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0815"/>
  </bookViews>
  <sheets>
    <sheet name="1.Дох  (2)" sheetId="3" r:id="rId1"/>
  </sheets>
  <externalReferences>
    <externalReference r:id="rId2"/>
  </externalReferences>
  <definedNames>
    <definedName name="_xlnm.Print_Titles" localSheetId="0">'1.Дох  (2)'!$7:$7</definedName>
  </definedNames>
  <calcPr calcId="145621"/>
</workbook>
</file>

<file path=xl/calcChain.xml><?xml version="1.0" encoding="utf-8"?>
<calcChain xmlns="http://schemas.openxmlformats.org/spreadsheetml/2006/main">
  <c r="C132" i="3" l="1"/>
  <c r="C133" i="3"/>
  <c r="C110" i="3"/>
  <c r="C164" i="3" l="1"/>
  <c r="E130" i="3"/>
  <c r="D130" i="3"/>
  <c r="C130" i="3"/>
  <c r="O136" i="3"/>
  <c r="O135" i="3" s="1"/>
  <c r="N136" i="3"/>
  <c r="N135" i="3" s="1"/>
  <c r="D136" i="3"/>
  <c r="D135" i="3" s="1"/>
  <c r="Y135" i="3"/>
  <c r="X135" i="3"/>
  <c r="W135" i="3"/>
  <c r="V135" i="3"/>
  <c r="U135" i="3"/>
  <c r="T135" i="3"/>
  <c r="S135" i="3"/>
  <c r="R135" i="3"/>
  <c r="Q135" i="3"/>
  <c r="P135" i="3"/>
  <c r="M135" i="3"/>
  <c r="L135" i="3"/>
  <c r="K135" i="3"/>
  <c r="E135" i="3"/>
  <c r="C135" i="3"/>
  <c r="C107" i="3" l="1"/>
  <c r="E188" i="3"/>
  <c r="D188" i="3"/>
  <c r="C188" i="3"/>
  <c r="O186" i="3"/>
  <c r="N186" i="3"/>
  <c r="J186" i="3"/>
  <c r="E185" i="3"/>
  <c r="D185" i="3"/>
  <c r="C185" i="3"/>
  <c r="E184" i="3"/>
  <c r="D184" i="3"/>
  <c r="C184" i="3"/>
  <c r="N184" i="3" s="1"/>
  <c r="E183" i="3"/>
  <c r="G183" i="3" s="1"/>
  <c r="I183" i="3" s="1"/>
  <c r="D183" i="3"/>
  <c r="D182" i="3" s="1"/>
  <c r="C183" i="3"/>
  <c r="J183" i="3" s="1"/>
  <c r="C182" i="3"/>
  <c r="J182" i="3" s="1"/>
  <c r="E180" i="3"/>
  <c r="D180" i="3"/>
  <c r="C180" i="3"/>
  <c r="E179" i="3"/>
  <c r="E178" i="3" s="1"/>
  <c r="D179" i="3"/>
  <c r="D178" i="3" s="1"/>
  <c r="C179" i="3"/>
  <c r="C178" i="3" s="1"/>
  <c r="E176" i="3"/>
  <c r="D176" i="3"/>
  <c r="C176" i="3"/>
  <c r="E175" i="3"/>
  <c r="D175" i="3"/>
  <c r="D174" i="3" s="1"/>
  <c r="C175" i="3"/>
  <c r="J175" i="3" s="1"/>
  <c r="H174" i="3"/>
  <c r="F174" i="3"/>
  <c r="C171" i="3"/>
  <c r="O170" i="3"/>
  <c r="N170" i="3"/>
  <c r="J170" i="3"/>
  <c r="H170" i="3"/>
  <c r="F170" i="3"/>
  <c r="E169" i="3"/>
  <c r="D169" i="3"/>
  <c r="C169" i="3"/>
  <c r="O169" i="3" s="1"/>
  <c r="O168" i="3"/>
  <c r="N168" i="3"/>
  <c r="J168" i="3"/>
  <c r="G168" i="3"/>
  <c r="I168" i="3" s="1"/>
  <c r="I167" i="3" s="1"/>
  <c r="O167" i="3"/>
  <c r="N167" i="3"/>
  <c r="J167" i="3"/>
  <c r="H167" i="3"/>
  <c r="G167" i="3"/>
  <c r="F167" i="3"/>
  <c r="J166" i="3"/>
  <c r="G166" i="3"/>
  <c r="I166" i="3" s="1"/>
  <c r="I165" i="3" s="1"/>
  <c r="H165" i="3"/>
  <c r="F165" i="3"/>
  <c r="E165" i="3"/>
  <c r="D165" i="3"/>
  <c r="C165" i="3"/>
  <c r="J165" i="3" s="1"/>
  <c r="O164" i="3"/>
  <c r="N164" i="3"/>
  <c r="J164" i="3"/>
  <c r="G164" i="3"/>
  <c r="I164" i="3" s="1"/>
  <c r="I163" i="3" s="1"/>
  <c r="H163" i="3"/>
  <c r="F163" i="3"/>
  <c r="E163" i="3"/>
  <c r="D163" i="3"/>
  <c r="C163" i="3"/>
  <c r="O162" i="3"/>
  <c r="N162" i="3"/>
  <c r="J162" i="3"/>
  <c r="G162" i="3"/>
  <c r="G161" i="3" s="1"/>
  <c r="H161" i="3"/>
  <c r="F161" i="3"/>
  <c r="E161" i="3"/>
  <c r="D161" i="3"/>
  <c r="C161" i="3"/>
  <c r="N161" i="3" s="1"/>
  <c r="O160" i="3"/>
  <c r="N160" i="3"/>
  <c r="J160" i="3"/>
  <c r="O159" i="3"/>
  <c r="N159" i="3"/>
  <c r="J159" i="3"/>
  <c r="G159" i="3"/>
  <c r="I159" i="3" s="1"/>
  <c r="O158" i="3"/>
  <c r="N158" i="3"/>
  <c r="J158" i="3"/>
  <c r="G158" i="3"/>
  <c r="I158" i="3" s="1"/>
  <c r="O157" i="3"/>
  <c r="N157" i="3"/>
  <c r="J157" i="3"/>
  <c r="G157" i="3"/>
  <c r="I157" i="3" s="1"/>
  <c r="O156" i="3"/>
  <c r="N156" i="3"/>
  <c r="J156" i="3"/>
  <c r="G156" i="3"/>
  <c r="I156" i="3" s="1"/>
  <c r="O155" i="3"/>
  <c r="N155" i="3"/>
  <c r="J155" i="3"/>
  <c r="G155" i="3"/>
  <c r="I155" i="3" s="1"/>
  <c r="O154" i="3"/>
  <c r="N154" i="3"/>
  <c r="J154" i="3"/>
  <c r="G154" i="3"/>
  <c r="I154" i="3" s="1"/>
  <c r="O153" i="3"/>
  <c r="N153" i="3"/>
  <c r="J153" i="3"/>
  <c r="G153" i="3"/>
  <c r="I153" i="3" s="1"/>
  <c r="O152" i="3"/>
  <c r="N152" i="3"/>
  <c r="J152" i="3"/>
  <c r="G152" i="3"/>
  <c r="I152" i="3" s="1"/>
  <c r="E151" i="3"/>
  <c r="G151" i="3" s="1"/>
  <c r="I151" i="3" s="1"/>
  <c r="D151" i="3"/>
  <c r="D150" i="3" s="1"/>
  <c r="C151" i="3"/>
  <c r="J151" i="3" s="1"/>
  <c r="H149" i="3"/>
  <c r="F149" i="3"/>
  <c r="F143" i="3" s="1"/>
  <c r="F136" i="3" s="1"/>
  <c r="F135" i="3" s="1"/>
  <c r="O143" i="3"/>
  <c r="N143" i="3"/>
  <c r="J143" i="3"/>
  <c r="J136" i="3" s="1"/>
  <c r="J135" i="3" s="1"/>
  <c r="H143" i="3"/>
  <c r="H136" i="3" s="1"/>
  <c r="H135" i="3" s="1"/>
  <c r="O142" i="3"/>
  <c r="N142" i="3"/>
  <c r="J142" i="3"/>
  <c r="E141" i="3"/>
  <c r="E140" i="3" s="1"/>
  <c r="G139" i="3" s="1"/>
  <c r="I139" i="3" s="1"/>
  <c r="D141" i="3"/>
  <c r="D140" i="3" s="1"/>
  <c r="D139" i="3" s="1"/>
  <c r="C141" i="3"/>
  <c r="C140" i="3" s="1"/>
  <c r="C139" i="3"/>
  <c r="Y137" i="3"/>
  <c r="X137" i="3"/>
  <c r="W137" i="3"/>
  <c r="V137" i="3"/>
  <c r="U137" i="3"/>
  <c r="T137" i="3"/>
  <c r="S137" i="3"/>
  <c r="R137" i="3"/>
  <c r="Q137" i="3"/>
  <c r="P137" i="3"/>
  <c r="O137" i="3"/>
  <c r="N137" i="3"/>
  <c r="M137" i="3"/>
  <c r="L137" i="3"/>
  <c r="K137" i="3"/>
  <c r="J137" i="3"/>
  <c r="I137" i="3"/>
  <c r="H137" i="3"/>
  <c r="G137" i="3"/>
  <c r="F137" i="3"/>
  <c r="E137" i="3"/>
  <c r="D137" i="3"/>
  <c r="C137" i="3"/>
  <c r="O133" i="3"/>
  <c r="O132" i="3" s="1"/>
  <c r="N133" i="3"/>
  <c r="N132" i="3" s="1"/>
  <c r="J133" i="3"/>
  <c r="J132" i="3" s="1"/>
  <c r="Y132" i="3"/>
  <c r="X132" i="3"/>
  <c r="W132" i="3"/>
  <c r="V132" i="3"/>
  <c r="U132" i="3"/>
  <c r="T132" i="3"/>
  <c r="S132" i="3"/>
  <c r="R132" i="3"/>
  <c r="Q132" i="3"/>
  <c r="P132" i="3"/>
  <c r="M132" i="3"/>
  <c r="L132" i="3"/>
  <c r="K132" i="3"/>
  <c r="E132" i="3"/>
  <c r="D132" i="3"/>
  <c r="O129" i="3"/>
  <c r="O128" i="3" s="1"/>
  <c r="N129" i="3"/>
  <c r="N128" i="3" s="1"/>
  <c r="H129" i="3"/>
  <c r="H128" i="3" s="1"/>
  <c r="F129" i="3"/>
  <c r="F128" i="3" s="1"/>
  <c r="Y128" i="3"/>
  <c r="X128" i="3"/>
  <c r="W128" i="3"/>
  <c r="V128" i="3"/>
  <c r="U128" i="3"/>
  <c r="T128" i="3"/>
  <c r="S128" i="3"/>
  <c r="R128" i="3"/>
  <c r="Q128" i="3"/>
  <c r="P128" i="3"/>
  <c r="M128" i="3"/>
  <c r="L128" i="3"/>
  <c r="K128" i="3"/>
  <c r="E128" i="3"/>
  <c r="D128" i="3"/>
  <c r="C128" i="3"/>
  <c r="O127" i="3"/>
  <c r="J127" i="3"/>
  <c r="G127" i="3"/>
  <c r="H126" i="3"/>
  <c r="F126" i="3"/>
  <c r="E126" i="3"/>
  <c r="D126" i="3"/>
  <c r="C126" i="3"/>
  <c r="O126" i="3" s="1"/>
  <c r="E124" i="3"/>
  <c r="D124" i="3"/>
  <c r="C124" i="3"/>
  <c r="Y122" i="3"/>
  <c r="X122" i="3"/>
  <c r="W122" i="3"/>
  <c r="V122" i="3"/>
  <c r="U122" i="3"/>
  <c r="T122" i="3"/>
  <c r="S122" i="3"/>
  <c r="R122" i="3"/>
  <c r="Q122" i="3"/>
  <c r="P122" i="3"/>
  <c r="O122" i="3"/>
  <c r="N122" i="3"/>
  <c r="M122" i="3"/>
  <c r="L122" i="3"/>
  <c r="K122" i="3"/>
  <c r="J122" i="3"/>
  <c r="I122" i="3"/>
  <c r="H122" i="3"/>
  <c r="G122" i="3"/>
  <c r="F122" i="3"/>
  <c r="E122" i="3"/>
  <c r="D122" i="3"/>
  <c r="C122" i="3"/>
  <c r="E121" i="3"/>
  <c r="E120" i="3" s="1"/>
  <c r="D121" i="3"/>
  <c r="D120" i="3" s="1"/>
  <c r="C121" i="3"/>
  <c r="C120" i="3" s="1"/>
  <c r="E118" i="3"/>
  <c r="D118" i="3"/>
  <c r="C118" i="3"/>
  <c r="E116" i="3"/>
  <c r="D116" i="3"/>
  <c r="C116" i="3"/>
  <c r="E114" i="3"/>
  <c r="D114" i="3"/>
  <c r="C114" i="3"/>
  <c r="E110" i="3"/>
  <c r="E109" i="3" s="1"/>
  <c r="C109" i="3"/>
  <c r="D109" i="3"/>
  <c r="O107" i="3"/>
  <c r="N107" i="3"/>
  <c r="J107" i="3"/>
  <c r="G107" i="3"/>
  <c r="I107" i="3" s="1"/>
  <c r="I106" i="3" s="1"/>
  <c r="H106" i="3"/>
  <c r="G106" i="3"/>
  <c r="F106" i="3"/>
  <c r="E106" i="3"/>
  <c r="D106" i="3"/>
  <c r="C106" i="3"/>
  <c r="N106" i="3" s="1"/>
  <c r="O105" i="3"/>
  <c r="N105" i="3"/>
  <c r="J105" i="3"/>
  <c r="G105" i="3"/>
  <c r="G104" i="3" s="1"/>
  <c r="G103" i="3" s="1"/>
  <c r="H104" i="3"/>
  <c r="H103" i="3" s="1"/>
  <c r="F104" i="3"/>
  <c r="E104" i="3"/>
  <c r="D104" i="3"/>
  <c r="D103" i="3" s="1"/>
  <c r="C104" i="3"/>
  <c r="N104" i="3" s="1"/>
  <c r="E99" i="3"/>
  <c r="E98" i="3" s="1"/>
  <c r="D99" i="3"/>
  <c r="D98" i="3" s="1"/>
  <c r="C99" i="3"/>
  <c r="C98" i="3" s="1"/>
  <c r="E96" i="3"/>
  <c r="D96" i="3"/>
  <c r="C96" i="3"/>
  <c r="E94" i="3"/>
  <c r="D94" i="3"/>
  <c r="C94" i="3"/>
  <c r="O93" i="3"/>
  <c r="N93" i="3"/>
  <c r="J93" i="3"/>
  <c r="G93" i="3"/>
  <c r="I93" i="3" s="1"/>
  <c r="E92" i="3"/>
  <c r="D92" i="3"/>
  <c r="C92" i="3"/>
  <c r="E90" i="3"/>
  <c r="D90" i="3"/>
  <c r="C90" i="3"/>
  <c r="E88" i="3"/>
  <c r="D88" i="3"/>
  <c r="C88" i="3"/>
  <c r="E86" i="3"/>
  <c r="D86" i="3"/>
  <c r="C86" i="3"/>
  <c r="O85" i="3"/>
  <c r="N85" i="3"/>
  <c r="J85" i="3"/>
  <c r="G85" i="3"/>
  <c r="I85" i="3" s="1"/>
  <c r="I80" i="3" s="1"/>
  <c r="E84" i="3"/>
  <c r="D84" i="3"/>
  <c r="C84" i="3"/>
  <c r="E82" i="3"/>
  <c r="D82" i="3"/>
  <c r="C82" i="3"/>
  <c r="O80" i="3"/>
  <c r="N80" i="3"/>
  <c r="J80" i="3"/>
  <c r="H80" i="3"/>
  <c r="F80" i="3"/>
  <c r="F71" i="3" s="1"/>
  <c r="E79" i="3"/>
  <c r="D79" i="3"/>
  <c r="C79" i="3"/>
  <c r="O78" i="3"/>
  <c r="O71" i="3" s="1"/>
  <c r="N78" i="3"/>
  <c r="J78" i="3"/>
  <c r="G78" i="3"/>
  <c r="E77" i="3"/>
  <c r="D77" i="3"/>
  <c r="C77" i="3"/>
  <c r="O76" i="3"/>
  <c r="N76" i="3"/>
  <c r="J76" i="3"/>
  <c r="G76" i="3"/>
  <c r="I76" i="3" s="1"/>
  <c r="E75" i="3"/>
  <c r="D75" i="3"/>
  <c r="C75" i="3"/>
  <c r="O74" i="3"/>
  <c r="N74" i="3"/>
  <c r="J74" i="3"/>
  <c r="G74" i="3"/>
  <c r="I74" i="3" s="1"/>
  <c r="E73" i="3"/>
  <c r="D73" i="3"/>
  <c r="C73" i="3"/>
  <c r="N71" i="3"/>
  <c r="M71" i="3"/>
  <c r="L71" i="3"/>
  <c r="K71" i="3"/>
  <c r="J71" i="3"/>
  <c r="H71" i="3"/>
  <c r="O70" i="3"/>
  <c r="N70" i="3"/>
  <c r="J70" i="3"/>
  <c r="G70" i="3"/>
  <c r="I70" i="3" s="1"/>
  <c r="G69" i="3"/>
  <c r="I69" i="3" s="1"/>
  <c r="I68" i="3" s="1"/>
  <c r="I67" i="3" s="1"/>
  <c r="I66" i="3" s="1"/>
  <c r="C69" i="3"/>
  <c r="N69" i="3" s="1"/>
  <c r="H68" i="3"/>
  <c r="H67" i="3" s="1"/>
  <c r="H66" i="3" s="1"/>
  <c r="F68" i="3"/>
  <c r="E68" i="3"/>
  <c r="E67" i="3" s="1"/>
  <c r="E66" i="3" s="1"/>
  <c r="D68" i="3"/>
  <c r="D67" i="3" s="1"/>
  <c r="D66" i="3" s="1"/>
  <c r="F67" i="3"/>
  <c r="F66" i="3" s="1"/>
  <c r="O65" i="3"/>
  <c r="N65" i="3"/>
  <c r="J65" i="3"/>
  <c r="G65" i="3"/>
  <c r="I65" i="3" s="1"/>
  <c r="H64" i="3"/>
  <c r="F64" i="3"/>
  <c r="E64" i="3"/>
  <c r="D64" i="3"/>
  <c r="C64" i="3"/>
  <c r="N64" i="3" s="1"/>
  <c r="E63" i="3"/>
  <c r="D62" i="3"/>
  <c r="C62" i="3"/>
  <c r="H61" i="3"/>
  <c r="F61" i="3"/>
  <c r="F60" i="3" s="1"/>
  <c r="D61" i="3"/>
  <c r="D60" i="3" s="1"/>
  <c r="C61" i="3"/>
  <c r="N61" i="3" s="1"/>
  <c r="H60" i="3"/>
  <c r="C60" i="3"/>
  <c r="N60" i="3" s="1"/>
  <c r="I59" i="3"/>
  <c r="O58" i="3"/>
  <c r="N58" i="3"/>
  <c r="J58" i="3"/>
  <c r="G58" i="3"/>
  <c r="I58" i="3" s="1"/>
  <c r="E57" i="3"/>
  <c r="D57" i="3"/>
  <c r="C57" i="3"/>
  <c r="O56" i="3"/>
  <c r="N56" i="3"/>
  <c r="J56" i="3"/>
  <c r="G56" i="3"/>
  <c r="I56" i="3" s="1"/>
  <c r="O55" i="3"/>
  <c r="N55" i="3"/>
  <c r="J55" i="3"/>
  <c r="J54" i="3" s="1"/>
  <c r="G55" i="3"/>
  <c r="I55" i="3" s="1"/>
  <c r="I54" i="3" s="1"/>
  <c r="I53" i="3" s="1"/>
  <c r="H54" i="3"/>
  <c r="F54" i="3"/>
  <c r="F53" i="3" s="1"/>
  <c r="E54" i="3"/>
  <c r="E53" i="3" s="1"/>
  <c r="D54" i="3"/>
  <c r="D53" i="3" s="1"/>
  <c r="C54" i="3"/>
  <c r="O54" i="3" s="1"/>
  <c r="H53" i="3"/>
  <c r="O52" i="3"/>
  <c r="N52" i="3"/>
  <c r="J52" i="3"/>
  <c r="G52" i="3"/>
  <c r="H51" i="3"/>
  <c r="H50" i="3" s="1"/>
  <c r="F51" i="3"/>
  <c r="F50" i="3" s="1"/>
  <c r="E51" i="3"/>
  <c r="E50" i="3" s="1"/>
  <c r="D51" i="3"/>
  <c r="D50" i="3" s="1"/>
  <c r="C51" i="3"/>
  <c r="N51" i="3" s="1"/>
  <c r="O49" i="3"/>
  <c r="N49" i="3"/>
  <c r="J49" i="3"/>
  <c r="G49" i="3"/>
  <c r="I49" i="3" s="1"/>
  <c r="I48" i="3" s="1"/>
  <c r="I47" i="3" s="1"/>
  <c r="H48" i="3"/>
  <c r="H47" i="3" s="1"/>
  <c r="F48" i="3"/>
  <c r="F47" i="3" s="1"/>
  <c r="E48" i="3"/>
  <c r="D48" i="3"/>
  <c r="D47" i="3" s="1"/>
  <c r="C48" i="3"/>
  <c r="O48" i="3" s="1"/>
  <c r="E47" i="3"/>
  <c r="O46" i="3"/>
  <c r="N46" i="3"/>
  <c r="J46" i="3"/>
  <c r="G46" i="3"/>
  <c r="I46" i="3" s="1"/>
  <c r="I45" i="3" s="1"/>
  <c r="H45" i="3"/>
  <c r="F45" i="3"/>
  <c r="E45" i="3"/>
  <c r="D45" i="3"/>
  <c r="C45" i="3"/>
  <c r="N45" i="3" s="1"/>
  <c r="O44" i="3"/>
  <c r="N44" i="3"/>
  <c r="J44" i="3"/>
  <c r="G44" i="3"/>
  <c r="I44" i="3" s="1"/>
  <c r="O43" i="3"/>
  <c r="N43" i="3"/>
  <c r="J43" i="3"/>
  <c r="G43" i="3"/>
  <c r="I43" i="3" s="1"/>
  <c r="H42" i="3"/>
  <c r="H41" i="3" s="1"/>
  <c r="F42" i="3"/>
  <c r="E42" i="3"/>
  <c r="E41" i="3" s="1"/>
  <c r="E40" i="3" s="1"/>
  <c r="D42" i="3"/>
  <c r="D41" i="3" s="1"/>
  <c r="C42" i="3"/>
  <c r="N42" i="3" s="1"/>
  <c r="O39" i="3"/>
  <c r="N39" i="3"/>
  <c r="J39" i="3"/>
  <c r="G39" i="3"/>
  <c r="G38" i="3" s="1"/>
  <c r="G37" i="3" s="1"/>
  <c r="H38" i="3"/>
  <c r="H37" i="3" s="1"/>
  <c r="F38" i="3"/>
  <c r="F37" i="3" s="1"/>
  <c r="E38" i="3"/>
  <c r="E37" i="3" s="1"/>
  <c r="D38" i="3"/>
  <c r="D37" i="3" s="1"/>
  <c r="C38" i="3"/>
  <c r="N38" i="3" s="1"/>
  <c r="O36" i="3"/>
  <c r="N36" i="3"/>
  <c r="J36" i="3"/>
  <c r="G36" i="3"/>
  <c r="I36" i="3" s="1"/>
  <c r="I35" i="3" s="1"/>
  <c r="H35" i="3"/>
  <c r="F35" i="3"/>
  <c r="E35" i="3"/>
  <c r="D35" i="3"/>
  <c r="C35" i="3"/>
  <c r="J35" i="3" s="1"/>
  <c r="O34" i="3"/>
  <c r="N34" i="3"/>
  <c r="J34" i="3"/>
  <c r="G34" i="3"/>
  <c r="I34" i="3" s="1"/>
  <c r="I33" i="3" s="1"/>
  <c r="H33" i="3"/>
  <c r="F33" i="3"/>
  <c r="E33" i="3"/>
  <c r="D33" i="3"/>
  <c r="C33" i="3"/>
  <c r="O33" i="3" s="1"/>
  <c r="O32" i="3"/>
  <c r="N32" i="3"/>
  <c r="J32" i="3"/>
  <c r="G32" i="3"/>
  <c r="I32" i="3" s="1"/>
  <c r="O31" i="3"/>
  <c r="N31" i="3"/>
  <c r="J31" i="3"/>
  <c r="G31" i="3"/>
  <c r="I31" i="3" s="1"/>
  <c r="H30" i="3"/>
  <c r="F30" i="3"/>
  <c r="E30" i="3"/>
  <c r="E29" i="3" s="1"/>
  <c r="D30" i="3"/>
  <c r="C30" i="3"/>
  <c r="E27" i="3"/>
  <c r="G27" i="3" s="1"/>
  <c r="I27" i="3" s="1"/>
  <c r="D27" i="3"/>
  <c r="C27" i="3"/>
  <c r="O27" i="3" s="1"/>
  <c r="E25" i="3"/>
  <c r="G25" i="3" s="1"/>
  <c r="I25" i="3" s="1"/>
  <c r="D25" i="3"/>
  <c r="C25" i="3"/>
  <c r="J25" i="3" s="1"/>
  <c r="E23" i="3"/>
  <c r="G23" i="3" s="1"/>
  <c r="I23" i="3" s="1"/>
  <c r="D23" i="3"/>
  <c r="C23" i="3"/>
  <c r="O23" i="3" s="1"/>
  <c r="E21" i="3"/>
  <c r="D21" i="3"/>
  <c r="C21" i="3"/>
  <c r="J21" i="3" s="1"/>
  <c r="H20" i="3"/>
  <c r="H19" i="3" s="1"/>
  <c r="F20" i="3"/>
  <c r="F19" i="3" s="1"/>
  <c r="O18" i="3"/>
  <c r="N18" i="3"/>
  <c r="J18" i="3"/>
  <c r="G18" i="3"/>
  <c r="I18" i="3" s="1"/>
  <c r="O17" i="3"/>
  <c r="N17" i="3"/>
  <c r="J17" i="3"/>
  <c r="G17" i="3"/>
  <c r="I17" i="3" s="1"/>
  <c r="O16" i="3"/>
  <c r="N16" i="3"/>
  <c r="J16" i="3"/>
  <c r="G16" i="3"/>
  <c r="I16" i="3" s="1"/>
  <c r="O15" i="3"/>
  <c r="N15" i="3"/>
  <c r="J15" i="3"/>
  <c r="G15" i="3"/>
  <c r="I15" i="3" s="1"/>
  <c r="O14" i="3"/>
  <c r="N14" i="3"/>
  <c r="J14" i="3"/>
  <c r="G14" i="3"/>
  <c r="I14" i="3" s="1"/>
  <c r="O13" i="3"/>
  <c r="N13" i="3"/>
  <c r="J13" i="3"/>
  <c r="G13" i="3"/>
  <c r="I13" i="3" s="1"/>
  <c r="G12" i="3"/>
  <c r="I12" i="3" s="1"/>
  <c r="C12" i="3"/>
  <c r="N12" i="3" s="1"/>
  <c r="H11" i="3"/>
  <c r="H10" i="3" s="1"/>
  <c r="F11" i="3"/>
  <c r="F10" i="3" s="1"/>
  <c r="E11" i="3"/>
  <c r="E10" i="3" s="1"/>
  <c r="D11" i="3"/>
  <c r="D10" i="3" s="1"/>
  <c r="C11" i="3"/>
  <c r="J11" i="3" s="1"/>
  <c r="A4" i="3"/>
  <c r="D108" i="3" l="1"/>
  <c r="G163" i="3"/>
  <c r="H169" i="3"/>
  <c r="E182" i="3"/>
  <c r="G182" i="3" s="1"/>
  <c r="I182" i="3" s="1"/>
  <c r="F41" i="3"/>
  <c r="C150" i="3"/>
  <c r="O150" i="3" s="1"/>
  <c r="G33" i="3"/>
  <c r="H108" i="3"/>
  <c r="D20" i="3"/>
  <c r="D19" i="3" s="1"/>
  <c r="G64" i="3"/>
  <c r="F103" i="3"/>
  <c r="F142" i="3"/>
  <c r="F133" i="3" s="1"/>
  <c r="F132" i="3" s="1"/>
  <c r="C174" i="3"/>
  <c r="O174" i="3" s="1"/>
  <c r="G35" i="3"/>
  <c r="I39" i="3"/>
  <c r="I38" i="3" s="1"/>
  <c r="I37" i="3" s="1"/>
  <c r="J48" i="3"/>
  <c r="G54" i="3"/>
  <c r="G53" i="3" s="1"/>
  <c r="G61" i="3"/>
  <c r="G60" i="3" s="1"/>
  <c r="C68" i="3"/>
  <c r="N68" i="3" s="1"/>
  <c r="G68" i="3"/>
  <c r="G67" i="3" s="1"/>
  <c r="G66" i="3" s="1"/>
  <c r="G80" i="3"/>
  <c r="G71" i="3" s="1"/>
  <c r="I105" i="3"/>
  <c r="I104" i="3" s="1"/>
  <c r="I103" i="3" s="1"/>
  <c r="G45" i="3"/>
  <c r="J27" i="3"/>
  <c r="O35" i="3"/>
  <c r="F108" i="3"/>
  <c r="E150" i="3"/>
  <c r="I11" i="3"/>
  <c r="I10" i="3" s="1"/>
  <c r="N54" i="3"/>
  <c r="O61" i="3"/>
  <c r="J104" i="3"/>
  <c r="J126" i="3"/>
  <c r="J161" i="3"/>
  <c r="O184" i="3"/>
  <c r="H186" i="3"/>
  <c r="H40" i="3"/>
  <c r="H9" i="3" s="1"/>
  <c r="J12" i="3"/>
  <c r="C20" i="3"/>
  <c r="N20" i="3" s="1"/>
  <c r="O21" i="3"/>
  <c r="J23" i="3"/>
  <c r="O25" i="3"/>
  <c r="G30" i="3"/>
  <c r="G29" i="3" s="1"/>
  <c r="I42" i="3"/>
  <c r="I41" i="3" s="1"/>
  <c r="O104" i="3"/>
  <c r="E103" i="3"/>
  <c r="O161" i="3"/>
  <c r="G165" i="3"/>
  <c r="N175" i="3"/>
  <c r="N11" i="3"/>
  <c r="O12" i="3"/>
  <c r="N23" i="3"/>
  <c r="N27" i="3"/>
  <c r="J33" i="3"/>
  <c r="D29" i="3"/>
  <c r="H29" i="3"/>
  <c r="J38" i="3"/>
  <c r="J51" i="3"/>
  <c r="J64" i="3"/>
  <c r="H142" i="3"/>
  <c r="H133" i="3" s="1"/>
  <c r="H132" i="3" s="1"/>
  <c r="N21" i="3"/>
  <c r="N25" i="3"/>
  <c r="N33" i="3"/>
  <c r="N35" i="3"/>
  <c r="G42" i="3"/>
  <c r="G41" i="3" s="1"/>
  <c r="G48" i="3"/>
  <c r="G47" i="3" s="1"/>
  <c r="C50" i="3"/>
  <c r="N50" i="3" s="1"/>
  <c r="C53" i="3"/>
  <c r="J61" i="3"/>
  <c r="O64" i="3"/>
  <c r="C72" i="3"/>
  <c r="C71" i="3" s="1"/>
  <c r="E72" i="3"/>
  <c r="E71" i="3" s="1"/>
  <c r="E139" i="3"/>
  <c r="E108" i="3" s="1"/>
  <c r="N151" i="3"/>
  <c r="I162" i="3"/>
  <c r="I161" i="3" s="1"/>
  <c r="N182" i="3"/>
  <c r="O183" i="3"/>
  <c r="J184" i="3"/>
  <c r="G11" i="3"/>
  <c r="G10" i="3" s="1"/>
  <c r="C29" i="3"/>
  <c r="O30" i="3"/>
  <c r="J30" i="3"/>
  <c r="D40" i="3"/>
  <c r="F29" i="3"/>
  <c r="N30" i="3"/>
  <c r="F40" i="3"/>
  <c r="G51" i="3"/>
  <c r="G50" i="3" s="1"/>
  <c r="I52" i="3"/>
  <c r="I51" i="3" s="1"/>
  <c r="I50" i="3" s="1"/>
  <c r="I40" i="3" s="1"/>
  <c r="O11" i="3"/>
  <c r="C10" i="3"/>
  <c r="G21" i="3"/>
  <c r="E20" i="3"/>
  <c r="E19" i="3" s="1"/>
  <c r="I30" i="3"/>
  <c r="I29" i="3" s="1"/>
  <c r="C41" i="3"/>
  <c r="O42" i="3"/>
  <c r="J42" i="3"/>
  <c r="O45" i="3"/>
  <c r="J45" i="3"/>
  <c r="O38" i="3"/>
  <c r="C37" i="3"/>
  <c r="C47" i="3"/>
  <c r="O51" i="3"/>
  <c r="O60" i="3"/>
  <c r="I61" i="3"/>
  <c r="I60" i="3" s="1"/>
  <c r="I64" i="3"/>
  <c r="O106" i="3"/>
  <c r="J106" i="3"/>
  <c r="G129" i="3"/>
  <c r="G128" i="3" s="1"/>
  <c r="E149" i="3"/>
  <c r="G150" i="3"/>
  <c r="E174" i="3"/>
  <c r="E173" i="3" s="1"/>
  <c r="G173" i="3" s="1"/>
  <c r="G175" i="3"/>
  <c r="I127" i="3"/>
  <c r="I126" i="3" s="1"/>
  <c r="G126" i="3"/>
  <c r="J163" i="3"/>
  <c r="O163" i="3"/>
  <c r="F186" i="3"/>
  <c r="F169" i="3"/>
  <c r="N48" i="3"/>
  <c r="N53" i="3"/>
  <c r="E61" i="3"/>
  <c r="E60" i="3" s="1"/>
  <c r="E62" i="3"/>
  <c r="D72" i="3"/>
  <c r="D71" i="3" s="1"/>
  <c r="I78" i="3"/>
  <c r="I71" i="3" s="1"/>
  <c r="C108" i="3"/>
  <c r="J60" i="3"/>
  <c r="O68" i="3"/>
  <c r="J68" i="3"/>
  <c r="J69" i="3"/>
  <c r="O69" i="3"/>
  <c r="I129" i="3"/>
  <c r="I128" i="3" s="1"/>
  <c r="O139" i="3"/>
  <c r="N139" i="3"/>
  <c r="J139" i="3"/>
  <c r="D149" i="3"/>
  <c r="N163" i="3"/>
  <c r="D173" i="3"/>
  <c r="C103" i="3"/>
  <c r="O151" i="3"/>
  <c r="J169" i="3"/>
  <c r="O175" i="3"/>
  <c r="O182" i="3"/>
  <c r="N169" i="3"/>
  <c r="N150" i="3" l="1"/>
  <c r="N174" i="3"/>
  <c r="O20" i="3"/>
  <c r="J20" i="3"/>
  <c r="C173" i="3"/>
  <c r="O173" i="3" s="1"/>
  <c r="J174" i="3"/>
  <c r="C19" i="3"/>
  <c r="G40" i="3"/>
  <c r="J50" i="3"/>
  <c r="J150" i="3"/>
  <c r="C149" i="3"/>
  <c r="F102" i="3"/>
  <c r="F101" i="3" s="1"/>
  <c r="O50" i="3"/>
  <c r="C67" i="3"/>
  <c r="E102" i="3"/>
  <c r="E101" i="3" s="1"/>
  <c r="E9" i="3"/>
  <c r="O53" i="3"/>
  <c r="J53" i="3"/>
  <c r="H102" i="3"/>
  <c r="H101" i="3" s="1"/>
  <c r="H184" i="3" s="1"/>
  <c r="F9" i="3"/>
  <c r="F187" i="3" s="1"/>
  <c r="G108" i="3"/>
  <c r="D9" i="3"/>
  <c r="D102" i="3"/>
  <c r="D101" i="3" s="1"/>
  <c r="N108" i="3"/>
  <c r="O108" i="3"/>
  <c r="I175" i="3"/>
  <c r="I174" i="3" s="1"/>
  <c r="G174" i="3"/>
  <c r="I108" i="3"/>
  <c r="I150" i="3"/>
  <c r="I149" i="3" s="1"/>
  <c r="I143" i="3" s="1"/>
  <c r="G149" i="3"/>
  <c r="G143" i="3" s="1"/>
  <c r="J37" i="3"/>
  <c r="N37" i="3"/>
  <c r="O37" i="3"/>
  <c r="N29" i="3"/>
  <c r="J29" i="3"/>
  <c r="O29" i="3"/>
  <c r="N19" i="3"/>
  <c r="J19" i="3"/>
  <c r="O19" i="3"/>
  <c r="H187" i="3"/>
  <c r="N103" i="3"/>
  <c r="O103" i="3"/>
  <c r="J103" i="3"/>
  <c r="J129" i="3"/>
  <c r="J128" i="3" s="1"/>
  <c r="J108" i="3" s="1"/>
  <c r="G170" i="3"/>
  <c r="I173" i="3"/>
  <c r="I170" i="3" s="1"/>
  <c r="J47" i="3"/>
  <c r="N47" i="3"/>
  <c r="O47" i="3"/>
  <c r="I21" i="3"/>
  <c r="I20" i="3" s="1"/>
  <c r="I19" i="3" s="1"/>
  <c r="I9" i="3" s="1"/>
  <c r="G20" i="3"/>
  <c r="G19" i="3" s="1"/>
  <c r="N10" i="3"/>
  <c r="J10" i="3"/>
  <c r="O10" i="3"/>
  <c r="J173" i="3"/>
  <c r="N41" i="3"/>
  <c r="O41" i="3"/>
  <c r="J41" i="3"/>
  <c r="C40" i="3"/>
  <c r="G9" i="3" l="1"/>
  <c r="G187" i="3" s="1"/>
  <c r="N173" i="3"/>
  <c r="C102" i="3"/>
  <c r="C101" i="3" s="1"/>
  <c r="J149" i="3"/>
  <c r="O149" i="3"/>
  <c r="N149" i="3"/>
  <c r="G142" i="3"/>
  <c r="G133" i="3" s="1"/>
  <c r="G132" i="3" s="1"/>
  <c r="G136" i="3"/>
  <c r="G135" i="3" s="1"/>
  <c r="I142" i="3"/>
  <c r="I133" i="3" s="1"/>
  <c r="I132" i="3" s="1"/>
  <c r="I136" i="3"/>
  <c r="I135" i="3" s="1"/>
  <c r="C66" i="3"/>
  <c r="C9" i="3" s="1"/>
  <c r="O9" i="3" s="1"/>
  <c r="J67" i="3"/>
  <c r="O67" i="3"/>
  <c r="N67" i="3"/>
  <c r="E187" i="3"/>
  <c r="E190" i="3" s="1"/>
  <c r="F184" i="3"/>
  <c r="D187" i="3"/>
  <c r="D190" i="3" s="1"/>
  <c r="J40" i="3"/>
  <c r="O40" i="3"/>
  <c r="N40" i="3"/>
  <c r="I187" i="3"/>
  <c r="I186" i="3"/>
  <c r="I169" i="3"/>
  <c r="I102" i="3" s="1"/>
  <c r="I101" i="3" s="1"/>
  <c r="I184" i="3" s="1"/>
  <c r="G186" i="3"/>
  <c r="G169" i="3"/>
  <c r="N102" i="3" l="1"/>
  <c r="O102" i="3"/>
  <c r="G102" i="3"/>
  <c r="G101" i="3" s="1"/>
  <c r="G184" i="3" s="1"/>
  <c r="J102" i="3"/>
  <c r="D189" i="3"/>
  <c r="E189" i="3"/>
  <c r="J9" i="3"/>
  <c r="C187" i="3"/>
  <c r="C190" i="3" s="1"/>
  <c r="N9" i="3"/>
  <c r="N66" i="3"/>
  <c r="O66" i="3"/>
  <c r="J66" i="3"/>
  <c r="N101" i="3"/>
  <c r="J101" i="3"/>
  <c r="O101" i="3"/>
  <c r="O187" i="3" l="1"/>
  <c r="C189" i="3"/>
  <c r="J187" i="3"/>
  <c r="N187" i="3"/>
</calcChain>
</file>

<file path=xl/sharedStrings.xml><?xml version="1.0" encoding="utf-8"?>
<sst xmlns="http://schemas.openxmlformats.org/spreadsheetml/2006/main" count="359" uniqueCount="351">
  <si>
    <t>Приложение 1</t>
  </si>
  <si>
    <t xml:space="preserve"> </t>
  </si>
  <si>
    <t>рублей</t>
  </si>
  <si>
    <t>Код бюджетной классификации Российской Федерации</t>
  </si>
  <si>
    <t>Наименование доходов</t>
  </si>
  <si>
    <t>1 00 00000 00 0000 000</t>
  </si>
  <si>
    <t xml:space="preserve"> НАЛОГОВЫЕ И НЕНАЛОГОВЫЕ ДОХОДЫ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</si>
  <si>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</si>
  <si>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</si>
  <si>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</si>
  <si>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</si>
  <si>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</si>
  <si>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227,227.1 и 228 Налогового Кодекса Российской Федерации</t>
  </si>
  <si>
    <t>1 01 02020 01 0000 110</t>
  </si>
  <si>
    <t xml:space="preserve">Налог на доходы физических лиц с доходов,  полученных от осуществления деятельности физическими лицами, зарегистрированными в качестве индивидуальных предпринимателей, нотариусов,занимающихся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            </t>
  </si>
  <si>
    <t>1 01 02030 01 0000 110</t>
  </si>
  <si>
    <t xml:space="preserve">Налог на доходы физических лиц с доходов, полученных  физическими  лицами в соответствии со статьей 228 Налогового Кодекса Российской Федерации </t>
  </si>
  <si>
    <t xml:space="preserve">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</si>
  <si>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</t>
  </si>
  <si>
    <t xml:space="preserve">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</si>
  <si>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</si>
  <si>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1 01 021400 10 000 110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</si>
  <si>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</si>
  <si>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</si>
  <si>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</si>
  <si>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</si>
  <si>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</si>
  <si>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</si>
  <si>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</si>
  <si>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1 03 02231 01 0000 110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</si>
  <si>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</si>
  <si>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</si>
  <si>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</si>
  <si>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1 03 02241 01 0000 110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</si>
  <si>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</si>
  <si>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</si>
  <si>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 нормативов отчислений в местные бюджеты</t>
  </si>
  <si>
    <t>1 03 02251 01 0000 110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</si>
  <si>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</si>
  <si>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</si>
  <si>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</si>
  <si>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1 03 02261 01 0000 110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</si>
  <si>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</si>
  <si>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1 05 00000 00 0000 000</t>
  </si>
  <si>
    <t>НАЛОГИ НА СОВОКУПНЫЙ ДОХОД</t>
  </si>
  <si>
    <t>1 05 03000 01 0000 110</t>
  </si>
  <si>
    <t>Единый сельскохозяйственный налог</t>
  </si>
  <si>
    <t>1 05 03010 01 0000 110</t>
  </si>
  <si>
    <t>1 05 04000 02 0000 110</t>
  </si>
  <si>
    <t>Налог, взимаемый в связи с применением патентной системы налогообложения</t>
  </si>
  <si>
    <t>1 05 04020 02 0000 110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</si>
  <si>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</si>
  <si>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1 08 00000 00 0000 000</t>
  </si>
  <si>
    <t>ГОСУДАРСТВЕННАЯ ПОШЛИНА</t>
  </si>
  <si>
    <t xml:space="preserve"> 1 08 03000 01 0000 110</t>
  </si>
  <si>
    <t>Государственная пошлина  по делам,  рассматриваемым в судах  общей  юрисдикции, мировыми судьями</t>
  </si>
  <si>
    <t>1 08 03010 01 0000 110</t>
  </si>
  <si>
    <t>Государственная пошлина  по делам,  рассматриваемым в судах  общей  юрисдикции, мировыми судьями (за исключением  Верховного  Суда  Российской  Федерации)</t>
  </si>
  <si>
    <t xml:space="preserve"> 1 11 00000 00 0000 000</t>
  </si>
  <si>
    <t>ДОХОДЫ ОТ ИСПОЛЬЗОВАНИЯ  ИМУЩЕСТВА  НАХОДЯЩЕГОСЯ В ГОСУДАРСТВЕННОЙ И  МУНИЦИПАЛЬНОЙ СОБСТВЕННОСТИ</t>
  </si>
  <si>
    <t>1 11 05000 00 0000 120</t>
  </si>
  <si>
    <t xml:space="preserve">Доходы, получаемые  в виде арендной либо  иной платы за передачу  в возмездное  пользование  государственного  и муниципального   имущества ( за исключением  имущества автономных учреждений, а  также  имущества государственных  и муниципальных  унитарных  предприятий, в том числе казенных)  </t>
  </si>
  <si>
    <t>1 11 05010 00 0000 120</t>
  </si>
  <si>
    <t>Доходы, получаемые  в виде  арендной  платы за  земельные  участки,  государственная собственность  на которые  не разграничена, а также  средства от продажи  права на  заключение  договоров  аренды указанных  земельных  участков</t>
  </si>
  <si>
    <t>1 11 05013 05 0000 120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</si>
  <si>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сельских поселений и межселенных территорий муниципальных районов,  а также средства от продажи  права на  заключение  договоров  аренды  указанных земельных  участков</t>
  </si>
  <si>
    <t>1 11 05013 13 0000 120</t>
  </si>
  <si>
    <t>Доходы,  получаемые  в виде  арендной платы за  земельные  участки,  государственная  собственность  на  которые  не разграничена  и которые  расположенны в  границах городских поселений,  а также средства от продажи  права на  заключение  договоров  аренды  указанных земельных  участков</t>
  </si>
  <si>
    <t>1 11 05030 00 0000 120</t>
  </si>
  <si>
    <t xml:space="preserve">Доходы от сдачи  в аренду  имущества, находяшегося в оперативном  управлении органов государственной власти, органов местного  самоуправления, государственных внебюджетных фондов и созданных ими учреждений (за исключением  имущества бюджетных и  автономных учреждений) </t>
  </si>
  <si>
    <t>1 11 05035 05 0000 120</t>
  </si>
  <si>
    <t>Доходы от сдачи  в аренду имущества,  находящегося в оперативном управлении органов управления муниципальных районов и созданных  ими  учреждений (за  исключением имущества  муниципальных бюджетных и   автономных учреждений)</t>
  </si>
  <si>
    <t>1 11 09000 00 0000 120</t>
  </si>
  <si>
    <t>Прочие доходы  от использования  имущества и прав ,  находящихся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</si>
  <si>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1 11 09040  00 0000 120</t>
  </si>
  <si>
    <t>Прочие поступления  от использования  имущества,  находящегося в государственной и муниципальной  собственности (за исключением  имущества бюджетных и  автономных учреждений, а также имущества государственных  и муниципальных унитарных предприятий, в том числе казенных)</t>
  </si>
  <si>
    <t>1 11 09045  05  0000 120</t>
  </si>
  <si>
    <t>Прочие поступления  от использования  имущества,  находящегося в  собственности  муниципальных районов (за исключением  имущества  муниципальных бюджетных и  автономных учреждений, а также имущества  муниципальных унитарных предприятий, в том числе казенных)</t>
  </si>
  <si>
    <t>1 12 00000 00 0000 000</t>
  </si>
  <si>
    <t xml:space="preserve">ПЛАТЕЖИ ПРИ ПОЛЬЗОВАНИИ ПРИРОДНЫМИ РЕСУРСАМИ </t>
  </si>
  <si>
    <t>1 12 01000 01 0000 120</t>
  </si>
  <si>
    <t>Плата за  негативное  воздействие  на окружающую среду</t>
  </si>
  <si>
    <t>1 12 01010 01 0000 120</t>
  </si>
  <si>
    <t>Плата за выбросы загрязняющих веществ в атмосферный воздух стационарными объектами</t>
  </si>
  <si>
    <t>1 12 01040 01 0000 120</t>
  </si>
  <si>
    <t>Плата за размещение отходов производства и потребления</t>
  </si>
  <si>
    <t>1 12 01041 01 0000 120</t>
  </si>
  <si>
    <t xml:space="preserve"> Плата за размещение отходов производства </t>
  </si>
  <si>
    <t>1 13 00000 00 0000 000</t>
  </si>
  <si>
    <t>ДОХОДЫ ОТ ОКАЗАНИЯ ПЛАТНЫХ УСЛУГ  И КОМПЕНСАЦИИ ЗАТРАТ ГОСУДАРСТВА</t>
  </si>
  <si>
    <t>1 13 02000 00 0000 130</t>
  </si>
  <si>
    <t>Доходы от   компенсации затрат  государства</t>
  </si>
  <si>
    <t>1 13 02060 00 0000 130</t>
  </si>
  <si>
    <t>Доходы, поступающие в порядке возмещения расходов, понесенных в связи с эксплуатацией имущества</t>
  </si>
  <si>
    <t>1 13 02065 05 0000 130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</si>
  <si>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</si>
  <si>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1 13 02990 00 0000 130</t>
  </si>
  <si>
    <t>Прочие  доходы от   компенсации затрат  государства</t>
  </si>
  <si>
    <t xml:space="preserve"> 1 13 02995 05 0000 130</t>
  </si>
  <si>
    <t>Прочие доходы от компенсации затрат бюджетов муниципальных районов</t>
  </si>
  <si>
    <t>1 14 00000 00 0000 000</t>
  </si>
  <si>
    <t>ДОХОДЫ ОТ ПРОДАЖИ  МАТЕРИАЛЬНЫХ И НЕМАТЕРИАЛЬНЫХ  АКТИВОВ</t>
  </si>
  <si>
    <t>1 14 06000 00 0000 430</t>
  </si>
  <si>
    <t xml:space="preserve">Доходы от продажи земельных участков, находящихся  в государственной  и муниципальной собственности </t>
  </si>
  <si>
    <t>1 14 06010 00 0000 430</t>
  </si>
  <si>
    <t>Доходы  от продажи  земельных участков,  государственная  собственность  на которые  не разграничена</t>
  </si>
  <si>
    <t>1 14 06013 05 0000 430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</si>
  <si>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сельских поселений и межселенных территорий муниципальных районов</t>
  </si>
  <si>
    <t>1 14 06013 13 0000 430</t>
  </si>
  <si>
    <t>Доходы  от продажи  земельных участков,  государственная  собственность  на которые  не разграничена и которые  расположены  в границах  городских  поселений</t>
  </si>
  <si>
    <t>1 16 00000 00 0000 000</t>
  </si>
  <si>
    <t>ШТРАФЫ. САНКЦИИ. ВОЗМЕЩЕНИЕ УЩЕРБА</t>
  </si>
  <si>
    <t>﻿1 16 01000 01 0000 140</t>
  </si>
  <si>
    <t xml:space="preserve">Административные штрафы, установленные Кодексом Российской Федерации об административных правонарушениях
</t>
  </si>
  <si>
    <t xml:space="preserve">﻿1 16 01050 01 0000 140
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</si>
  <si>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</si>
  <si>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1 16 01053 01 0000 140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</si>
  <si>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</si>
  <si>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﻿1 16 01060 01 0000 140
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</si>
  <si>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</si>
  <si>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1 16 01063 01 0000 140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</si>
  <si>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</si>
  <si>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﻿1 16 01070 01 0000 140
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</si>
  <si>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</si>
  <si>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1 16 01073 01 0000 140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</si>
  <si>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</si>
  <si>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</si>
  <si>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</si>
  <si>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1 16 01083 01 0000 140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</si>
  <si>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</si>
  <si>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</si>
  <si>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</si>
  <si>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1 16 01143 01 0000 140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</si>
  <si>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</si>
  <si>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1 16 01150 01 0000 140
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</si>
  <si>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</si>
  <si>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1 16 01153 01 0000 140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</si>
  <si>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</si>
  <si>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1 16 0117001 0000 140
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</si>
  <si>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</si>
  <si>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1 16 01173 01 0000 140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</si>
  <si>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</si>
  <si>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﻿1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</si>
  <si>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</si>
  <si>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﻿1 16 01193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</si>
  <si>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</si>
  <si>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﻿1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</si>
  <si>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</si>
  <si>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1 16 01203 01 0000 140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</si>
  <si>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</si>
  <si>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﻿1 16 0133000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</si>
  <si>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</si>
  <si>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1 16 01333 01 0000 140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</si>
  <si>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продукцию, налагаемые мировыми судьями, комиссиями по делам несовершеннолетних и защите их прав</t>
  </si>
  <si>
    <t xml:space="preserve">1 16 02000 02 0000 140
</t>
  </si>
  <si>
    <t>Административные штрафы, установленные законами субъектов Российской Федерации об административных правонарушениях</t>
  </si>
  <si>
    <t xml:space="preserve">1 16 02010 02 1111140
</t>
  </si>
  <si>
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</si>
  <si>
    <t xml:space="preserve">1 16 10000 00 0000 140
</t>
  </si>
  <si>
    <t>Платежи в целях возмещения причиненного ущерба (убытков)</t>
  </si>
  <si>
    <t xml:space="preserve">1 16 10120 00 0000 140
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</si>
  <si>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</si>
  <si>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</si>
  <si>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</si>
  <si>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</si>
  <si>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</si>
  <si>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</si>
  <si>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</si>
  <si>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2 02 10000 00 0000 150</t>
  </si>
  <si>
    <t>Дотации бюджетам бюджетной системы Российской Федерации</t>
  </si>
  <si>
    <t>2 02 15001 00 0000 150</t>
  </si>
  <si>
    <t>Дотации на выравнивание бюджетной обеспеченности</t>
  </si>
  <si>
    <t>2 02 15001 05 0000 150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</si>
  <si>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</si>
  <si>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2 02 15002 00 0000 150</t>
  </si>
  <si>
    <t>Дотации бюджетам на поддержку мер по обеспечению сбалансированности бюджетов</t>
  </si>
  <si>
    <t>2 02 15002 05 0000 150</t>
  </si>
  <si>
    <t>Дотации бюджетам муниципальных районов на поддержку мер по обеспечению сбалансированности бюджетов</t>
  </si>
  <si>
    <t>2 02 20000 00 0000 150</t>
  </si>
  <si>
    <t>Субсидии бюджетам бюджетной системы Российской Федерации (межбюджетные субсидии)</t>
  </si>
  <si>
    <t>2 02 25304 00 0000 150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</si>
  <si>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</si>
  <si>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2 02 25304 05 0000 150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</si>
  <si>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</si>
  <si>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2 02 25372 00 0000 150</t>
  </si>
  <si>
    <t xml:space="preserve">Субсидии бюджетам муниципальных районов на развитие транспортной инфраструктуры на сельских территориях
</t>
  </si>
  <si>
    <t>2 02 25467 00 0000 150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</si>
  <si>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</si>
  <si>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2 02 25467 05 0000 150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</si>
  <si>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</si>
  <si>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2 02 25497 00 0000 150</t>
  </si>
  <si>
    <t>Субсидии бюджетам на реализацию мероприятий по обеспечению жильем молодых семей</t>
  </si>
  <si>
    <t>2 02 25497 05 0000 150</t>
  </si>
  <si>
    <t>Субсидии бюджетам муниципальных районов на реализацию мероприятий по обеспечению жильем молодых семей</t>
  </si>
  <si>
    <t>2 02 25519 00 0000 150</t>
  </si>
  <si>
    <t>2 02 25519 05 0000 150</t>
  </si>
  <si>
    <t xml:space="preserve"> Субсидия бюджетам муниципальных районов на поддержку отрасли культуры</t>
  </si>
  <si>
    <t>Субсидии бюджетам на софинансирование закупки и монтажа оборудования для создания "умных" спортивных площадок</t>
  </si>
  <si>
    <t>Субсидии бюджетам муниципальных районов на софинансирование закупки и монтажа оборудования для создания "умных" спортивных площадок</t>
  </si>
  <si>
    <t>2 02 29999 00 0000 150</t>
  </si>
  <si>
    <t>Прочие субсидии</t>
  </si>
  <si>
    <t>2 02 29999 05 0000 150</t>
  </si>
  <si>
    <t xml:space="preserve">Прочие субсидии бюджетам муниципальных районов </t>
  </si>
  <si>
    <t xml:space="preserve"> - субсидия  бюджетам муниципальных районов (муниципальных округов, городских округов) на реализацию мероприятий по предоставлению бесплатного питания обучающимся в муниципальных общеобразовательных организациях из многодетных семей в рамках комплекса процессных мероприятий "Повышение доступности и качества предоставления дошкольного, общего и дополнительного образования детей" государственной программы "Развитие образования и науки Брянской области"</t>
  </si>
  <si>
    <t xml:space="preserve"> - субсидия на мероприятия по проведению оздоровительной кампании детей </t>
  </si>
  <si>
    <t xml:space="preserve"> - субсидии бюджетам бюджетам муниципальных районов (муниципальных округов, городских округов) на проведение комплексных кадастровых работ в рамках государственной программы "Региональная политика Брянской области"</t>
  </si>
  <si>
    <t>2 02 30000 00 0000 150</t>
  </si>
  <si>
    <t>Субвенции бюджетам бюджетной системы Российской Федерации</t>
  </si>
  <si>
    <t>2 02 30024 00 0000 150</t>
  </si>
  <si>
    <t>Субвенции местным бюджетам на выполнение передаваемых полномочий субъектов Российской Федерации</t>
  </si>
  <si>
    <t>2 02 30024 05 0000 150</t>
  </si>
  <si>
    <t>Субвенции бюджетам муниципальных районов на выполнение передаваемых полномочий субъектов Российской Федерации</t>
  </si>
  <si>
    <t xml:space="preserve"> - субвенции бюджетам муниципальных районов на выравнивание бюджетной обеспеченности поселений
</t>
  </si>
  <si>
    <t xml:space="preserve"> - субвенции бюджетам муниципальных районов на осуществление отдельных полномочий в сфере образования </t>
  </si>
  <si>
    <t xml:space="preserve"> - субвенции бюджетам муниципальных районов, на 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 на территории Брянской области
</t>
  </si>
  <si>
    <t xml:space="preserve"> - субвенции бюджетам муниципальных районов на осуществление отдельных государственных полномочий Брянской области в сфере деятельности по профилактике безнадзорности и  правонарушений несовершеннолетних,  организации  деятельности  административных комиссий и определения перечня должностных лиц  органов местного самоуправления, уполномоченных составлять протоколы об административных правонарушениях</t>
  </si>
  <si>
    <t xml:space="preserve"> - субвенции бюджетам муниципальных районов на осуществление отдельных государственных полномочий Брянской области в области охраны труда и уведомительной регистрации территориальных соглашений и коллективных договоров
</t>
  </si>
  <si>
    <t xml:space="preserve"> - субвенции бюджетам муниципальных районов на  обеспечение сохранности жилых помещений,
закрепленных за детьми-сиротами и детьми, оставшимися без попечения родителей
</t>
  </si>
  <si>
    <t xml:space="preserve"> - субвенции бюджетам муниципальных районов на организацию и осуществление деятельности 
по опеке и попечительству, выплату ежемесячных денежных средств на содержание и проезд ребенка, переданного на воспитание
в семью опекуна (попечителя), приемную семью, вознаграждения приемным родителям
</t>
  </si>
  <si>
    <t xml:space="preserve"> -   субвенции бюджетам муниципальных районов (муниципальных округов, городских округов)  на осуществление отдельных государственных полномочий Брянской области по установлению регулируемых тарифов на регулярные перевозки пассажиров и багажа автомобильным транспортом и городским наземным электрическим транспортом по муниципальным маршрутам регулярных перевозок</t>
  </si>
  <si>
    <t>2 02 30029 00 0000 150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</si>
  <si>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</si>
  <si>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2 02 30029 05 0000 150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</si>
  <si>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</si>
  <si>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2 02 35082 00 0000 150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</si>
  <si>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</si>
  <si>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2 02 35082 05 0000 150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</si>
  <si>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</si>
  <si>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2 02 35120 00 0000 150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</si>
  <si>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</si>
  <si>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2 02 35120 05 0000 150</t>
  </si>
  <si>
    <t xml:space="preserve"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</si>
  <si>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>2 02 40000 00 0000 150</t>
  </si>
  <si>
    <t>Иные межбюджетные трансферты</t>
  </si>
  <si>
    <t>2 02 40014 00 0000 150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</si>
  <si>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</si>
  <si>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2 02 40014 05 0000 150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</si>
  <si>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</si>
  <si>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</si>
  <si>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2 02 45179 00 0000 150</t>
  </si>
  <si>
    <t>Межбюджетные трансферты, передаваемые бюджетам 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</si>
  <si>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2 02 45179 05 0000 150</t>
  </si>
  <si>
    <t>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 в общеобразовательных организациях</t>
  </si>
  <si>
    <t>2 02 45303 00 0000 150</t>
  </si>
  <si>
    <t xml:space="preserve"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</si>
  <si>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2 02 45303 05 0000 150</t>
  </si>
  <si>
    <t xml:space="preserve"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</si>
  <si>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>2 02 49999 00 0000 150</t>
  </si>
  <si>
    <t>Прочие межбюджетные трансферты, передаваемые бюджетам</t>
  </si>
  <si>
    <t>2 02 49999 05 0000 150</t>
  </si>
  <si>
    <t>Прочие межбюджетные трансферты, передаваемые бюджетам муниципальных районов</t>
  </si>
  <si>
    <t>Всего доходов</t>
  </si>
  <si>
    <t>1 12 01030 01 0000 120</t>
  </si>
  <si>
    <t xml:space="preserve">к Решению Клетнянского районного Совета народных депутатов  "О бюджете Клетнянского муниципального района Брянской области на 2026 год и на плановый период 2027 и 2028 годов" </t>
  </si>
  <si>
    <t xml:space="preserve">Доходы бюджета Клетнянского муниципального района Брянской области на 2026 год  и на плановый период 2027 и 2028 годов   </t>
  </si>
  <si>
    <t xml:space="preserve"> 2026 год</t>
  </si>
  <si>
    <t xml:space="preserve">  2027 год</t>
  </si>
  <si>
    <t xml:space="preserve"> 2028 год </t>
  </si>
  <si>
    <t>2020 год изм от 21.02.18.</t>
  </si>
  <si>
    <t>План на 2020 год (на 01.03.18.)</t>
  </si>
  <si>
    <t>2020 год изм от 23.05.18.</t>
  </si>
  <si>
    <t>План на 2020 год (на 01.06.18.)</t>
  </si>
  <si>
    <t>Откл.2018 от уточненного 2017</t>
  </si>
  <si>
    <t>Рост 2018 к утвержденному плану</t>
  </si>
  <si>
    <t>Рост 2018 к уточенному плану</t>
  </si>
  <si>
    <t>изм от 21.02.18.</t>
  </si>
  <si>
    <t>9=6-4</t>
  </si>
  <si>
    <t>10=6/3*100</t>
  </si>
  <si>
    <t>11=6/4*100</t>
  </si>
  <si>
    <t>1 0102040 01 0000 110</t>
  </si>
  <si>
    <t xml:space="preserve"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227.1 Налогового Кодекса Российской Федерации </t>
  </si>
  <si>
    <t>1 05 02000 02 0000 110</t>
  </si>
  <si>
    <t>Единый  налог на  вмененный  доход для  отдельных видов  деятельности</t>
  </si>
  <si>
    <t>1 05 02010 02 0000 110</t>
  </si>
  <si>
    <t xml:space="preserve">  1 05 02020 02 0000 110</t>
  </si>
  <si>
    <t>Единый  налог на  вмененный  доход для  отдельных видов  деятельности (за налоговые периоды, истекшие до 1 января 2011 года)</t>
  </si>
  <si>
    <t xml:space="preserve">  1 11 07000 00 0000 120</t>
  </si>
  <si>
    <t>Платежи от государственных и муниципальных унитарных предприятий</t>
  </si>
  <si>
    <t xml:space="preserve">  1 11 07010 00 0000 120</t>
  </si>
  <si>
    <t>Доходы от перечисления части прибыли государственный и муниципальных унитарных предприятий, остающейся после уплаты налогов и обязательных платежей</t>
  </si>
  <si>
    <t xml:space="preserve">  1 11 07045 05 0000 120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</si>
  <si>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</si>
  <si>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Плата за сбросы загрязняющих веществ в водные объекты</t>
  </si>
  <si>
    <t>1 16 01084 01 0000 140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</si>
  <si>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</si>
  <si>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 xml:space="preserve"> 1 16 01130 01 0000 140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</si>
  <si>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</si>
  <si>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1 16 01133 01 0000 140</t>
  </si>
  <si>
    <t xml:space="preserve"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</si>
  <si>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2 02 20077 00 0000 150
</t>
  </si>
  <si>
    <t xml:space="preserve">Субсидии бюджетам на софинансирование капитальных вложений в объекты муниципальной собственности
</t>
  </si>
  <si>
    <t xml:space="preserve">2 02 20077 05 0000 150
</t>
  </si>
  <si>
    <t xml:space="preserve">Субсидии бюджетам муниципальных районов на софинансирование капитальных вложений в объекты муниципальной собственности
</t>
  </si>
  <si>
    <t>- обеспечение жильем тренеров, тренеров-преподавателей государственных и муниципальных учреждений физической культуры и спорта Брянской области</t>
  </si>
  <si>
    <t>- субсидии на софинансирование объектов капитальных вложений муниципальной собственности</t>
  </si>
  <si>
    <t>2 02 25203 00 0000 150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</si>
  <si>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
</t>
  </si>
  <si>
    <t>2 02 25203 05 0000 150</t>
  </si>
  <si>
    <t xml:space="preserve">2 02 25243 00 0000 150
</t>
  </si>
  <si>
    <t xml:space="preserve">Субсидии бюджетам на строительство и реконструкцию (модернизацию) объектов питьевого водоснабжения
</t>
  </si>
  <si>
    <t>2 02 25243 05 0000 150</t>
  </si>
  <si>
    <t xml:space="preserve">Субсидии бюджетам муниципальных районов на строительство и реконструкцию (модернизацию) объектов питьевого водоснабжения
</t>
  </si>
  <si>
    <t xml:space="preserve">2 02 25299 00 0000 150
</t>
  </si>
  <si>
    <t xml:space="preserve">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</si>
  <si>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>2 02 25299 05 0000 150</t>
  </si>
  <si>
    <t xml:space="preserve">Субсидии бюджетам муниципальных районов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</si>
  <si>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Субсидии бюджетам на развитие транспортной инфраструктуры на сельских территориях
</t>
  </si>
  <si>
    <t>2 02 25372 05 0000 150</t>
  </si>
  <si>
    <t>2 02 25511 00 0000 150</t>
  </si>
  <si>
    <t>Субсидии бюджетам на проведение комплексных кадастровых работ</t>
  </si>
  <si>
    <t>2 02 25511 05 0000 150</t>
  </si>
  <si>
    <t>Субсидии бюджетам муниципальных районов на проведение комплексных кадастровых работ</t>
  </si>
  <si>
    <t>2 02 2559000 0000 150</t>
  </si>
  <si>
    <t>Субсидии бюджетам на техническое оснащение региональных и муниципальных музеев</t>
  </si>
  <si>
    <t>2 02 25590 05 0000 150</t>
  </si>
  <si>
    <t xml:space="preserve"> Субсидия бюджетам муниципальных районов на на техническое оснащение региональных и муниципальных музеев</t>
  </si>
  <si>
    <t xml:space="preserve"> Субсидия бюджетам на поддержку отрасли культуры</t>
  </si>
  <si>
    <t>202 25753 00 0000 150</t>
  </si>
  <si>
    <t>202 25753 05 0000 150</t>
  </si>
  <si>
    <t xml:space="preserve"> - субсидия на капитальный ремонт кровель муниципальных образовательных организаций </t>
  </si>
  <si>
    <t xml:space="preserve"> - субсидии бюджетам муниципальных районов (городских округов) на приведение в соответствии с брендбуком «Точка роста"</t>
  </si>
  <si>
    <t xml:space="preserve"> - субсидия бюджетам муниципальных районов (муниципальных округов, городских округов) на замену оконных блоков муниципальных образовательных организаций Брянской области в рамках государственной программы "Развитие образования и науки Брянской области" </t>
  </si>
  <si>
    <t xml:space="preserve"> - субсидия бюджетам муниципальных районов (муниципальных округов, городских округов) на создание  цифровой образовательной среды в общеобразовательных организациях и профессиональных образовательных организациях Брянской области в рамках государственной программы "Развитие образования и науки Брянской области"</t>
  </si>
  <si>
    <t xml:space="preserve"> -  субвенции бюджетам муниципальных районов(муниципальных округов, городских округов)  на осуществление отдельных государственных полномочий Брянской области по организации проведения на территории Брянской области мероприятий по предупреждению и ликвидации болезней животных, их лечению, защите населения от болезней, общих для человека и животных, в части оборудования и содержания скотомогильников (биотермических ям) ипо организации мероприятий  при осуществлении деятельности по обращению с животными без владельцев</t>
  </si>
  <si>
    <t>2 02 35118 00 0000 150</t>
  </si>
  <si>
    <t xml:space="preserve">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</si>
  <si>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>2 02 35118 05 0000 150</t>
  </si>
  <si>
    <t xml:space="preserve"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</si>
  <si>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>2 02 35260 00 0000 150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</si>
  <si>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</si>
  <si>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2 02 35260 05 0000 150</t>
  </si>
  <si>
    <t>Субвенции бюджетам муниципальных районов на выплату единовременного пособия при всех формах устройства детей, лишенных родительского попечения, в семью</t>
  </si>
  <si>
    <t>2 02 35469 00 0000 150</t>
  </si>
  <si>
    <t xml:space="preserve">  Субвенции бюджетам на проведение Всероссийской переписи населения 2020 года</t>
  </si>
  <si>
    <t>2 02 35469 05 0000 150</t>
  </si>
  <si>
    <t xml:space="preserve">  Субвенции бюджетам муниципальных районов на проведение Всероссийской переписи населения 2020 года</t>
  </si>
  <si>
    <t xml:space="preserve"> 2 02 45050 00 0000 150</t>
  </si>
  <si>
    <t xml:space="preserve"> 2 02 45050 05 0000 150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</si>
  <si>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</si>
  <si>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2 07 00000 00 0000 000</t>
  </si>
  <si>
    <t xml:space="preserve">Прочие безвозмездные поступления </t>
  </si>
  <si>
    <t>2 07 05000 05 0000 150</t>
  </si>
  <si>
    <t>Прочие безвозмездные поступления в бюджеты муниципальных районов</t>
  </si>
  <si>
    <t xml:space="preserve">2 07 05030 05 0000 150
</t>
  </si>
  <si>
    <t>2 02 25513 00 0000 150</t>
  </si>
  <si>
    <t xml:space="preserve"> Субсидия бюджетам на развитие сети учреждений культурно- досугового типа</t>
  </si>
  <si>
    <t>2 02 25513 05 0000 150</t>
  </si>
  <si>
    <t xml:space="preserve"> Субсидия бюджетам муниципальных районов на развитие сети учреждений культурно- досугового типа</t>
  </si>
  <si>
    <t xml:space="preserve"> - субсидия на укрепление материально-технической базы образовательных организаций, в том числе проведение капитального (текущего) ремонта зданий и сооружений, инженерных сетей</t>
  </si>
  <si>
    <t xml:space="preserve"> - Государственная поддержка отрасли культуры (Лучшим сельским учреждениям культуры предоставлено денежное поощрение)</t>
  </si>
  <si>
    <t xml:space="preserve"> - строительство (реконструкцию) объектов физической культуры и спорта (спортивно-оздоровительный комплекс в п. Клетня Клетнянского р-на)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</si>
</sst>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 Cyr"/>
      <charset val="204"/>
    </font>
    <font>
      <sz val="8"/>
      <color rgb="FF00000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Arial Cyr"/>
    </font>
    <font>
      <sz val="11"/>
      <name val="Calibri"/>
      <family val="2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2"/>
      <name val="Arial Narrow"/>
      <family val="2"/>
      <charset val="204"/>
    </font>
    <font>
      <i/>
      <sz val="12"/>
      <name val="Arial Narrow"/>
      <family val="2"/>
      <charset val="204"/>
    </font>
    <font>
      <sz val="12"/>
      <color rgb="FF000000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b/>
      <sz val="11"/>
      <name val="Times New Roman"/>
      <family val="1"/>
      <charset val="204"/>
    </font>
    <font>
      <b/>
      <sz val="12"/>
      <name val="Arial"/>
      <family val="2"/>
      <charset val="204"/>
    </font>
    <font>
      <b/>
      <sz val="12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2">
      <alignment horizontal="left" wrapText="1" indent="2"/>
    </xf>
    <xf numFmtId="49" fontId="4" fillId="0" borderId="3">
      <alignment horizontal="center"/>
    </xf>
    <xf numFmtId="0" fontId="6" fillId="0" borderId="3">
      <alignment vertical="top" wrapText="1"/>
    </xf>
    <xf numFmtId="0" fontId="7" fillId="0" borderId="0"/>
  </cellStyleXfs>
  <cellXfs count="113">
    <xf numFmtId="0" fontId="0" fillId="0" borderId="0" xfId="0"/>
    <xf numFmtId="0" fontId="1" fillId="0" borderId="0" xfId="0" applyFont="1" applyFill="1" applyAlignment="1">
      <alignment vertical="top"/>
    </xf>
    <xf numFmtId="4" fontId="1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right" vertical="top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9" fillId="3" borderId="0" xfId="0" applyFont="1" applyFill="1" applyAlignment="1">
      <alignment vertical="top"/>
    </xf>
    <xf numFmtId="0" fontId="9" fillId="0" borderId="0" xfId="0" applyFont="1" applyAlignment="1">
      <alignment vertical="top"/>
    </xf>
    <xf numFmtId="49" fontId="8" fillId="2" borderId="0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vertical="top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9" fillId="3" borderId="0" xfId="0" applyFont="1" applyFill="1" applyAlignment="1">
      <alignment vertical="top" wrapText="1"/>
    </xf>
    <xf numFmtId="0" fontId="11" fillId="0" borderId="0" xfId="1" applyFont="1" applyFill="1" applyAlignment="1">
      <alignment horizontal="right" vertical="top"/>
    </xf>
    <xf numFmtId="0" fontId="2" fillId="0" borderId="0" xfId="0" applyFont="1" applyAlignment="1">
      <alignment vertical="top"/>
    </xf>
    <xf numFmtId="49" fontId="8" fillId="2" borderId="1" xfId="0" applyNumberFormat="1" applyFont="1" applyFill="1" applyBorder="1" applyAlignment="1">
      <alignment horizontal="center" vertical="top" wrapText="1" shrinkToFit="1"/>
    </xf>
    <xf numFmtId="49" fontId="8" fillId="2" borderId="1" xfId="0" applyNumberFormat="1" applyFont="1" applyFill="1" applyBorder="1" applyAlignment="1">
      <alignment horizontal="center" vertical="center" wrapText="1" shrinkToFit="1"/>
    </xf>
    <xf numFmtId="49" fontId="10" fillId="2" borderId="1" xfId="0" applyNumberFormat="1" applyFont="1" applyFill="1" applyBorder="1" applyAlignment="1">
      <alignment horizontal="center" vertical="top" wrapText="1" shrinkToFit="1"/>
    </xf>
    <xf numFmtId="0" fontId="9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top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4" fontId="10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vertical="top"/>
    </xf>
    <xf numFmtId="4" fontId="8" fillId="2" borderId="1" xfId="0" applyNumberFormat="1" applyFont="1" applyFill="1" applyBorder="1" applyAlignment="1">
      <alignment vertical="top" wrapText="1"/>
    </xf>
    <xf numFmtId="164" fontId="9" fillId="2" borderId="1" xfId="0" applyNumberFormat="1" applyFont="1" applyFill="1" applyBorder="1" applyAlignment="1">
      <alignment horizontal="center" vertical="top"/>
    </xf>
    <xf numFmtId="0" fontId="1" fillId="2" borderId="0" xfId="0" applyFont="1" applyFill="1" applyAlignment="1">
      <alignment vertical="top"/>
    </xf>
    <xf numFmtId="0" fontId="8" fillId="2" borderId="1" xfId="0" applyFont="1" applyFill="1" applyBorder="1" applyAlignment="1">
      <alignment vertical="top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top"/>
    </xf>
    <xf numFmtId="0" fontId="8" fillId="2" borderId="1" xfId="0" applyFont="1" applyFill="1" applyBorder="1" applyAlignment="1">
      <alignment vertical="top" wrapText="1"/>
    </xf>
    <xf numFmtId="164" fontId="8" fillId="2" borderId="1" xfId="0" applyNumberFormat="1" applyFont="1" applyFill="1" applyBorder="1" applyAlignment="1">
      <alignment horizontal="center" vertical="top"/>
    </xf>
    <xf numFmtId="0" fontId="8" fillId="2" borderId="1" xfId="0" applyNumberFormat="1" applyFont="1" applyFill="1" applyBorder="1" applyAlignment="1">
      <alignment vertical="top" wrapText="1"/>
    </xf>
    <xf numFmtId="0" fontId="12" fillId="2" borderId="2" xfId="2" applyNumberFormat="1" applyFont="1" applyFill="1" applyAlignment="1" applyProtection="1">
      <alignment vertical="top" wrapText="1"/>
    </xf>
    <xf numFmtId="3" fontId="8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vertical="top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top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12" fillId="2" borderId="2" xfId="2" applyNumberFormat="1" applyFont="1" applyFill="1" applyAlignment="1" applyProtection="1">
      <alignment horizontal="left" vertical="top" wrapText="1"/>
    </xf>
    <xf numFmtId="0" fontId="8" fillId="2" borderId="5" xfId="0" applyFont="1" applyFill="1" applyBorder="1" applyAlignment="1">
      <alignment horizontal="center" vertical="top"/>
    </xf>
    <xf numFmtId="0" fontId="8" fillId="2" borderId="1" xfId="0" quotePrefix="1" applyNumberFormat="1" applyFont="1" applyFill="1" applyBorder="1" applyAlignment="1">
      <alignment horizontal="center" vertical="top" wrapText="1"/>
    </xf>
    <xf numFmtId="0" fontId="12" fillId="0" borderId="2" xfId="2" applyNumberFormat="1" applyFont="1" applyAlignment="1" applyProtection="1">
      <alignment horizontal="left" vertical="top" wrapText="1"/>
    </xf>
    <xf numFmtId="4" fontId="8" fillId="0" borderId="1" xfId="0" applyNumberFormat="1" applyFont="1" applyFill="1" applyBorder="1" applyAlignment="1">
      <alignment vertical="top"/>
    </xf>
    <xf numFmtId="4" fontId="8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5" fillId="2" borderId="0" xfId="0" applyFont="1" applyFill="1" applyAlignment="1">
      <alignment vertical="top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justify" vertical="top" wrapText="1"/>
    </xf>
    <xf numFmtId="4" fontId="10" fillId="0" borderId="1" xfId="0" applyNumberFormat="1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10" fillId="2" borderId="1" xfId="0" quotePrefix="1" applyNumberFormat="1" applyFont="1" applyFill="1" applyBorder="1" applyAlignment="1">
      <alignment horizontal="center" vertical="top" shrinkToFit="1"/>
    </xf>
    <xf numFmtId="0" fontId="10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justify" vertical="top" wrapText="1"/>
    </xf>
    <xf numFmtId="4" fontId="8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164" fontId="8" fillId="0" borderId="1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justify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justify" vertical="top" wrapText="1"/>
    </xf>
    <xf numFmtId="0" fontId="8" fillId="4" borderId="1" xfId="0" applyFont="1" applyFill="1" applyBorder="1" applyAlignment="1">
      <alignment vertical="top" wrapText="1"/>
    </xf>
    <xf numFmtId="0" fontId="12" fillId="0" borderId="1" xfId="2" applyNumberFormat="1" applyFont="1" applyBorder="1" applyAlignment="1" applyProtection="1">
      <alignment horizontal="left" vertical="top" wrapText="1"/>
    </xf>
    <xf numFmtId="0" fontId="9" fillId="4" borderId="1" xfId="0" applyFont="1" applyFill="1" applyBorder="1" applyAlignment="1">
      <alignment horizontal="center" vertical="center"/>
    </xf>
    <xf numFmtId="49" fontId="12" fillId="0" borderId="1" xfId="3" applyNumberFormat="1" applyFont="1" applyBorder="1" applyAlignment="1" applyProtection="1">
      <alignment horizontal="center" vertical="top"/>
    </xf>
    <xf numFmtId="0" fontId="10" fillId="0" borderId="1" xfId="0" applyFont="1" applyFill="1" applyBorder="1" applyAlignment="1">
      <alignment vertical="top" wrapText="1"/>
    </xf>
    <xf numFmtId="4" fontId="11" fillId="0" borderId="1" xfId="0" applyNumberFormat="1" applyFont="1" applyFill="1" applyBorder="1" applyAlignment="1">
      <alignment vertical="top"/>
    </xf>
    <xf numFmtId="4" fontId="11" fillId="0" borderId="1" xfId="0" applyNumberFormat="1" applyFont="1" applyFill="1" applyBorder="1" applyAlignment="1">
      <alignment vertical="top" wrapText="1"/>
    </xf>
    <xf numFmtId="164" fontId="13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4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16" fillId="3" borderId="0" xfId="0" applyFont="1" applyFill="1" applyAlignment="1">
      <alignment vertical="top"/>
    </xf>
    <xf numFmtId="0" fontId="16" fillId="0" borderId="0" xfId="0" applyFont="1" applyAlignment="1">
      <alignment vertical="top"/>
    </xf>
    <xf numFmtId="0" fontId="10" fillId="0" borderId="0" xfId="0" applyFont="1" applyFill="1" applyAlignment="1">
      <alignment horizontal="center" vertical="top"/>
    </xf>
    <xf numFmtId="0" fontId="14" fillId="0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/>
    </xf>
    <xf numFmtId="164" fontId="16" fillId="2" borderId="1" xfId="0" applyNumberFormat="1" applyFont="1" applyFill="1" applyBorder="1" applyAlignment="1">
      <alignment horizontal="center" vertical="top"/>
    </xf>
    <xf numFmtId="0" fontId="14" fillId="2" borderId="0" xfId="0" applyFont="1" applyFill="1" applyAlignment="1">
      <alignment vertical="top"/>
    </xf>
    <xf numFmtId="164" fontId="10" fillId="2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top" wrapText="1"/>
    </xf>
    <xf numFmtId="164" fontId="16" fillId="0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justify" vertical="top" wrapText="1"/>
    </xf>
    <xf numFmtId="49" fontId="8" fillId="2" borderId="0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vertical="top"/>
    </xf>
    <xf numFmtId="0" fontId="15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</cellXfs>
  <cellStyles count="6">
    <cellStyle name="xl31" xfId="2"/>
    <cellStyle name="xl32" xfId="4"/>
    <cellStyle name="xl43" xfId="3"/>
    <cellStyle name="Обычный" xfId="0" builtinId="0"/>
    <cellStyle name="Обычный 2" xfId="5"/>
    <cellStyle name="Обычный_method_2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WETLANA-Z/Desktop/&#1070;&#1051;&#1071;/&#1057;&#1077;&#1089;&#1089;&#1080;&#1080;%20&#1048;&#1079;&#1084;&#1077;&#1085;&#1077;&#1085;&#1080;&#1103;%202026/&#1056;&#1077;&#1096;&#1077;&#1085;&#1080;&#1077;%20&#1086;&#1090;%2016.12.25%20&#8470;14-1/&#1055;&#1088;&#1080;&#1083;_%202026-2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Дох "/>
      <sheetName val="2.Норм"/>
      <sheetName val="3.ВС"/>
      <sheetName val="4.ФС"/>
      <sheetName val="5.ПС"/>
      <sheetName val="6.1.Выр"/>
      <sheetName val="7.1.Сбал"/>
      <sheetName val="7.2.Дороги"/>
      <sheetName val="7.3.Жилье"/>
      <sheetName val="8.Ист"/>
      <sheetName val="9.МВЗ"/>
      <sheetName val="10.МГ"/>
      <sheetName val="1.Дох"/>
      <sheetName val="ОМ ПСР"/>
      <sheetName val="субс,субв"/>
      <sheetName val="Лист5"/>
    </sheetNames>
    <sheetDataSet>
      <sheetData sheetId="0"/>
      <sheetData sheetId="1" refreshError="1"/>
      <sheetData sheetId="2">
        <row r="412">
          <cell r="J412">
            <v>634634957.46000004</v>
          </cell>
          <cell r="K412">
            <v>484100049.81999999</v>
          </cell>
          <cell r="L412">
            <v>456797181.99000001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77">
          <cell r="C177">
            <v>469713478.5</v>
          </cell>
          <cell r="D177">
            <v>484289773.73000002</v>
          </cell>
          <cell r="E177">
            <v>455436234.86000001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0"/>
  <sheetViews>
    <sheetView tabSelected="1" view="pageBreakPreview" zoomScale="60" zoomScaleNormal="90" workbookViewId="0">
      <pane xSplit="1" ySplit="8" topLeftCell="B9" activePane="bottomRight" state="frozen"/>
      <selection pane="topRight" activeCell="B1" sqref="B1"/>
      <selection pane="bottomLeft" activeCell="A7" sqref="A7"/>
      <selection pane="bottomRight" activeCell="C164" sqref="C164"/>
    </sheetView>
  </sheetViews>
  <sheetFormatPr defaultRowHeight="15" x14ac:dyDescent="0.25"/>
  <cols>
    <col min="1" max="1" width="28.42578125" style="94" customWidth="1"/>
    <col min="2" max="2" width="50.5703125" style="21" customWidth="1"/>
    <col min="3" max="3" width="22.42578125" style="97" customWidth="1"/>
    <col min="4" max="4" width="21.7109375" style="97" customWidth="1"/>
    <col min="5" max="5" width="20.28515625" style="97" customWidth="1"/>
    <col min="6" max="6" width="11.42578125" style="96" hidden="1" customWidth="1"/>
    <col min="7" max="7" width="13.28515625" style="21" hidden="1" customWidth="1"/>
    <col min="8" max="8" width="11.42578125" style="96" hidden="1" customWidth="1"/>
    <col min="9" max="9" width="13.28515625" style="21" hidden="1" customWidth="1"/>
    <col min="10" max="10" width="13" style="21" hidden="1" customWidth="1"/>
    <col min="11" max="13" width="7.7109375" style="21" hidden="1" customWidth="1"/>
    <col min="14" max="15" width="6.28515625" style="94" hidden="1" customWidth="1"/>
    <col min="16" max="25" width="0" style="21" hidden="1" customWidth="1"/>
    <col min="26" max="192" width="9.140625" style="21"/>
    <col min="193" max="193" width="25.42578125" style="21" customWidth="1"/>
    <col min="194" max="194" width="56.28515625" style="21" customWidth="1"/>
    <col min="195" max="195" width="14" style="21" customWidth="1"/>
    <col min="196" max="197" width="14.5703125" style="21" customWidth="1"/>
    <col min="198" max="198" width="14.140625" style="21" customWidth="1"/>
    <col min="199" max="199" width="15.140625" style="21" customWidth="1"/>
    <col min="200" max="200" width="13.85546875" style="21" customWidth="1"/>
    <col min="201" max="202" width="14.7109375" style="21" customWidth="1"/>
    <col min="203" max="203" width="12.85546875" style="21" customWidth="1"/>
    <col min="204" max="204" width="13.5703125" style="21" customWidth="1"/>
    <col min="205" max="205" width="12.7109375" style="21" customWidth="1"/>
    <col min="206" max="206" width="13.42578125" style="21" customWidth="1"/>
    <col min="207" max="207" width="13.140625" style="21" customWidth="1"/>
    <col min="208" max="208" width="14.7109375" style="21" customWidth="1"/>
    <col min="209" max="209" width="14.5703125" style="21" customWidth="1"/>
    <col min="210" max="210" width="13" style="21" customWidth="1"/>
    <col min="211" max="211" width="15" style="21" customWidth="1"/>
    <col min="212" max="213" width="12.140625" style="21" customWidth="1"/>
    <col min="214" max="214" width="12" style="21" customWidth="1"/>
    <col min="215" max="215" width="13.5703125" style="21" customWidth="1"/>
    <col min="216" max="216" width="14" style="21" customWidth="1"/>
    <col min="217" max="217" width="12.28515625" style="21" customWidth="1"/>
    <col min="218" max="218" width="14.140625" style="21" customWidth="1"/>
    <col min="219" max="219" width="13" style="21" customWidth="1"/>
    <col min="220" max="220" width="13.5703125" style="21" customWidth="1"/>
    <col min="221" max="221" width="12.42578125" style="21" customWidth="1"/>
    <col min="222" max="222" width="12.5703125" style="21" customWidth="1"/>
    <col min="223" max="223" width="11.7109375" style="21" customWidth="1"/>
    <col min="224" max="224" width="13.7109375" style="21" customWidth="1"/>
    <col min="225" max="225" width="13.28515625" style="21" customWidth="1"/>
    <col min="226" max="226" width="13.140625" style="21" customWidth="1"/>
    <col min="227" max="227" width="12" style="21" customWidth="1"/>
    <col min="228" max="228" width="12.140625" style="21" customWidth="1"/>
    <col min="229" max="229" width="12.28515625" style="21" customWidth="1"/>
    <col min="230" max="230" width="12.140625" style="21" customWidth="1"/>
    <col min="231" max="231" width="12.5703125" style="21" customWidth="1"/>
    <col min="232" max="448" width="9.140625" style="21"/>
    <col min="449" max="449" width="25.42578125" style="21" customWidth="1"/>
    <col min="450" max="450" width="56.28515625" style="21" customWidth="1"/>
    <col min="451" max="451" width="14" style="21" customWidth="1"/>
    <col min="452" max="453" width="14.5703125" style="21" customWidth="1"/>
    <col min="454" max="454" width="14.140625" style="21" customWidth="1"/>
    <col min="455" max="455" width="15.140625" style="21" customWidth="1"/>
    <col min="456" max="456" width="13.85546875" style="21" customWidth="1"/>
    <col min="457" max="458" width="14.7109375" style="21" customWidth="1"/>
    <col min="459" max="459" width="12.85546875" style="21" customWidth="1"/>
    <col min="460" max="460" width="13.5703125" style="21" customWidth="1"/>
    <col min="461" max="461" width="12.7109375" style="21" customWidth="1"/>
    <col min="462" max="462" width="13.42578125" style="21" customWidth="1"/>
    <col min="463" max="463" width="13.140625" style="21" customWidth="1"/>
    <col min="464" max="464" width="14.7109375" style="21" customWidth="1"/>
    <col min="465" max="465" width="14.5703125" style="21" customWidth="1"/>
    <col min="466" max="466" width="13" style="21" customWidth="1"/>
    <col min="467" max="467" width="15" style="21" customWidth="1"/>
    <col min="468" max="469" width="12.140625" style="21" customWidth="1"/>
    <col min="470" max="470" width="12" style="21" customWidth="1"/>
    <col min="471" max="471" width="13.5703125" style="21" customWidth="1"/>
    <col min="472" max="472" width="14" style="21" customWidth="1"/>
    <col min="473" max="473" width="12.28515625" style="21" customWidth="1"/>
    <col min="474" max="474" width="14.140625" style="21" customWidth="1"/>
    <col min="475" max="475" width="13" style="21" customWidth="1"/>
    <col min="476" max="476" width="13.5703125" style="21" customWidth="1"/>
    <col min="477" max="477" width="12.42578125" style="21" customWidth="1"/>
    <col min="478" max="478" width="12.5703125" style="21" customWidth="1"/>
    <col min="479" max="479" width="11.7109375" style="21" customWidth="1"/>
    <col min="480" max="480" width="13.7109375" style="21" customWidth="1"/>
    <col min="481" max="481" width="13.28515625" style="21" customWidth="1"/>
    <col min="482" max="482" width="13.140625" style="21" customWidth="1"/>
    <col min="483" max="483" width="12" style="21" customWidth="1"/>
    <col min="484" max="484" width="12.140625" style="21" customWidth="1"/>
    <col min="485" max="485" width="12.28515625" style="21" customWidth="1"/>
    <col min="486" max="486" width="12.140625" style="21" customWidth="1"/>
    <col min="487" max="487" width="12.5703125" style="21" customWidth="1"/>
    <col min="488" max="704" width="9.140625" style="21"/>
    <col min="705" max="705" width="25.42578125" style="21" customWidth="1"/>
    <col min="706" max="706" width="56.28515625" style="21" customWidth="1"/>
    <col min="707" max="707" width="14" style="21" customWidth="1"/>
    <col min="708" max="709" width="14.5703125" style="21" customWidth="1"/>
    <col min="710" max="710" width="14.140625" style="21" customWidth="1"/>
    <col min="711" max="711" width="15.140625" style="21" customWidth="1"/>
    <col min="712" max="712" width="13.85546875" style="21" customWidth="1"/>
    <col min="713" max="714" width="14.7109375" style="21" customWidth="1"/>
    <col min="715" max="715" width="12.85546875" style="21" customWidth="1"/>
    <col min="716" max="716" width="13.5703125" style="21" customWidth="1"/>
    <col min="717" max="717" width="12.7109375" style="21" customWidth="1"/>
    <col min="718" max="718" width="13.42578125" style="21" customWidth="1"/>
    <col min="719" max="719" width="13.140625" style="21" customWidth="1"/>
    <col min="720" max="720" width="14.7109375" style="21" customWidth="1"/>
    <col min="721" max="721" width="14.5703125" style="21" customWidth="1"/>
    <col min="722" max="722" width="13" style="21" customWidth="1"/>
    <col min="723" max="723" width="15" style="21" customWidth="1"/>
    <col min="724" max="725" width="12.140625" style="21" customWidth="1"/>
    <col min="726" max="726" width="12" style="21" customWidth="1"/>
    <col min="727" max="727" width="13.5703125" style="21" customWidth="1"/>
    <col min="728" max="728" width="14" style="21" customWidth="1"/>
    <col min="729" max="729" width="12.28515625" style="21" customWidth="1"/>
    <col min="730" max="730" width="14.140625" style="21" customWidth="1"/>
    <col min="731" max="731" width="13" style="21" customWidth="1"/>
    <col min="732" max="732" width="13.5703125" style="21" customWidth="1"/>
    <col min="733" max="733" width="12.42578125" style="21" customWidth="1"/>
    <col min="734" max="734" width="12.5703125" style="21" customWidth="1"/>
    <col min="735" max="735" width="11.7109375" style="21" customWidth="1"/>
    <col min="736" max="736" width="13.7109375" style="21" customWidth="1"/>
    <col min="737" max="737" width="13.28515625" style="21" customWidth="1"/>
    <col min="738" max="738" width="13.140625" style="21" customWidth="1"/>
    <col min="739" max="739" width="12" style="21" customWidth="1"/>
    <col min="740" max="740" width="12.140625" style="21" customWidth="1"/>
    <col min="741" max="741" width="12.28515625" style="21" customWidth="1"/>
    <col min="742" max="742" width="12.140625" style="21" customWidth="1"/>
    <col min="743" max="743" width="12.5703125" style="21" customWidth="1"/>
    <col min="744" max="960" width="9.140625" style="21"/>
    <col min="961" max="961" width="25.42578125" style="21" customWidth="1"/>
    <col min="962" max="962" width="56.28515625" style="21" customWidth="1"/>
    <col min="963" max="963" width="14" style="21" customWidth="1"/>
    <col min="964" max="965" width="14.5703125" style="21" customWidth="1"/>
    <col min="966" max="966" width="14.140625" style="21" customWidth="1"/>
    <col min="967" max="967" width="15.140625" style="21" customWidth="1"/>
    <col min="968" max="968" width="13.85546875" style="21" customWidth="1"/>
    <col min="969" max="970" width="14.7109375" style="21" customWidth="1"/>
    <col min="971" max="971" width="12.85546875" style="21" customWidth="1"/>
    <col min="972" max="972" width="13.5703125" style="21" customWidth="1"/>
    <col min="973" max="973" width="12.7109375" style="21" customWidth="1"/>
    <col min="974" max="974" width="13.42578125" style="21" customWidth="1"/>
    <col min="975" max="975" width="13.140625" style="21" customWidth="1"/>
    <col min="976" max="976" width="14.7109375" style="21" customWidth="1"/>
    <col min="977" max="977" width="14.5703125" style="21" customWidth="1"/>
    <col min="978" max="978" width="13" style="21" customWidth="1"/>
    <col min="979" max="979" width="15" style="21" customWidth="1"/>
    <col min="980" max="981" width="12.140625" style="21" customWidth="1"/>
    <col min="982" max="982" width="12" style="21" customWidth="1"/>
    <col min="983" max="983" width="13.5703125" style="21" customWidth="1"/>
    <col min="984" max="984" width="14" style="21" customWidth="1"/>
    <col min="985" max="985" width="12.28515625" style="21" customWidth="1"/>
    <col min="986" max="986" width="14.140625" style="21" customWidth="1"/>
    <col min="987" max="987" width="13" style="21" customWidth="1"/>
    <col min="988" max="988" width="13.5703125" style="21" customWidth="1"/>
    <col min="989" max="989" width="12.42578125" style="21" customWidth="1"/>
    <col min="990" max="990" width="12.5703125" style="21" customWidth="1"/>
    <col min="991" max="991" width="11.7109375" style="21" customWidth="1"/>
    <col min="992" max="992" width="13.7109375" style="21" customWidth="1"/>
    <col min="993" max="993" width="13.28515625" style="21" customWidth="1"/>
    <col min="994" max="994" width="13.140625" style="21" customWidth="1"/>
    <col min="995" max="995" width="12" style="21" customWidth="1"/>
    <col min="996" max="996" width="12.140625" style="21" customWidth="1"/>
    <col min="997" max="997" width="12.28515625" style="21" customWidth="1"/>
    <col min="998" max="998" width="12.140625" style="21" customWidth="1"/>
    <col min="999" max="999" width="12.5703125" style="21" customWidth="1"/>
    <col min="1000" max="1216" width="9.140625" style="21"/>
    <col min="1217" max="1217" width="25.42578125" style="21" customWidth="1"/>
    <col min="1218" max="1218" width="56.28515625" style="21" customWidth="1"/>
    <col min="1219" max="1219" width="14" style="21" customWidth="1"/>
    <col min="1220" max="1221" width="14.5703125" style="21" customWidth="1"/>
    <col min="1222" max="1222" width="14.140625" style="21" customWidth="1"/>
    <col min="1223" max="1223" width="15.140625" style="21" customWidth="1"/>
    <col min="1224" max="1224" width="13.85546875" style="21" customWidth="1"/>
    <col min="1225" max="1226" width="14.7109375" style="21" customWidth="1"/>
    <col min="1227" max="1227" width="12.85546875" style="21" customWidth="1"/>
    <col min="1228" max="1228" width="13.5703125" style="21" customWidth="1"/>
    <col min="1229" max="1229" width="12.7109375" style="21" customWidth="1"/>
    <col min="1230" max="1230" width="13.42578125" style="21" customWidth="1"/>
    <col min="1231" max="1231" width="13.140625" style="21" customWidth="1"/>
    <col min="1232" max="1232" width="14.7109375" style="21" customWidth="1"/>
    <col min="1233" max="1233" width="14.5703125" style="21" customWidth="1"/>
    <col min="1234" max="1234" width="13" style="21" customWidth="1"/>
    <col min="1235" max="1235" width="15" style="21" customWidth="1"/>
    <col min="1236" max="1237" width="12.140625" style="21" customWidth="1"/>
    <col min="1238" max="1238" width="12" style="21" customWidth="1"/>
    <col min="1239" max="1239" width="13.5703125" style="21" customWidth="1"/>
    <col min="1240" max="1240" width="14" style="21" customWidth="1"/>
    <col min="1241" max="1241" width="12.28515625" style="21" customWidth="1"/>
    <col min="1242" max="1242" width="14.140625" style="21" customWidth="1"/>
    <col min="1243" max="1243" width="13" style="21" customWidth="1"/>
    <col min="1244" max="1244" width="13.5703125" style="21" customWidth="1"/>
    <col min="1245" max="1245" width="12.42578125" style="21" customWidth="1"/>
    <col min="1246" max="1246" width="12.5703125" style="21" customWidth="1"/>
    <col min="1247" max="1247" width="11.7109375" style="21" customWidth="1"/>
    <col min="1248" max="1248" width="13.7109375" style="21" customWidth="1"/>
    <col min="1249" max="1249" width="13.28515625" style="21" customWidth="1"/>
    <col min="1250" max="1250" width="13.140625" style="21" customWidth="1"/>
    <col min="1251" max="1251" width="12" style="21" customWidth="1"/>
    <col min="1252" max="1252" width="12.140625" style="21" customWidth="1"/>
    <col min="1253" max="1253" width="12.28515625" style="21" customWidth="1"/>
    <col min="1254" max="1254" width="12.140625" style="21" customWidth="1"/>
    <col min="1255" max="1255" width="12.5703125" style="21" customWidth="1"/>
    <col min="1256" max="1472" width="9.140625" style="21"/>
    <col min="1473" max="1473" width="25.42578125" style="21" customWidth="1"/>
    <col min="1474" max="1474" width="56.28515625" style="21" customWidth="1"/>
    <col min="1475" max="1475" width="14" style="21" customWidth="1"/>
    <col min="1476" max="1477" width="14.5703125" style="21" customWidth="1"/>
    <col min="1478" max="1478" width="14.140625" style="21" customWidth="1"/>
    <col min="1479" max="1479" width="15.140625" style="21" customWidth="1"/>
    <col min="1480" max="1480" width="13.85546875" style="21" customWidth="1"/>
    <col min="1481" max="1482" width="14.7109375" style="21" customWidth="1"/>
    <col min="1483" max="1483" width="12.85546875" style="21" customWidth="1"/>
    <col min="1484" max="1484" width="13.5703125" style="21" customWidth="1"/>
    <col min="1485" max="1485" width="12.7109375" style="21" customWidth="1"/>
    <col min="1486" max="1486" width="13.42578125" style="21" customWidth="1"/>
    <col min="1487" max="1487" width="13.140625" style="21" customWidth="1"/>
    <col min="1488" max="1488" width="14.7109375" style="21" customWidth="1"/>
    <col min="1489" max="1489" width="14.5703125" style="21" customWidth="1"/>
    <col min="1490" max="1490" width="13" style="21" customWidth="1"/>
    <col min="1491" max="1491" width="15" style="21" customWidth="1"/>
    <col min="1492" max="1493" width="12.140625" style="21" customWidth="1"/>
    <col min="1494" max="1494" width="12" style="21" customWidth="1"/>
    <col min="1495" max="1495" width="13.5703125" style="21" customWidth="1"/>
    <col min="1496" max="1496" width="14" style="21" customWidth="1"/>
    <col min="1497" max="1497" width="12.28515625" style="21" customWidth="1"/>
    <col min="1498" max="1498" width="14.140625" style="21" customWidth="1"/>
    <col min="1499" max="1499" width="13" style="21" customWidth="1"/>
    <col min="1500" max="1500" width="13.5703125" style="21" customWidth="1"/>
    <col min="1501" max="1501" width="12.42578125" style="21" customWidth="1"/>
    <col min="1502" max="1502" width="12.5703125" style="21" customWidth="1"/>
    <col min="1503" max="1503" width="11.7109375" style="21" customWidth="1"/>
    <col min="1504" max="1504" width="13.7109375" style="21" customWidth="1"/>
    <col min="1505" max="1505" width="13.28515625" style="21" customWidth="1"/>
    <col min="1506" max="1506" width="13.140625" style="21" customWidth="1"/>
    <col min="1507" max="1507" width="12" style="21" customWidth="1"/>
    <col min="1508" max="1508" width="12.140625" style="21" customWidth="1"/>
    <col min="1509" max="1509" width="12.28515625" style="21" customWidth="1"/>
    <col min="1510" max="1510" width="12.140625" style="21" customWidth="1"/>
    <col min="1511" max="1511" width="12.5703125" style="21" customWidth="1"/>
    <col min="1512" max="1728" width="9.140625" style="21"/>
    <col min="1729" max="1729" width="25.42578125" style="21" customWidth="1"/>
    <col min="1730" max="1730" width="56.28515625" style="21" customWidth="1"/>
    <col min="1731" max="1731" width="14" style="21" customWidth="1"/>
    <col min="1732" max="1733" width="14.5703125" style="21" customWidth="1"/>
    <col min="1734" max="1734" width="14.140625" style="21" customWidth="1"/>
    <col min="1735" max="1735" width="15.140625" style="21" customWidth="1"/>
    <col min="1736" max="1736" width="13.85546875" style="21" customWidth="1"/>
    <col min="1737" max="1738" width="14.7109375" style="21" customWidth="1"/>
    <col min="1739" max="1739" width="12.85546875" style="21" customWidth="1"/>
    <col min="1740" max="1740" width="13.5703125" style="21" customWidth="1"/>
    <col min="1741" max="1741" width="12.7109375" style="21" customWidth="1"/>
    <col min="1742" max="1742" width="13.42578125" style="21" customWidth="1"/>
    <col min="1743" max="1743" width="13.140625" style="21" customWidth="1"/>
    <col min="1744" max="1744" width="14.7109375" style="21" customWidth="1"/>
    <col min="1745" max="1745" width="14.5703125" style="21" customWidth="1"/>
    <col min="1746" max="1746" width="13" style="21" customWidth="1"/>
    <col min="1747" max="1747" width="15" style="21" customWidth="1"/>
    <col min="1748" max="1749" width="12.140625" style="21" customWidth="1"/>
    <col min="1750" max="1750" width="12" style="21" customWidth="1"/>
    <col min="1751" max="1751" width="13.5703125" style="21" customWidth="1"/>
    <col min="1752" max="1752" width="14" style="21" customWidth="1"/>
    <col min="1753" max="1753" width="12.28515625" style="21" customWidth="1"/>
    <col min="1754" max="1754" width="14.140625" style="21" customWidth="1"/>
    <col min="1755" max="1755" width="13" style="21" customWidth="1"/>
    <col min="1756" max="1756" width="13.5703125" style="21" customWidth="1"/>
    <col min="1757" max="1757" width="12.42578125" style="21" customWidth="1"/>
    <col min="1758" max="1758" width="12.5703125" style="21" customWidth="1"/>
    <col min="1759" max="1759" width="11.7109375" style="21" customWidth="1"/>
    <col min="1760" max="1760" width="13.7109375" style="21" customWidth="1"/>
    <col min="1761" max="1761" width="13.28515625" style="21" customWidth="1"/>
    <col min="1762" max="1762" width="13.140625" style="21" customWidth="1"/>
    <col min="1763" max="1763" width="12" style="21" customWidth="1"/>
    <col min="1764" max="1764" width="12.140625" style="21" customWidth="1"/>
    <col min="1765" max="1765" width="12.28515625" style="21" customWidth="1"/>
    <col min="1766" max="1766" width="12.140625" style="21" customWidth="1"/>
    <col min="1767" max="1767" width="12.5703125" style="21" customWidth="1"/>
    <col min="1768" max="1984" width="9.140625" style="21"/>
    <col min="1985" max="1985" width="25.42578125" style="21" customWidth="1"/>
    <col min="1986" max="1986" width="56.28515625" style="21" customWidth="1"/>
    <col min="1987" max="1987" width="14" style="21" customWidth="1"/>
    <col min="1988" max="1989" width="14.5703125" style="21" customWidth="1"/>
    <col min="1990" max="1990" width="14.140625" style="21" customWidth="1"/>
    <col min="1991" max="1991" width="15.140625" style="21" customWidth="1"/>
    <col min="1992" max="1992" width="13.85546875" style="21" customWidth="1"/>
    <col min="1993" max="1994" width="14.7109375" style="21" customWidth="1"/>
    <col min="1995" max="1995" width="12.85546875" style="21" customWidth="1"/>
    <col min="1996" max="1996" width="13.5703125" style="21" customWidth="1"/>
    <col min="1997" max="1997" width="12.7109375" style="21" customWidth="1"/>
    <col min="1998" max="1998" width="13.42578125" style="21" customWidth="1"/>
    <col min="1999" max="1999" width="13.140625" style="21" customWidth="1"/>
    <col min="2000" max="2000" width="14.7109375" style="21" customWidth="1"/>
    <col min="2001" max="2001" width="14.5703125" style="21" customWidth="1"/>
    <col min="2002" max="2002" width="13" style="21" customWidth="1"/>
    <col min="2003" max="2003" width="15" style="21" customWidth="1"/>
    <col min="2004" max="2005" width="12.140625" style="21" customWidth="1"/>
    <col min="2006" max="2006" width="12" style="21" customWidth="1"/>
    <col min="2007" max="2007" width="13.5703125" style="21" customWidth="1"/>
    <col min="2008" max="2008" width="14" style="21" customWidth="1"/>
    <col min="2009" max="2009" width="12.28515625" style="21" customWidth="1"/>
    <col min="2010" max="2010" width="14.140625" style="21" customWidth="1"/>
    <col min="2011" max="2011" width="13" style="21" customWidth="1"/>
    <col min="2012" max="2012" width="13.5703125" style="21" customWidth="1"/>
    <col min="2013" max="2013" width="12.42578125" style="21" customWidth="1"/>
    <col min="2014" max="2014" width="12.5703125" style="21" customWidth="1"/>
    <col min="2015" max="2015" width="11.7109375" style="21" customWidth="1"/>
    <col min="2016" max="2016" width="13.7109375" style="21" customWidth="1"/>
    <col min="2017" max="2017" width="13.28515625" style="21" customWidth="1"/>
    <col min="2018" max="2018" width="13.140625" style="21" customWidth="1"/>
    <col min="2019" max="2019" width="12" style="21" customWidth="1"/>
    <col min="2020" max="2020" width="12.140625" style="21" customWidth="1"/>
    <col min="2021" max="2021" width="12.28515625" style="21" customWidth="1"/>
    <col min="2022" max="2022" width="12.140625" style="21" customWidth="1"/>
    <col min="2023" max="2023" width="12.5703125" style="21" customWidth="1"/>
    <col min="2024" max="2240" width="9.140625" style="21"/>
    <col min="2241" max="2241" width="25.42578125" style="21" customWidth="1"/>
    <col min="2242" max="2242" width="56.28515625" style="21" customWidth="1"/>
    <col min="2243" max="2243" width="14" style="21" customWidth="1"/>
    <col min="2244" max="2245" width="14.5703125" style="21" customWidth="1"/>
    <col min="2246" max="2246" width="14.140625" style="21" customWidth="1"/>
    <col min="2247" max="2247" width="15.140625" style="21" customWidth="1"/>
    <col min="2248" max="2248" width="13.85546875" style="21" customWidth="1"/>
    <col min="2249" max="2250" width="14.7109375" style="21" customWidth="1"/>
    <col min="2251" max="2251" width="12.85546875" style="21" customWidth="1"/>
    <col min="2252" max="2252" width="13.5703125" style="21" customWidth="1"/>
    <col min="2253" max="2253" width="12.7109375" style="21" customWidth="1"/>
    <col min="2254" max="2254" width="13.42578125" style="21" customWidth="1"/>
    <col min="2255" max="2255" width="13.140625" style="21" customWidth="1"/>
    <col min="2256" max="2256" width="14.7109375" style="21" customWidth="1"/>
    <col min="2257" max="2257" width="14.5703125" style="21" customWidth="1"/>
    <col min="2258" max="2258" width="13" style="21" customWidth="1"/>
    <col min="2259" max="2259" width="15" style="21" customWidth="1"/>
    <col min="2260" max="2261" width="12.140625" style="21" customWidth="1"/>
    <col min="2262" max="2262" width="12" style="21" customWidth="1"/>
    <col min="2263" max="2263" width="13.5703125" style="21" customWidth="1"/>
    <col min="2264" max="2264" width="14" style="21" customWidth="1"/>
    <col min="2265" max="2265" width="12.28515625" style="21" customWidth="1"/>
    <col min="2266" max="2266" width="14.140625" style="21" customWidth="1"/>
    <col min="2267" max="2267" width="13" style="21" customWidth="1"/>
    <col min="2268" max="2268" width="13.5703125" style="21" customWidth="1"/>
    <col min="2269" max="2269" width="12.42578125" style="21" customWidth="1"/>
    <col min="2270" max="2270" width="12.5703125" style="21" customWidth="1"/>
    <col min="2271" max="2271" width="11.7109375" style="21" customWidth="1"/>
    <col min="2272" max="2272" width="13.7109375" style="21" customWidth="1"/>
    <col min="2273" max="2273" width="13.28515625" style="21" customWidth="1"/>
    <col min="2274" max="2274" width="13.140625" style="21" customWidth="1"/>
    <col min="2275" max="2275" width="12" style="21" customWidth="1"/>
    <col min="2276" max="2276" width="12.140625" style="21" customWidth="1"/>
    <col min="2277" max="2277" width="12.28515625" style="21" customWidth="1"/>
    <col min="2278" max="2278" width="12.140625" style="21" customWidth="1"/>
    <col min="2279" max="2279" width="12.5703125" style="21" customWidth="1"/>
    <col min="2280" max="2496" width="9.140625" style="21"/>
    <col min="2497" max="2497" width="25.42578125" style="21" customWidth="1"/>
    <col min="2498" max="2498" width="56.28515625" style="21" customWidth="1"/>
    <col min="2499" max="2499" width="14" style="21" customWidth="1"/>
    <col min="2500" max="2501" width="14.5703125" style="21" customWidth="1"/>
    <col min="2502" max="2502" width="14.140625" style="21" customWidth="1"/>
    <col min="2503" max="2503" width="15.140625" style="21" customWidth="1"/>
    <col min="2504" max="2504" width="13.85546875" style="21" customWidth="1"/>
    <col min="2505" max="2506" width="14.7109375" style="21" customWidth="1"/>
    <col min="2507" max="2507" width="12.85546875" style="21" customWidth="1"/>
    <col min="2508" max="2508" width="13.5703125" style="21" customWidth="1"/>
    <col min="2509" max="2509" width="12.7109375" style="21" customWidth="1"/>
    <col min="2510" max="2510" width="13.42578125" style="21" customWidth="1"/>
    <col min="2511" max="2511" width="13.140625" style="21" customWidth="1"/>
    <col min="2512" max="2512" width="14.7109375" style="21" customWidth="1"/>
    <col min="2513" max="2513" width="14.5703125" style="21" customWidth="1"/>
    <col min="2514" max="2514" width="13" style="21" customWidth="1"/>
    <col min="2515" max="2515" width="15" style="21" customWidth="1"/>
    <col min="2516" max="2517" width="12.140625" style="21" customWidth="1"/>
    <col min="2518" max="2518" width="12" style="21" customWidth="1"/>
    <col min="2519" max="2519" width="13.5703125" style="21" customWidth="1"/>
    <col min="2520" max="2520" width="14" style="21" customWidth="1"/>
    <col min="2521" max="2521" width="12.28515625" style="21" customWidth="1"/>
    <col min="2522" max="2522" width="14.140625" style="21" customWidth="1"/>
    <col min="2523" max="2523" width="13" style="21" customWidth="1"/>
    <col min="2524" max="2524" width="13.5703125" style="21" customWidth="1"/>
    <col min="2525" max="2525" width="12.42578125" style="21" customWidth="1"/>
    <col min="2526" max="2526" width="12.5703125" style="21" customWidth="1"/>
    <col min="2527" max="2527" width="11.7109375" style="21" customWidth="1"/>
    <col min="2528" max="2528" width="13.7109375" style="21" customWidth="1"/>
    <col min="2529" max="2529" width="13.28515625" style="21" customWidth="1"/>
    <col min="2530" max="2530" width="13.140625" style="21" customWidth="1"/>
    <col min="2531" max="2531" width="12" style="21" customWidth="1"/>
    <col min="2532" max="2532" width="12.140625" style="21" customWidth="1"/>
    <col min="2533" max="2533" width="12.28515625" style="21" customWidth="1"/>
    <col min="2534" max="2534" width="12.140625" style="21" customWidth="1"/>
    <col min="2535" max="2535" width="12.5703125" style="21" customWidth="1"/>
    <col min="2536" max="2752" width="9.140625" style="21"/>
    <col min="2753" max="2753" width="25.42578125" style="21" customWidth="1"/>
    <col min="2754" max="2754" width="56.28515625" style="21" customWidth="1"/>
    <col min="2755" max="2755" width="14" style="21" customWidth="1"/>
    <col min="2756" max="2757" width="14.5703125" style="21" customWidth="1"/>
    <col min="2758" max="2758" width="14.140625" style="21" customWidth="1"/>
    <col min="2759" max="2759" width="15.140625" style="21" customWidth="1"/>
    <col min="2760" max="2760" width="13.85546875" style="21" customWidth="1"/>
    <col min="2761" max="2762" width="14.7109375" style="21" customWidth="1"/>
    <col min="2763" max="2763" width="12.85546875" style="21" customWidth="1"/>
    <col min="2764" max="2764" width="13.5703125" style="21" customWidth="1"/>
    <col min="2765" max="2765" width="12.7109375" style="21" customWidth="1"/>
    <col min="2766" max="2766" width="13.42578125" style="21" customWidth="1"/>
    <col min="2767" max="2767" width="13.140625" style="21" customWidth="1"/>
    <col min="2768" max="2768" width="14.7109375" style="21" customWidth="1"/>
    <col min="2769" max="2769" width="14.5703125" style="21" customWidth="1"/>
    <col min="2770" max="2770" width="13" style="21" customWidth="1"/>
    <col min="2771" max="2771" width="15" style="21" customWidth="1"/>
    <col min="2772" max="2773" width="12.140625" style="21" customWidth="1"/>
    <col min="2774" max="2774" width="12" style="21" customWidth="1"/>
    <col min="2775" max="2775" width="13.5703125" style="21" customWidth="1"/>
    <col min="2776" max="2776" width="14" style="21" customWidth="1"/>
    <col min="2777" max="2777" width="12.28515625" style="21" customWidth="1"/>
    <col min="2778" max="2778" width="14.140625" style="21" customWidth="1"/>
    <col min="2779" max="2779" width="13" style="21" customWidth="1"/>
    <col min="2780" max="2780" width="13.5703125" style="21" customWidth="1"/>
    <col min="2781" max="2781" width="12.42578125" style="21" customWidth="1"/>
    <col min="2782" max="2782" width="12.5703125" style="21" customWidth="1"/>
    <col min="2783" max="2783" width="11.7109375" style="21" customWidth="1"/>
    <col min="2784" max="2784" width="13.7109375" style="21" customWidth="1"/>
    <col min="2785" max="2785" width="13.28515625" style="21" customWidth="1"/>
    <col min="2786" max="2786" width="13.140625" style="21" customWidth="1"/>
    <col min="2787" max="2787" width="12" style="21" customWidth="1"/>
    <col min="2788" max="2788" width="12.140625" style="21" customWidth="1"/>
    <col min="2789" max="2789" width="12.28515625" style="21" customWidth="1"/>
    <col min="2790" max="2790" width="12.140625" style="21" customWidth="1"/>
    <col min="2791" max="2791" width="12.5703125" style="21" customWidth="1"/>
    <col min="2792" max="3008" width="9.140625" style="21"/>
    <col min="3009" max="3009" width="25.42578125" style="21" customWidth="1"/>
    <col min="3010" max="3010" width="56.28515625" style="21" customWidth="1"/>
    <col min="3011" max="3011" width="14" style="21" customWidth="1"/>
    <col min="3012" max="3013" width="14.5703125" style="21" customWidth="1"/>
    <col min="3014" max="3014" width="14.140625" style="21" customWidth="1"/>
    <col min="3015" max="3015" width="15.140625" style="21" customWidth="1"/>
    <col min="3016" max="3016" width="13.85546875" style="21" customWidth="1"/>
    <col min="3017" max="3018" width="14.7109375" style="21" customWidth="1"/>
    <col min="3019" max="3019" width="12.85546875" style="21" customWidth="1"/>
    <col min="3020" max="3020" width="13.5703125" style="21" customWidth="1"/>
    <col min="3021" max="3021" width="12.7109375" style="21" customWidth="1"/>
    <col min="3022" max="3022" width="13.42578125" style="21" customWidth="1"/>
    <col min="3023" max="3023" width="13.140625" style="21" customWidth="1"/>
    <col min="3024" max="3024" width="14.7109375" style="21" customWidth="1"/>
    <col min="3025" max="3025" width="14.5703125" style="21" customWidth="1"/>
    <col min="3026" max="3026" width="13" style="21" customWidth="1"/>
    <col min="3027" max="3027" width="15" style="21" customWidth="1"/>
    <col min="3028" max="3029" width="12.140625" style="21" customWidth="1"/>
    <col min="3030" max="3030" width="12" style="21" customWidth="1"/>
    <col min="3031" max="3031" width="13.5703125" style="21" customWidth="1"/>
    <col min="3032" max="3032" width="14" style="21" customWidth="1"/>
    <col min="3033" max="3033" width="12.28515625" style="21" customWidth="1"/>
    <col min="3034" max="3034" width="14.140625" style="21" customWidth="1"/>
    <col min="3035" max="3035" width="13" style="21" customWidth="1"/>
    <col min="3036" max="3036" width="13.5703125" style="21" customWidth="1"/>
    <col min="3037" max="3037" width="12.42578125" style="21" customWidth="1"/>
    <col min="3038" max="3038" width="12.5703125" style="21" customWidth="1"/>
    <col min="3039" max="3039" width="11.7109375" style="21" customWidth="1"/>
    <col min="3040" max="3040" width="13.7109375" style="21" customWidth="1"/>
    <col min="3041" max="3041" width="13.28515625" style="21" customWidth="1"/>
    <col min="3042" max="3042" width="13.140625" style="21" customWidth="1"/>
    <col min="3043" max="3043" width="12" style="21" customWidth="1"/>
    <col min="3044" max="3044" width="12.140625" style="21" customWidth="1"/>
    <col min="3045" max="3045" width="12.28515625" style="21" customWidth="1"/>
    <col min="3046" max="3046" width="12.140625" style="21" customWidth="1"/>
    <col min="3047" max="3047" width="12.5703125" style="21" customWidth="1"/>
    <col min="3048" max="3264" width="9.140625" style="21"/>
    <col min="3265" max="3265" width="25.42578125" style="21" customWidth="1"/>
    <col min="3266" max="3266" width="56.28515625" style="21" customWidth="1"/>
    <col min="3267" max="3267" width="14" style="21" customWidth="1"/>
    <col min="3268" max="3269" width="14.5703125" style="21" customWidth="1"/>
    <col min="3270" max="3270" width="14.140625" style="21" customWidth="1"/>
    <col min="3271" max="3271" width="15.140625" style="21" customWidth="1"/>
    <col min="3272" max="3272" width="13.85546875" style="21" customWidth="1"/>
    <col min="3273" max="3274" width="14.7109375" style="21" customWidth="1"/>
    <col min="3275" max="3275" width="12.85546875" style="21" customWidth="1"/>
    <col min="3276" max="3276" width="13.5703125" style="21" customWidth="1"/>
    <col min="3277" max="3277" width="12.7109375" style="21" customWidth="1"/>
    <col min="3278" max="3278" width="13.42578125" style="21" customWidth="1"/>
    <col min="3279" max="3279" width="13.140625" style="21" customWidth="1"/>
    <col min="3280" max="3280" width="14.7109375" style="21" customWidth="1"/>
    <col min="3281" max="3281" width="14.5703125" style="21" customWidth="1"/>
    <col min="3282" max="3282" width="13" style="21" customWidth="1"/>
    <col min="3283" max="3283" width="15" style="21" customWidth="1"/>
    <col min="3284" max="3285" width="12.140625" style="21" customWidth="1"/>
    <col min="3286" max="3286" width="12" style="21" customWidth="1"/>
    <col min="3287" max="3287" width="13.5703125" style="21" customWidth="1"/>
    <col min="3288" max="3288" width="14" style="21" customWidth="1"/>
    <col min="3289" max="3289" width="12.28515625" style="21" customWidth="1"/>
    <col min="3290" max="3290" width="14.140625" style="21" customWidth="1"/>
    <col min="3291" max="3291" width="13" style="21" customWidth="1"/>
    <col min="3292" max="3292" width="13.5703125" style="21" customWidth="1"/>
    <col min="3293" max="3293" width="12.42578125" style="21" customWidth="1"/>
    <col min="3294" max="3294" width="12.5703125" style="21" customWidth="1"/>
    <col min="3295" max="3295" width="11.7109375" style="21" customWidth="1"/>
    <col min="3296" max="3296" width="13.7109375" style="21" customWidth="1"/>
    <col min="3297" max="3297" width="13.28515625" style="21" customWidth="1"/>
    <col min="3298" max="3298" width="13.140625" style="21" customWidth="1"/>
    <col min="3299" max="3299" width="12" style="21" customWidth="1"/>
    <col min="3300" max="3300" width="12.140625" style="21" customWidth="1"/>
    <col min="3301" max="3301" width="12.28515625" style="21" customWidth="1"/>
    <col min="3302" max="3302" width="12.140625" style="21" customWidth="1"/>
    <col min="3303" max="3303" width="12.5703125" style="21" customWidth="1"/>
    <col min="3304" max="3520" width="9.140625" style="21"/>
    <col min="3521" max="3521" width="25.42578125" style="21" customWidth="1"/>
    <col min="3522" max="3522" width="56.28515625" style="21" customWidth="1"/>
    <col min="3523" max="3523" width="14" style="21" customWidth="1"/>
    <col min="3524" max="3525" width="14.5703125" style="21" customWidth="1"/>
    <col min="3526" max="3526" width="14.140625" style="21" customWidth="1"/>
    <col min="3527" max="3527" width="15.140625" style="21" customWidth="1"/>
    <col min="3528" max="3528" width="13.85546875" style="21" customWidth="1"/>
    <col min="3529" max="3530" width="14.7109375" style="21" customWidth="1"/>
    <col min="3531" max="3531" width="12.85546875" style="21" customWidth="1"/>
    <col min="3532" max="3532" width="13.5703125" style="21" customWidth="1"/>
    <col min="3533" max="3533" width="12.7109375" style="21" customWidth="1"/>
    <col min="3534" max="3534" width="13.42578125" style="21" customWidth="1"/>
    <col min="3535" max="3535" width="13.140625" style="21" customWidth="1"/>
    <col min="3536" max="3536" width="14.7109375" style="21" customWidth="1"/>
    <col min="3537" max="3537" width="14.5703125" style="21" customWidth="1"/>
    <col min="3538" max="3538" width="13" style="21" customWidth="1"/>
    <col min="3539" max="3539" width="15" style="21" customWidth="1"/>
    <col min="3540" max="3541" width="12.140625" style="21" customWidth="1"/>
    <col min="3542" max="3542" width="12" style="21" customWidth="1"/>
    <col min="3543" max="3543" width="13.5703125" style="21" customWidth="1"/>
    <col min="3544" max="3544" width="14" style="21" customWidth="1"/>
    <col min="3545" max="3545" width="12.28515625" style="21" customWidth="1"/>
    <col min="3546" max="3546" width="14.140625" style="21" customWidth="1"/>
    <col min="3547" max="3547" width="13" style="21" customWidth="1"/>
    <col min="3548" max="3548" width="13.5703125" style="21" customWidth="1"/>
    <col min="3549" max="3549" width="12.42578125" style="21" customWidth="1"/>
    <col min="3550" max="3550" width="12.5703125" style="21" customWidth="1"/>
    <col min="3551" max="3551" width="11.7109375" style="21" customWidth="1"/>
    <col min="3552" max="3552" width="13.7109375" style="21" customWidth="1"/>
    <col min="3553" max="3553" width="13.28515625" style="21" customWidth="1"/>
    <col min="3554" max="3554" width="13.140625" style="21" customWidth="1"/>
    <col min="3555" max="3555" width="12" style="21" customWidth="1"/>
    <col min="3556" max="3556" width="12.140625" style="21" customWidth="1"/>
    <col min="3557" max="3557" width="12.28515625" style="21" customWidth="1"/>
    <col min="3558" max="3558" width="12.140625" style="21" customWidth="1"/>
    <col min="3559" max="3559" width="12.5703125" style="21" customWidth="1"/>
    <col min="3560" max="3776" width="9.140625" style="21"/>
    <col min="3777" max="3777" width="25.42578125" style="21" customWidth="1"/>
    <col min="3778" max="3778" width="56.28515625" style="21" customWidth="1"/>
    <col min="3779" max="3779" width="14" style="21" customWidth="1"/>
    <col min="3780" max="3781" width="14.5703125" style="21" customWidth="1"/>
    <col min="3782" max="3782" width="14.140625" style="21" customWidth="1"/>
    <col min="3783" max="3783" width="15.140625" style="21" customWidth="1"/>
    <col min="3784" max="3784" width="13.85546875" style="21" customWidth="1"/>
    <col min="3785" max="3786" width="14.7109375" style="21" customWidth="1"/>
    <col min="3787" max="3787" width="12.85546875" style="21" customWidth="1"/>
    <col min="3788" max="3788" width="13.5703125" style="21" customWidth="1"/>
    <col min="3789" max="3789" width="12.7109375" style="21" customWidth="1"/>
    <col min="3790" max="3790" width="13.42578125" style="21" customWidth="1"/>
    <col min="3791" max="3791" width="13.140625" style="21" customWidth="1"/>
    <col min="3792" max="3792" width="14.7109375" style="21" customWidth="1"/>
    <col min="3793" max="3793" width="14.5703125" style="21" customWidth="1"/>
    <col min="3794" max="3794" width="13" style="21" customWidth="1"/>
    <col min="3795" max="3795" width="15" style="21" customWidth="1"/>
    <col min="3796" max="3797" width="12.140625" style="21" customWidth="1"/>
    <col min="3798" max="3798" width="12" style="21" customWidth="1"/>
    <col min="3799" max="3799" width="13.5703125" style="21" customWidth="1"/>
    <col min="3800" max="3800" width="14" style="21" customWidth="1"/>
    <col min="3801" max="3801" width="12.28515625" style="21" customWidth="1"/>
    <col min="3802" max="3802" width="14.140625" style="21" customWidth="1"/>
    <col min="3803" max="3803" width="13" style="21" customWidth="1"/>
    <col min="3804" max="3804" width="13.5703125" style="21" customWidth="1"/>
    <col min="3805" max="3805" width="12.42578125" style="21" customWidth="1"/>
    <col min="3806" max="3806" width="12.5703125" style="21" customWidth="1"/>
    <col min="3807" max="3807" width="11.7109375" style="21" customWidth="1"/>
    <col min="3808" max="3808" width="13.7109375" style="21" customWidth="1"/>
    <col min="3809" max="3809" width="13.28515625" style="21" customWidth="1"/>
    <col min="3810" max="3810" width="13.140625" style="21" customWidth="1"/>
    <col min="3811" max="3811" width="12" style="21" customWidth="1"/>
    <col min="3812" max="3812" width="12.140625" style="21" customWidth="1"/>
    <col min="3813" max="3813" width="12.28515625" style="21" customWidth="1"/>
    <col min="3814" max="3814" width="12.140625" style="21" customWidth="1"/>
    <col min="3815" max="3815" width="12.5703125" style="21" customWidth="1"/>
    <col min="3816" max="4032" width="9.140625" style="21"/>
    <col min="4033" max="4033" width="25.42578125" style="21" customWidth="1"/>
    <col min="4034" max="4034" width="56.28515625" style="21" customWidth="1"/>
    <col min="4035" max="4035" width="14" style="21" customWidth="1"/>
    <col min="4036" max="4037" width="14.5703125" style="21" customWidth="1"/>
    <col min="4038" max="4038" width="14.140625" style="21" customWidth="1"/>
    <col min="4039" max="4039" width="15.140625" style="21" customWidth="1"/>
    <col min="4040" max="4040" width="13.85546875" style="21" customWidth="1"/>
    <col min="4041" max="4042" width="14.7109375" style="21" customWidth="1"/>
    <col min="4043" max="4043" width="12.85546875" style="21" customWidth="1"/>
    <col min="4044" max="4044" width="13.5703125" style="21" customWidth="1"/>
    <col min="4045" max="4045" width="12.7109375" style="21" customWidth="1"/>
    <col min="4046" max="4046" width="13.42578125" style="21" customWidth="1"/>
    <col min="4047" max="4047" width="13.140625" style="21" customWidth="1"/>
    <col min="4048" max="4048" width="14.7109375" style="21" customWidth="1"/>
    <col min="4049" max="4049" width="14.5703125" style="21" customWidth="1"/>
    <col min="4050" max="4050" width="13" style="21" customWidth="1"/>
    <col min="4051" max="4051" width="15" style="21" customWidth="1"/>
    <col min="4052" max="4053" width="12.140625" style="21" customWidth="1"/>
    <col min="4054" max="4054" width="12" style="21" customWidth="1"/>
    <col min="4055" max="4055" width="13.5703125" style="21" customWidth="1"/>
    <col min="4056" max="4056" width="14" style="21" customWidth="1"/>
    <col min="4057" max="4057" width="12.28515625" style="21" customWidth="1"/>
    <col min="4058" max="4058" width="14.140625" style="21" customWidth="1"/>
    <col min="4059" max="4059" width="13" style="21" customWidth="1"/>
    <col min="4060" max="4060" width="13.5703125" style="21" customWidth="1"/>
    <col min="4061" max="4061" width="12.42578125" style="21" customWidth="1"/>
    <col min="4062" max="4062" width="12.5703125" style="21" customWidth="1"/>
    <col min="4063" max="4063" width="11.7109375" style="21" customWidth="1"/>
    <col min="4064" max="4064" width="13.7109375" style="21" customWidth="1"/>
    <col min="4065" max="4065" width="13.28515625" style="21" customWidth="1"/>
    <col min="4066" max="4066" width="13.140625" style="21" customWidth="1"/>
    <col min="4067" max="4067" width="12" style="21" customWidth="1"/>
    <col min="4068" max="4068" width="12.140625" style="21" customWidth="1"/>
    <col min="4069" max="4069" width="12.28515625" style="21" customWidth="1"/>
    <col min="4070" max="4070" width="12.140625" style="21" customWidth="1"/>
    <col min="4071" max="4071" width="12.5703125" style="21" customWidth="1"/>
    <col min="4072" max="4288" width="9.140625" style="21"/>
    <col min="4289" max="4289" width="25.42578125" style="21" customWidth="1"/>
    <col min="4290" max="4290" width="56.28515625" style="21" customWidth="1"/>
    <col min="4291" max="4291" width="14" style="21" customWidth="1"/>
    <col min="4292" max="4293" width="14.5703125" style="21" customWidth="1"/>
    <col min="4294" max="4294" width="14.140625" style="21" customWidth="1"/>
    <col min="4295" max="4295" width="15.140625" style="21" customWidth="1"/>
    <col min="4296" max="4296" width="13.85546875" style="21" customWidth="1"/>
    <col min="4297" max="4298" width="14.7109375" style="21" customWidth="1"/>
    <col min="4299" max="4299" width="12.85546875" style="21" customWidth="1"/>
    <col min="4300" max="4300" width="13.5703125" style="21" customWidth="1"/>
    <col min="4301" max="4301" width="12.7109375" style="21" customWidth="1"/>
    <col min="4302" max="4302" width="13.42578125" style="21" customWidth="1"/>
    <col min="4303" max="4303" width="13.140625" style="21" customWidth="1"/>
    <col min="4304" max="4304" width="14.7109375" style="21" customWidth="1"/>
    <col min="4305" max="4305" width="14.5703125" style="21" customWidth="1"/>
    <col min="4306" max="4306" width="13" style="21" customWidth="1"/>
    <col min="4307" max="4307" width="15" style="21" customWidth="1"/>
    <col min="4308" max="4309" width="12.140625" style="21" customWidth="1"/>
    <col min="4310" max="4310" width="12" style="21" customWidth="1"/>
    <col min="4311" max="4311" width="13.5703125" style="21" customWidth="1"/>
    <col min="4312" max="4312" width="14" style="21" customWidth="1"/>
    <col min="4313" max="4313" width="12.28515625" style="21" customWidth="1"/>
    <col min="4314" max="4314" width="14.140625" style="21" customWidth="1"/>
    <col min="4315" max="4315" width="13" style="21" customWidth="1"/>
    <col min="4316" max="4316" width="13.5703125" style="21" customWidth="1"/>
    <col min="4317" max="4317" width="12.42578125" style="21" customWidth="1"/>
    <col min="4318" max="4318" width="12.5703125" style="21" customWidth="1"/>
    <col min="4319" max="4319" width="11.7109375" style="21" customWidth="1"/>
    <col min="4320" max="4320" width="13.7109375" style="21" customWidth="1"/>
    <col min="4321" max="4321" width="13.28515625" style="21" customWidth="1"/>
    <col min="4322" max="4322" width="13.140625" style="21" customWidth="1"/>
    <col min="4323" max="4323" width="12" style="21" customWidth="1"/>
    <col min="4324" max="4324" width="12.140625" style="21" customWidth="1"/>
    <col min="4325" max="4325" width="12.28515625" style="21" customWidth="1"/>
    <col min="4326" max="4326" width="12.140625" style="21" customWidth="1"/>
    <col min="4327" max="4327" width="12.5703125" style="21" customWidth="1"/>
    <col min="4328" max="4544" width="9.140625" style="21"/>
    <col min="4545" max="4545" width="25.42578125" style="21" customWidth="1"/>
    <col min="4546" max="4546" width="56.28515625" style="21" customWidth="1"/>
    <col min="4547" max="4547" width="14" style="21" customWidth="1"/>
    <col min="4548" max="4549" width="14.5703125" style="21" customWidth="1"/>
    <col min="4550" max="4550" width="14.140625" style="21" customWidth="1"/>
    <col min="4551" max="4551" width="15.140625" style="21" customWidth="1"/>
    <col min="4552" max="4552" width="13.85546875" style="21" customWidth="1"/>
    <col min="4553" max="4554" width="14.7109375" style="21" customWidth="1"/>
    <col min="4555" max="4555" width="12.85546875" style="21" customWidth="1"/>
    <col min="4556" max="4556" width="13.5703125" style="21" customWidth="1"/>
    <col min="4557" max="4557" width="12.7109375" style="21" customWidth="1"/>
    <col min="4558" max="4558" width="13.42578125" style="21" customWidth="1"/>
    <col min="4559" max="4559" width="13.140625" style="21" customWidth="1"/>
    <col min="4560" max="4560" width="14.7109375" style="21" customWidth="1"/>
    <col min="4561" max="4561" width="14.5703125" style="21" customWidth="1"/>
    <col min="4562" max="4562" width="13" style="21" customWidth="1"/>
    <col min="4563" max="4563" width="15" style="21" customWidth="1"/>
    <col min="4564" max="4565" width="12.140625" style="21" customWidth="1"/>
    <col min="4566" max="4566" width="12" style="21" customWidth="1"/>
    <col min="4567" max="4567" width="13.5703125" style="21" customWidth="1"/>
    <col min="4568" max="4568" width="14" style="21" customWidth="1"/>
    <col min="4569" max="4569" width="12.28515625" style="21" customWidth="1"/>
    <col min="4570" max="4570" width="14.140625" style="21" customWidth="1"/>
    <col min="4571" max="4571" width="13" style="21" customWidth="1"/>
    <col min="4572" max="4572" width="13.5703125" style="21" customWidth="1"/>
    <col min="4573" max="4573" width="12.42578125" style="21" customWidth="1"/>
    <col min="4574" max="4574" width="12.5703125" style="21" customWidth="1"/>
    <col min="4575" max="4575" width="11.7109375" style="21" customWidth="1"/>
    <col min="4576" max="4576" width="13.7109375" style="21" customWidth="1"/>
    <col min="4577" max="4577" width="13.28515625" style="21" customWidth="1"/>
    <col min="4578" max="4578" width="13.140625" style="21" customWidth="1"/>
    <col min="4579" max="4579" width="12" style="21" customWidth="1"/>
    <col min="4580" max="4580" width="12.140625" style="21" customWidth="1"/>
    <col min="4581" max="4581" width="12.28515625" style="21" customWidth="1"/>
    <col min="4582" max="4582" width="12.140625" style="21" customWidth="1"/>
    <col min="4583" max="4583" width="12.5703125" style="21" customWidth="1"/>
    <col min="4584" max="4800" width="9.140625" style="21"/>
    <col min="4801" max="4801" width="25.42578125" style="21" customWidth="1"/>
    <col min="4802" max="4802" width="56.28515625" style="21" customWidth="1"/>
    <col min="4803" max="4803" width="14" style="21" customWidth="1"/>
    <col min="4804" max="4805" width="14.5703125" style="21" customWidth="1"/>
    <col min="4806" max="4806" width="14.140625" style="21" customWidth="1"/>
    <col min="4807" max="4807" width="15.140625" style="21" customWidth="1"/>
    <col min="4808" max="4808" width="13.85546875" style="21" customWidth="1"/>
    <col min="4809" max="4810" width="14.7109375" style="21" customWidth="1"/>
    <col min="4811" max="4811" width="12.85546875" style="21" customWidth="1"/>
    <col min="4812" max="4812" width="13.5703125" style="21" customWidth="1"/>
    <col min="4813" max="4813" width="12.7109375" style="21" customWidth="1"/>
    <col min="4814" max="4814" width="13.42578125" style="21" customWidth="1"/>
    <col min="4815" max="4815" width="13.140625" style="21" customWidth="1"/>
    <col min="4816" max="4816" width="14.7109375" style="21" customWidth="1"/>
    <col min="4817" max="4817" width="14.5703125" style="21" customWidth="1"/>
    <col min="4818" max="4818" width="13" style="21" customWidth="1"/>
    <col min="4819" max="4819" width="15" style="21" customWidth="1"/>
    <col min="4820" max="4821" width="12.140625" style="21" customWidth="1"/>
    <col min="4822" max="4822" width="12" style="21" customWidth="1"/>
    <col min="4823" max="4823" width="13.5703125" style="21" customWidth="1"/>
    <col min="4824" max="4824" width="14" style="21" customWidth="1"/>
    <col min="4825" max="4825" width="12.28515625" style="21" customWidth="1"/>
    <col min="4826" max="4826" width="14.140625" style="21" customWidth="1"/>
    <col min="4827" max="4827" width="13" style="21" customWidth="1"/>
    <col min="4828" max="4828" width="13.5703125" style="21" customWidth="1"/>
    <col min="4829" max="4829" width="12.42578125" style="21" customWidth="1"/>
    <col min="4830" max="4830" width="12.5703125" style="21" customWidth="1"/>
    <col min="4831" max="4831" width="11.7109375" style="21" customWidth="1"/>
    <col min="4832" max="4832" width="13.7109375" style="21" customWidth="1"/>
    <col min="4833" max="4833" width="13.28515625" style="21" customWidth="1"/>
    <col min="4834" max="4834" width="13.140625" style="21" customWidth="1"/>
    <col min="4835" max="4835" width="12" style="21" customWidth="1"/>
    <col min="4836" max="4836" width="12.140625" style="21" customWidth="1"/>
    <col min="4837" max="4837" width="12.28515625" style="21" customWidth="1"/>
    <col min="4838" max="4838" width="12.140625" style="21" customWidth="1"/>
    <col min="4839" max="4839" width="12.5703125" style="21" customWidth="1"/>
    <col min="4840" max="5056" width="9.140625" style="21"/>
    <col min="5057" max="5057" width="25.42578125" style="21" customWidth="1"/>
    <col min="5058" max="5058" width="56.28515625" style="21" customWidth="1"/>
    <col min="5059" max="5059" width="14" style="21" customWidth="1"/>
    <col min="5060" max="5061" width="14.5703125" style="21" customWidth="1"/>
    <col min="5062" max="5062" width="14.140625" style="21" customWidth="1"/>
    <col min="5063" max="5063" width="15.140625" style="21" customWidth="1"/>
    <col min="5064" max="5064" width="13.85546875" style="21" customWidth="1"/>
    <col min="5065" max="5066" width="14.7109375" style="21" customWidth="1"/>
    <col min="5067" max="5067" width="12.85546875" style="21" customWidth="1"/>
    <col min="5068" max="5068" width="13.5703125" style="21" customWidth="1"/>
    <col min="5069" max="5069" width="12.7109375" style="21" customWidth="1"/>
    <col min="5070" max="5070" width="13.42578125" style="21" customWidth="1"/>
    <col min="5071" max="5071" width="13.140625" style="21" customWidth="1"/>
    <col min="5072" max="5072" width="14.7109375" style="21" customWidth="1"/>
    <col min="5073" max="5073" width="14.5703125" style="21" customWidth="1"/>
    <col min="5074" max="5074" width="13" style="21" customWidth="1"/>
    <col min="5075" max="5075" width="15" style="21" customWidth="1"/>
    <col min="5076" max="5077" width="12.140625" style="21" customWidth="1"/>
    <col min="5078" max="5078" width="12" style="21" customWidth="1"/>
    <col min="5079" max="5079" width="13.5703125" style="21" customWidth="1"/>
    <col min="5080" max="5080" width="14" style="21" customWidth="1"/>
    <col min="5081" max="5081" width="12.28515625" style="21" customWidth="1"/>
    <col min="5082" max="5082" width="14.140625" style="21" customWidth="1"/>
    <col min="5083" max="5083" width="13" style="21" customWidth="1"/>
    <col min="5084" max="5084" width="13.5703125" style="21" customWidth="1"/>
    <col min="5085" max="5085" width="12.42578125" style="21" customWidth="1"/>
    <col min="5086" max="5086" width="12.5703125" style="21" customWidth="1"/>
    <col min="5087" max="5087" width="11.7109375" style="21" customWidth="1"/>
    <col min="5088" max="5088" width="13.7109375" style="21" customWidth="1"/>
    <col min="5089" max="5089" width="13.28515625" style="21" customWidth="1"/>
    <col min="5090" max="5090" width="13.140625" style="21" customWidth="1"/>
    <col min="5091" max="5091" width="12" style="21" customWidth="1"/>
    <col min="5092" max="5092" width="12.140625" style="21" customWidth="1"/>
    <col min="5093" max="5093" width="12.28515625" style="21" customWidth="1"/>
    <col min="5094" max="5094" width="12.140625" style="21" customWidth="1"/>
    <col min="5095" max="5095" width="12.5703125" style="21" customWidth="1"/>
    <col min="5096" max="5312" width="9.140625" style="21"/>
    <col min="5313" max="5313" width="25.42578125" style="21" customWidth="1"/>
    <col min="5314" max="5314" width="56.28515625" style="21" customWidth="1"/>
    <col min="5315" max="5315" width="14" style="21" customWidth="1"/>
    <col min="5316" max="5317" width="14.5703125" style="21" customWidth="1"/>
    <col min="5318" max="5318" width="14.140625" style="21" customWidth="1"/>
    <col min="5319" max="5319" width="15.140625" style="21" customWidth="1"/>
    <col min="5320" max="5320" width="13.85546875" style="21" customWidth="1"/>
    <col min="5321" max="5322" width="14.7109375" style="21" customWidth="1"/>
    <col min="5323" max="5323" width="12.85546875" style="21" customWidth="1"/>
    <col min="5324" max="5324" width="13.5703125" style="21" customWidth="1"/>
    <col min="5325" max="5325" width="12.7109375" style="21" customWidth="1"/>
    <col min="5326" max="5326" width="13.42578125" style="21" customWidth="1"/>
    <col min="5327" max="5327" width="13.140625" style="21" customWidth="1"/>
    <col min="5328" max="5328" width="14.7109375" style="21" customWidth="1"/>
    <col min="5329" max="5329" width="14.5703125" style="21" customWidth="1"/>
    <col min="5330" max="5330" width="13" style="21" customWidth="1"/>
    <col min="5331" max="5331" width="15" style="21" customWidth="1"/>
    <col min="5332" max="5333" width="12.140625" style="21" customWidth="1"/>
    <col min="5334" max="5334" width="12" style="21" customWidth="1"/>
    <col min="5335" max="5335" width="13.5703125" style="21" customWidth="1"/>
    <col min="5336" max="5336" width="14" style="21" customWidth="1"/>
    <col min="5337" max="5337" width="12.28515625" style="21" customWidth="1"/>
    <col min="5338" max="5338" width="14.140625" style="21" customWidth="1"/>
    <col min="5339" max="5339" width="13" style="21" customWidth="1"/>
    <col min="5340" max="5340" width="13.5703125" style="21" customWidth="1"/>
    <col min="5341" max="5341" width="12.42578125" style="21" customWidth="1"/>
    <col min="5342" max="5342" width="12.5703125" style="21" customWidth="1"/>
    <col min="5343" max="5343" width="11.7109375" style="21" customWidth="1"/>
    <col min="5344" max="5344" width="13.7109375" style="21" customWidth="1"/>
    <col min="5345" max="5345" width="13.28515625" style="21" customWidth="1"/>
    <col min="5346" max="5346" width="13.140625" style="21" customWidth="1"/>
    <col min="5347" max="5347" width="12" style="21" customWidth="1"/>
    <col min="5348" max="5348" width="12.140625" style="21" customWidth="1"/>
    <col min="5349" max="5349" width="12.28515625" style="21" customWidth="1"/>
    <col min="5350" max="5350" width="12.140625" style="21" customWidth="1"/>
    <col min="5351" max="5351" width="12.5703125" style="21" customWidth="1"/>
    <col min="5352" max="5568" width="9.140625" style="21"/>
    <col min="5569" max="5569" width="25.42578125" style="21" customWidth="1"/>
    <col min="5570" max="5570" width="56.28515625" style="21" customWidth="1"/>
    <col min="5571" max="5571" width="14" style="21" customWidth="1"/>
    <col min="5572" max="5573" width="14.5703125" style="21" customWidth="1"/>
    <col min="5574" max="5574" width="14.140625" style="21" customWidth="1"/>
    <col min="5575" max="5575" width="15.140625" style="21" customWidth="1"/>
    <col min="5576" max="5576" width="13.85546875" style="21" customWidth="1"/>
    <col min="5577" max="5578" width="14.7109375" style="21" customWidth="1"/>
    <col min="5579" max="5579" width="12.85546875" style="21" customWidth="1"/>
    <col min="5580" max="5580" width="13.5703125" style="21" customWidth="1"/>
    <col min="5581" max="5581" width="12.7109375" style="21" customWidth="1"/>
    <col min="5582" max="5582" width="13.42578125" style="21" customWidth="1"/>
    <col min="5583" max="5583" width="13.140625" style="21" customWidth="1"/>
    <col min="5584" max="5584" width="14.7109375" style="21" customWidth="1"/>
    <col min="5585" max="5585" width="14.5703125" style="21" customWidth="1"/>
    <col min="5586" max="5586" width="13" style="21" customWidth="1"/>
    <col min="5587" max="5587" width="15" style="21" customWidth="1"/>
    <col min="5588" max="5589" width="12.140625" style="21" customWidth="1"/>
    <col min="5590" max="5590" width="12" style="21" customWidth="1"/>
    <col min="5591" max="5591" width="13.5703125" style="21" customWidth="1"/>
    <col min="5592" max="5592" width="14" style="21" customWidth="1"/>
    <col min="5593" max="5593" width="12.28515625" style="21" customWidth="1"/>
    <col min="5594" max="5594" width="14.140625" style="21" customWidth="1"/>
    <col min="5595" max="5595" width="13" style="21" customWidth="1"/>
    <col min="5596" max="5596" width="13.5703125" style="21" customWidth="1"/>
    <col min="5597" max="5597" width="12.42578125" style="21" customWidth="1"/>
    <col min="5598" max="5598" width="12.5703125" style="21" customWidth="1"/>
    <col min="5599" max="5599" width="11.7109375" style="21" customWidth="1"/>
    <col min="5600" max="5600" width="13.7109375" style="21" customWidth="1"/>
    <col min="5601" max="5601" width="13.28515625" style="21" customWidth="1"/>
    <col min="5602" max="5602" width="13.140625" style="21" customWidth="1"/>
    <col min="5603" max="5603" width="12" style="21" customWidth="1"/>
    <col min="5604" max="5604" width="12.140625" style="21" customWidth="1"/>
    <col min="5605" max="5605" width="12.28515625" style="21" customWidth="1"/>
    <col min="5606" max="5606" width="12.140625" style="21" customWidth="1"/>
    <col min="5607" max="5607" width="12.5703125" style="21" customWidth="1"/>
    <col min="5608" max="5824" width="9.140625" style="21"/>
    <col min="5825" max="5825" width="25.42578125" style="21" customWidth="1"/>
    <col min="5826" max="5826" width="56.28515625" style="21" customWidth="1"/>
    <col min="5827" max="5827" width="14" style="21" customWidth="1"/>
    <col min="5828" max="5829" width="14.5703125" style="21" customWidth="1"/>
    <col min="5830" max="5830" width="14.140625" style="21" customWidth="1"/>
    <col min="5831" max="5831" width="15.140625" style="21" customWidth="1"/>
    <col min="5832" max="5832" width="13.85546875" style="21" customWidth="1"/>
    <col min="5833" max="5834" width="14.7109375" style="21" customWidth="1"/>
    <col min="5835" max="5835" width="12.85546875" style="21" customWidth="1"/>
    <col min="5836" max="5836" width="13.5703125" style="21" customWidth="1"/>
    <col min="5837" max="5837" width="12.7109375" style="21" customWidth="1"/>
    <col min="5838" max="5838" width="13.42578125" style="21" customWidth="1"/>
    <col min="5839" max="5839" width="13.140625" style="21" customWidth="1"/>
    <col min="5840" max="5840" width="14.7109375" style="21" customWidth="1"/>
    <col min="5841" max="5841" width="14.5703125" style="21" customWidth="1"/>
    <col min="5842" max="5842" width="13" style="21" customWidth="1"/>
    <col min="5843" max="5843" width="15" style="21" customWidth="1"/>
    <col min="5844" max="5845" width="12.140625" style="21" customWidth="1"/>
    <col min="5846" max="5846" width="12" style="21" customWidth="1"/>
    <col min="5847" max="5847" width="13.5703125" style="21" customWidth="1"/>
    <col min="5848" max="5848" width="14" style="21" customWidth="1"/>
    <col min="5849" max="5849" width="12.28515625" style="21" customWidth="1"/>
    <col min="5850" max="5850" width="14.140625" style="21" customWidth="1"/>
    <col min="5851" max="5851" width="13" style="21" customWidth="1"/>
    <col min="5852" max="5852" width="13.5703125" style="21" customWidth="1"/>
    <col min="5853" max="5853" width="12.42578125" style="21" customWidth="1"/>
    <col min="5854" max="5854" width="12.5703125" style="21" customWidth="1"/>
    <col min="5855" max="5855" width="11.7109375" style="21" customWidth="1"/>
    <col min="5856" max="5856" width="13.7109375" style="21" customWidth="1"/>
    <col min="5857" max="5857" width="13.28515625" style="21" customWidth="1"/>
    <col min="5858" max="5858" width="13.140625" style="21" customWidth="1"/>
    <col min="5859" max="5859" width="12" style="21" customWidth="1"/>
    <col min="5860" max="5860" width="12.140625" style="21" customWidth="1"/>
    <col min="5861" max="5861" width="12.28515625" style="21" customWidth="1"/>
    <col min="5862" max="5862" width="12.140625" style="21" customWidth="1"/>
    <col min="5863" max="5863" width="12.5703125" style="21" customWidth="1"/>
    <col min="5864" max="6080" width="9.140625" style="21"/>
    <col min="6081" max="6081" width="25.42578125" style="21" customWidth="1"/>
    <col min="6082" max="6082" width="56.28515625" style="21" customWidth="1"/>
    <col min="6083" max="6083" width="14" style="21" customWidth="1"/>
    <col min="6084" max="6085" width="14.5703125" style="21" customWidth="1"/>
    <col min="6086" max="6086" width="14.140625" style="21" customWidth="1"/>
    <col min="6087" max="6087" width="15.140625" style="21" customWidth="1"/>
    <col min="6088" max="6088" width="13.85546875" style="21" customWidth="1"/>
    <col min="6089" max="6090" width="14.7109375" style="21" customWidth="1"/>
    <col min="6091" max="6091" width="12.85546875" style="21" customWidth="1"/>
    <col min="6092" max="6092" width="13.5703125" style="21" customWidth="1"/>
    <col min="6093" max="6093" width="12.7109375" style="21" customWidth="1"/>
    <col min="6094" max="6094" width="13.42578125" style="21" customWidth="1"/>
    <col min="6095" max="6095" width="13.140625" style="21" customWidth="1"/>
    <col min="6096" max="6096" width="14.7109375" style="21" customWidth="1"/>
    <col min="6097" max="6097" width="14.5703125" style="21" customWidth="1"/>
    <col min="6098" max="6098" width="13" style="21" customWidth="1"/>
    <col min="6099" max="6099" width="15" style="21" customWidth="1"/>
    <col min="6100" max="6101" width="12.140625" style="21" customWidth="1"/>
    <col min="6102" max="6102" width="12" style="21" customWidth="1"/>
    <col min="6103" max="6103" width="13.5703125" style="21" customWidth="1"/>
    <col min="6104" max="6104" width="14" style="21" customWidth="1"/>
    <col min="6105" max="6105" width="12.28515625" style="21" customWidth="1"/>
    <col min="6106" max="6106" width="14.140625" style="21" customWidth="1"/>
    <col min="6107" max="6107" width="13" style="21" customWidth="1"/>
    <col min="6108" max="6108" width="13.5703125" style="21" customWidth="1"/>
    <col min="6109" max="6109" width="12.42578125" style="21" customWidth="1"/>
    <col min="6110" max="6110" width="12.5703125" style="21" customWidth="1"/>
    <col min="6111" max="6111" width="11.7109375" style="21" customWidth="1"/>
    <col min="6112" max="6112" width="13.7109375" style="21" customWidth="1"/>
    <col min="6113" max="6113" width="13.28515625" style="21" customWidth="1"/>
    <col min="6114" max="6114" width="13.140625" style="21" customWidth="1"/>
    <col min="6115" max="6115" width="12" style="21" customWidth="1"/>
    <col min="6116" max="6116" width="12.140625" style="21" customWidth="1"/>
    <col min="6117" max="6117" width="12.28515625" style="21" customWidth="1"/>
    <col min="6118" max="6118" width="12.140625" style="21" customWidth="1"/>
    <col min="6119" max="6119" width="12.5703125" style="21" customWidth="1"/>
    <col min="6120" max="6336" width="9.140625" style="21"/>
    <col min="6337" max="6337" width="25.42578125" style="21" customWidth="1"/>
    <col min="6338" max="6338" width="56.28515625" style="21" customWidth="1"/>
    <col min="6339" max="6339" width="14" style="21" customWidth="1"/>
    <col min="6340" max="6341" width="14.5703125" style="21" customWidth="1"/>
    <col min="6342" max="6342" width="14.140625" style="21" customWidth="1"/>
    <col min="6343" max="6343" width="15.140625" style="21" customWidth="1"/>
    <col min="6344" max="6344" width="13.85546875" style="21" customWidth="1"/>
    <col min="6345" max="6346" width="14.7109375" style="21" customWidth="1"/>
    <col min="6347" max="6347" width="12.85546875" style="21" customWidth="1"/>
    <col min="6348" max="6348" width="13.5703125" style="21" customWidth="1"/>
    <col min="6349" max="6349" width="12.7109375" style="21" customWidth="1"/>
    <col min="6350" max="6350" width="13.42578125" style="21" customWidth="1"/>
    <col min="6351" max="6351" width="13.140625" style="21" customWidth="1"/>
    <col min="6352" max="6352" width="14.7109375" style="21" customWidth="1"/>
    <col min="6353" max="6353" width="14.5703125" style="21" customWidth="1"/>
    <col min="6354" max="6354" width="13" style="21" customWidth="1"/>
    <col min="6355" max="6355" width="15" style="21" customWidth="1"/>
    <col min="6356" max="6357" width="12.140625" style="21" customWidth="1"/>
    <col min="6358" max="6358" width="12" style="21" customWidth="1"/>
    <col min="6359" max="6359" width="13.5703125" style="21" customWidth="1"/>
    <col min="6360" max="6360" width="14" style="21" customWidth="1"/>
    <col min="6361" max="6361" width="12.28515625" style="21" customWidth="1"/>
    <col min="6362" max="6362" width="14.140625" style="21" customWidth="1"/>
    <col min="6363" max="6363" width="13" style="21" customWidth="1"/>
    <col min="6364" max="6364" width="13.5703125" style="21" customWidth="1"/>
    <col min="6365" max="6365" width="12.42578125" style="21" customWidth="1"/>
    <col min="6366" max="6366" width="12.5703125" style="21" customWidth="1"/>
    <col min="6367" max="6367" width="11.7109375" style="21" customWidth="1"/>
    <col min="6368" max="6368" width="13.7109375" style="21" customWidth="1"/>
    <col min="6369" max="6369" width="13.28515625" style="21" customWidth="1"/>
    <col min="6370" max="6370" width="13.140625" style="21" customWidth="1"/>
    <col min="6371" max="6371" width="12" style="21" customWidth="1"/>
    <col min="6372" max="6372" width="12.140625" style="21" customWidth="1"/>
    <col min="6373" max="6373" width="12.28515625" style="21" customWidth="1"/>
    <col min="6374" max="6374" width="12.140625" style="21" customWidth="1"/>
    <col min="6375" max="6375" width="12.5703125" style="21" customWidth="1"/>
    <col min="6376" max="6592" width="9.140625" style="21"/>
    <col min="6593" max="6593" width="25.42578125" style="21" customWidth="1"/>
    <col min="6594" max="6594" width="56.28515625" style="21" customWidth="1"/>
    <col min="6595" max="6595" width="14" style="21" customWidth="1"/>
    <col min="6596" max="6597" width="14.5703125" style="21" customWidth="1"/>
    <col min="6598" max="6598" width="14.140625" style="21" customWidth="1"/>
    <col min="6599" max="6599" width="15.140625" style="21" customWidth="1"/>
    <col min="6600" max="6600" width="13.85546875" style="21" customWidth="1"/>
    <col min="6601" max="6602" width="14.7109375" style="21" customWidth="1"/>
    <col min="6603" max="6603" width="12.85546875" style="21" customWidth="1"/>
    <col min="6604" max="6604" width="13.5703125" style="21" customWidth="1"/>
    <col min="6605" max="6605" width="12.7109375" style="21" customWidth="1"/>
    <col min="6606" max="6606" width="13.42578125" style="21" customWidth="1"/>
    <col min="6607" max="6607" width="13.140625" style="21" customWidth="1"/>
    <col min="6608" max="6608" width="14.7109375" style="21" customWidth="1"/>
    <col min="6609" max="6609" width="14.5703125" style="21" customWidth="1"/>
    <col min="6610" max="6610" width="13" style="21" customWidth="1"/>
    <col min="6611" max="6611" width="15" style="21" customWidth="1"/>
    <col min="6612" max="6613" width="12.140625" style="21" customWidth="1"/>
    <col min="6614" max="6614" width="12" style="21" customWidth="1"/>
    <col min="6615" max="6615" width="13.5703125" style="21" customWidth="1"/>
    <col min="6616" max="6616" width="14" style="21" customWidth="1"/>
    <col min="6617" max="6617" width="12.28515625" style="21" customWidth="1"/>
    <col min="6618" max="6618" width="14.140625" style="21" customWidth="1"/>
    <col min="6619" max="6619" width="13" style="21" customWidth="1"/>
    <col min="6620" max="6620" width="13.5703125" style="21" customWidth="1"/>
    <col min="6621" max="6621" width="12.42578125" style="21" customWidth="1"/>
    <col min="6622" max="6622" width="12.5703125" style="21" customWidth="1"/>
    <col min="6623" max="6623" width="11.7109375" style="21" customWidth="1"/>
    <col min="6624" max="6624" width="13.7109375" style="21" customWidth="1"/>
    <col min="6625" max="6625" width="13.28515625" style="21" customWidth="1"/>
    <col min="6626" max="6626" width="13.140625" style="21" customWidth="1"/>
    <col min="6627" max="6627" width="12" style="21" customWidth="1"/>
    <col min="6628" max="6628" width="12.140625" style="21" customWidth="1"/>
    <col min="6629" max="6629" width="12.28515625" style="21" customWidth="1"/>
    <col min="6630" max="6630" width="12.140625" style="21" customWidth="1"/>
    <col min="6631" max="6631" width="12.5703125" style="21" customWidth="1"/>
    <col min="6632" max="6848" width="9.140625" style="21"/>
    <col min="6849" max="6849" width="25.42578125" style="21" customWidth="1"/>
    <col min="6850" max="6850" width="56.28515625" style="21" customWidth="1"/>
    <col min="6851" max="6851" width="14" style="21" customWidth="1"/>
    <col min="6852" max="6853" width="14.5703125" style="21" customWidth="1"/>
    <col min="6854" max="6854" width="14.140625" style="21" customWidth="1"/>
    <col min="6855" max="6855" width="15.140625" style="21" customWidth="1"/>
    <col min="6856" max="6856" width="13.85546875" style="21" customWidth="1"/>
    <col min="6857" max="6858" width="14.7109375" style="21" customWidth="1"/>
    <col min="6859" max="6859" width="12.85546875" style="21" customWidth="1"/>
    <col min="6860" max="6860" width="13.5703125" style="21" customWidth="1"/>
    <col min="6861" max="6861" width="12.7109375" style="21" customWidth="1"/>
    <col min="6862" max="6862" width="13.42578125" style="21" customWidth="1"/>
    <col min="6863" max="6863" width="13.140625" style="21" customWidth="1"/>
    <col min="6864" max="6864" width="14.7109375" style="21" customWidth="1"/>
    <col min="6865" max="6865" width="14.5703125" style="21" customWidth="1"/>
    <col min="6866" max="6866" width="13" style="21" customWidth="1"/>
    <col min="6867" max="6867" width="15" style="21" customWidth="1"/>
    <col min="6868" max="6869" width="12.140625" style="21" customWidth="1"/>
    <col min="6870" max="6870" width="12" style="21" customWidth="1"/>
    <col min="6871" max="6871" width="13.5703125" style="21" customWidth="1"/>
    <col min="6872" max="6872" width="14" style="21" customWidth="1"/>
    <col min="6873" max="6873" width="12.28515625" style="21" customWidth="1"/>
    <col min="6874" max="6874" width="14.140625" style="21" customWidth="1"/>
    <col min="6875" max="6875" width="13" style="21" customWidth="1"/>
    <col min="6876" max="6876" width="13.5703125" style="21" customWidth="1"/>
    <col min="6877" max="6877" width="12.42578125" style="21" customWidth="1"/>
    <col min="6878" max="6878" width="12.5703125" style="21" customWidth="1"/>
    <col min="6879" max="6879" width="11.7109375" style="21" customWidth="1"/>
    <col min="6880" max="6880" width="13.7109375" style="21" customWidth="1"/>
    <col min="6881" max="6881" width="13.28515625" style="21" customWidth="1"/>
    <col min="6882" max="6882" width="13.140625" style="21" customWidth="1"/>
    <col min="6883" max="6883" width="12" style="21" customWidth="1"/>
    <col min="6884" max="6884" width="12.140625" style="21" customWidth="1"/>
    <col min="6885" max="6885" width="12.28515625" style="21" customWidth="1"/>
    <col min="6886" max="6886" width="12.140625" style="21" customWidth="1"/>
    <col min="6887" max="6887" width="12.5703125" style="21" customWidth="1"/>
    <col min="6888" max="7104" width="9.140625" style="21"/>
    <col min="7105" max="7105" width="25.42578125" style="21" customWidth="1"/>
    <col min="7106" max="7106" width="56.28515625" style="21" customWidth="1"/>
    <col min="7107" max="7107" width="14" style="21" customWidth="1"/>
    <col min="7108" max="7109" width="14.5703125" style="21" customWidth="1"/>
    <col min="7110" max="7110" width="14.140625" style="21" customWidth="1"/>
    <col min="7111" max="7111" width="15.140625" style="21" customWidth="1"/>
    <col min="7112" max="7112" width="13.85546875" style="21" customWidth="1"/>
    <col min="7113" max="7114" width="14.7109375" style="21" customWidth="1"/>
    <col min="7115" max="7115" width="12.85546875" style="21" customWidth="1"/>
    <col min="7116" max="7116" width="13.5703125" style="21" customWidth="1"/>
    <col min="7117" max="7117" width="12.7109375" style="21" customWidth="1"/>
    <col min="7118" max="7118" width="13.42578125" style="21" customWidth="1"/>
    <col min="7119" max="7119" width="13.140625" style="21" customWidth="1"/>
    <col min="7120" max="7120" width="14.7109375" style="21" customWidth="1"/>
    <col min="7121" max="7121" width="14.5703125" style="21" customWidth="1"/>
    <col min="7122" max="7122" width="13" style="21" customWidth="1"/>
    <col min="7123" max="7123" width="15" style="21" customWidth="1"/>
    <col min="7124" max="7125" width="12.140625" style="21" customWidth="1"/>
    <col min="7126" max="7126" width="12" style="21" customWidth="1"/>
    <col min="7127" max="7127" width="13.5703125" style="21" customWidth="1"/>
    <col min="7128" max="7128" width="14" style="21" customWidth="1"/>
    <col min="7129" max="7129" width="12.28515625" style="21" customWidth="1"/>
    <col min="7130" max="7130" width="14.140625" style="21" customWidth="1"/>
    <col min="7131" max="7131" width="13" style="21" customWidth="1"/>
    <col min="7132" max="7132" width="13.5703125" style="21" customWidth="1"/>
    <col min="7133" max="7133" width="12.42578125" style="21" customWidth="1"/>
    <col min="7134" max="7134" width="12.5703125" style="21" customWidth="1"/>
    <col min="7135" max="7135" width="11.7109375" style="21" customWidth="1"/>
    <col min="7136" max="7136" width="13.7109375" style="21" customWidth="1"/>
    <col min="7137" max="7137" width="13.28515625" style="21" customWidth="1"/>
    <col min="7138" max="7138" width="13.140625" style="21" customWidth="1"/>
    <col min="7139" max="7139" width="12" style="21" customWidth="1"/>
    <col min="7140" max="7140" width="12.140625" style="21" customWidth="1"/>
    <col min="7141" max="7141" width="12.28515625" style="21" customWidth="1"/>
    <col min="7142" max="7142" width="12.140625" style="21" customWidth="1"/>
    <col min="7143" max="7143" width="12.5703125" style="21" customWidth="1"/>
    <col min="7144" max="7360" width="9.140625" style="21"/>
    <col min="7361" max="7361" width="25.42578125" style="21" customWidth="1"/>
    <col min="7362" max="7362" width="56.28515625" style="21" customWidth="1"/>
    <col min="7363" max="7363" width="14" style="21" customWidth="1"/>
    <col min="7364" max="7365" width="14.5703125" style="21" customWidth="1"/>
    <col min="7366" max="7366" width="14.140625" style="21" customWidth="1"/>
    <col min="7367" max="7367" width="15.140625" style="21" customWidth="1"/>
    <col min="7368" max="7368" width="13.85546875" style="21" customWidth="1"/>
    <col min="7369" max="7370" width="14.7109375" style="21" customWidth="1"/>
    <col min="7371" max="7371" width="12.85546875" style="21" customWidth="1"/>
    <col min="7372" max="7372" width="13.5703125" style="21" customWidth="1"/>
    <col min="7373" max="7373" width="12.7109375" style="21" customWidth="1"/>
    <col min="7374" max="7374" width="13.42578125" style="21" customWidth="1"/>
    <col min="7375" max="7375" width="13.140625" style="21" customWidth="1"/>
    <col min="7376" max="7376" width="14.7109375" style="21" customWidth="1"/>
    <col min="7377" max="7377" width="14.5703125" style="21" customWidth="1"/>
    <col min="7378" max="7378" width="13" style="21" customWidth="1"/>
    <col min="7379" max="7379" width="15" style="21" customWidth="1"/>
    <col min="7380" max="7381" width="12.140625" style="21" customWidth="1"/>
    <col min="7382" max="7382" width="12" style="21" customWidth="1"/>
    <col min="7383" max="7383" width="13.5703125" style="21" customWidth="1"/>
    <col min="7384" max="7384" width="14" style="21" customWidth="1"/>
    <col min="7385" max="7385" width="12.28515625" style="21" customWidth="1"/>
    <col min="7386" max="7386" width="14.140625" style="21" customWidth="1"/>
    <col min="7387" max="7387" width="13" style="21" customWidth="1"/>
    <col min="7388" max="7388" width="13.5703125" style="21" customWidth="1"/>
    <col min="7389" max="7389" width="12.42578125" style="21" customWidth="1"/>
    <col min="7390" max="7390" width="12.5703125" style="21" customWidth="1"/>
    <col min="7391" max="7391" width="11.7109375" style="21" customWidth="1"/>
    <col min="7392" max="7392" width="13.7109375" style="21" customWidth="1"/>
    <col min="7393" max="7393" width="13.28515625" style="21" customWidth="1"/>
    <col min="7394" max="7394" width="13.140625" style="21" customWidth="1"/>
    <col min="7395" max="7395" width="12" style="21" customWidth="1"/>
    <col min="7396" max="7396" width="12.140625" style="21" customWidth="1"/>
    <col min="7397" max="7397" width="12.28515625" style="21" customWidth="1"/>
    <col min="7398" max="7398" width="12.140625" style="21" customWidth="1"/>
    <col min="7399" max="7399" width="12.5703125" style="21" customWidth="1"/>
    <col min="7400" max="7616" width="9.140625" style="21"/>
    <col min="7617" max="7617" width="25.42578125" style="21" customWidth="1"/>
    <col min="7618" max="7618" width="56.28515625" style="21" customWidth="1"/>
    <col min="7619" max="7619" width="14" style="21" customWidth="1"/>
    <col min="7620" max="7621" width="14.5703125" style="21" customWidth="1"/>
    <col min="7622" max="7622" width="14.140625" style="21" customWidth="1"/>
    <col min="7623" max="7623" width="15.140625" style="21" customWidth="1"/>
    <col min="7624" max="7624" width="13.85546875" style="21" customWidth="1"/>
    <col min="7625" max="7626" width="14.7109375" style="21" customWidth="1"/>
    <col min="7627" max="7627" width="12.85546875" style="21" customWidth="1"/>
    <col min="7628" max="7628" width="13.5703125" style="21" customWidth="1"/>
    <col min="7629" max="7629" width="12.7109375" style="21" customWidth="1"/>
    <col min="7630" max="7630" width="13.42578125" style="21" customWidth="1"/>
    <col min="7631" max="7631" width="13.140625" style="21" customWidth="1"/>
    <col min="7632" max="7632" width="14.7109375" style="21" customWidth="1"/>
    <col min="7633" max="7633" width="14.5703125" style="21" customWidth="1"/>
    <col min="7634" max="7634" width="13" style="21" customWidth="1"/>
    <col min="7635" max="7635" width="15" style="21" customWidth="1"/>
    <col min="7636" max="7637" width="12.140625" style="21" customWidth="1"/>
    <col min="7638" max="7638" width="12" style="21" customWidth="1"/>
    <col min="7639" max="7639" width="13.5703125" style="21" customWidth="1"/>
    <col min="7640" max="7640" width="14" style="21" customWidth="1"/>
    <col min="7641" max="7641" width="12.28515625" style="21" customWidth="1"/>
    <col min="7642" max="7642" width="14.140625" style="21" customWidth="1"/>
    <col min="7643" max="7643" width="13" style="21" customWidth="1"/>
    <col min="7644" max="7644" width="13.5703125" style="21" customWidth="1"/>
    <col min="7645" max="7645" width="12.42578125" style="21" customWidth="1"/>
    <col min="7646" max="7646" width="12.5703125" style="21" customWidth="1"/>
    <col min="7647" max="7647" width="11.7109375" style="21" customWidth="1"/>
    <col min="7648" max="7648" width="13.7109375" style="21" customWidth="1"/>
    <col min="7649" max="7649" width="13.28515625" style="21" customWidth="1"/>
    <col min="7650" max="7650" width="13.140625" style="21" customWidth="1"/>
    <col min="7651" max="7651" width="12" style="21" customWidth="1"/>
    <col min="7652" max="7652" width="12.140625" style="21" customWidth="1"/>
    <col min="7653" max="7653" width="12.28515625" style="21" customWidth="1"/>
    <col min="7654" max="7654" width="12.140625" style="21" customWidth="1"/>
    <col min="7655" max="7655" width="12.5703125" style="21" customWidth="1"/>
    <col min="7656" max="7872" width="9.140625" style="21"/>
    <col min="7873" max="7873" width="25.42578125" style="21" customWidth="1"/>
    <col min="7874" max="7874" width="56.28515625" style="21" customWidth="1"/>
    <col min="7875" max="7875" width="14" style="21" customWidth="1"/>
    <col min="7876" max="7877" width="14.5703125" style="21" customWidth="1"/>
    <col min="7878" max="7878" width="14.140625" style="21" customWidth="1"/>
    <col min="7879" max="7879" width="15.140625" style="21" customWidth="1"/>
    <col min="7880" max="7880" width="13.85546875" style="21" customWidth="1"/>
    <col min="7881" max="7882" width="14.7109375" style="21" customWidth="1"/>
    <col min="7883" max="7883" width="12.85546875" style="21" customWidth="1"/>
    <col min="7884" max="7884" width="13.5703125" style="21" customWidth="1"/>
    <col min="7885" max="7885" width="12.7109375" style="21" customWidth="1"/>
    <col min="7886" max="7886" width="13.42578125" style="21" customWidth="1"/>
    <col min="7887" max="7887" width="13.140625" style="21" customWidth="1"/>
    <col min="7888" max="7888" width="14.7109375" style="21" customWidth="1"/>
    <col min="7889" max="7889" width="14.5703125" style="21" customWidth="1"/>
    <col min="7890" max="7890" width="13" style="21" customWidth="1"/>
    <col min="7891" max="7891" width="15" style="21" customWidth="1"/>
    <col min="7892" max="7893" width="12.140625" style="21" customWidth="1"/>
    <col min="7894" max="7894" width="12" style="21" customWidth="1"/>
    <col min="7895" max="7895" width="13.5703125" style="21" customWidth="1"/>
    <col min="7896" max="7896" width="14" style="21" customWidth="1"/>
    <col min="7897" max="7897" width="12.28515625" style="21" customWidth="1"/>
    <col min="7898" max="7898" width="14.140625" style="21" customWidth="1"/>
    <col min="7899" max="7899" width="13" style="21" customWidth="1"/>
    <col min="7900" max="7900" width="13.5703125" style="21" customWidth="1"/>
    <col min="7901" max="7901" width="12.42578125" style="21" customWidth="1"/>
    <col min="7902" max="7902" width="12.5703125" style="21" customWidth="1"/>
    <col min="7903" max="7903" width="11.7109375" style="21" customWidth="1"/>
    <col min="7904" max="7904" width="13.7109375" style="21" customWidth="1"/>
    <col min="7905" max="7905" width="13.28515625" style="21" customWidth="1"/>
    <col min="7906" max="7906" width="13.140625" style="21" customWidth="1"/>
    <col min="7907" max="7907" width="12" style="21" customWidth="1"/>
    <col min="7908" max="7908" width="12.140625" style="21" customWidth="1"/>
    <col min="7909" max="7909" width="12.28515625" style="21" customWidth="1"/>
    <col min="7910" max="7910" width="12.140625" style="21" customWidth="1"/>
    <col min="7911" max="7911" width="12.5703125" style="21" customWidth="1"/>
    <col min="7912" max="8128" width="9.140625" style="21"/>
    <col min="8129" max="8129" width="25.42578125" style="21" customWidth="1"/>
    <col min="8130" max="8130" width="56.28515625" style="21" customWidth="1"/>
    <col min="8131" max="8131" width="14" style="21" customWidth="1"/>
    <col min="8132" max="8133" width="14.5703125" style="21" customWidth="1"/>
    <col min="8134" max="8134" width="14.140625" style="21" customWidth="1"/>
    <col min="8135" max="8135" width="15.140625" style="21" customWidth="1"/>
    <col min="8136" max="8136" width="13.85546875" style="21" customWidth="1"/>
    <col min="8137" max="8138" width="14.7109375" style="21" customWidth="1"/>
    <col min="8139" max="8139" width="12.85546875" style="21" customWidth="1"/>
    <col min="8140" max="8140" width="13.5703125" style="21" customWidth="1"/>
    <col min="8141" max="8141" width="12.7109375" style="21" customWidth="1"/>
    <col min="8142" max="8142" width="13.42578125" style="21" customWidth="1"/>
    <col min="8143" max="8143" width="13.140625" style="21" customWidth="1"/>
    <col min="8144" max="8144" width="14.7109375" style="21" customWidth="1"/>
    <col min="8145" max="8145" width="14.5703125" style="21" customWidth="1"/>
    <col min="8146" max="8146" width="13" style="21" customWidth="1"/>
    <col min="8147" max="8147" width="15" style="21" customWidth="1"/>
    <col min="8148" max="8149" width="12.140625" style="21" customWidth="1"/>
    <col min="8150" max="8150" width="12" style="21" customWidth="1"/>
    <col min="8151" max="8151" width="13.5703125" style="21" customWidth="1"/>
    <col min="8152" max="8152" width="14" style="21" customWidth="1"/>
    <col min="8153" max="8153" width="12.28515625" style="21" customWidth="1"/>
    <col min="8154" max="8154" width="14.140625" style="21" customWidth="1"/>
    <col min="8155" max="8155" width="13" style="21" customWidth="1"/>
    <col min="8156" max="8156" width="13.5703125" style="21" customWidth="1"/>
    <col min="8157" max="8157" width="12.42578125" style="21" customWidth="1"/>
    <col min="8158" max="8158" width="12.5703125" style="21" customWidth="1"/>
    <col min="8159" max="8159" width="11.7109375" style="21" customWidth="1"/>
    <col min="8160" max="8160" width="13.7109375" style="21" customWidth="1"/>
    <col min="8161" max="8161" width="13.28515625" style="21" customWidth="1"/>
    <col min="8162" max="8162" width="13.140625" style="21" customWidth="1"/>
    <col min="8163" max="8163" width="12" style="21" customWidth="1"/>
    <col min="8164" max="8164" width="12.140625" style="21" customWidth="1"/>
    <col min="8165" max="8165" width="12.28515625" style="21" customWidth="1"/>
    <col min="8166" max="8166" width="12.140625" style="21" customWidth="1"/>
    <col min="8167" max="8167" width="12.5703125" style="21" customWidth="1"/>
    <col min="8168" max="8384" width="9.140625" style="21"/>
    <col min="8385" max="8385" width="25.42578125" style="21" customWidth="1"/>
    <col min="8386" max="8386" width="56.28515625" style="21" customWidth="1"/>
    <col min="8387" max="8387" width="14" style="21" customWidth="1"/>
    <col min="8388" max="8389" width="14.5703125" style="21" customWidth="1"/>
    <col min="8390" max="8390" width="14.140625" style="21" customWidth="1"/>
    <col min="8391" max="8391" width="15.140625" style="21" customWidth="1"/>
    <col min="8392" max="8392" width="13.85546875" style="21" customWidth="1"/>
    <col min="8393" max="8394" width="14.7109375" style="21" customWidth="1"/>
    <col min="8395" max="8395" width="12.85546875" style="21" customWidth="1"/>
    <col min="8396" max="8396" width="13.5703125" style="21" customWidth="1"/>
    <col min="8397" max="8397" width="12.7109375" style="21" customWidth="1"/>
    <col min="8398" max="8398" width="13.42578125" style="21" customWidth="1"/>
    <col min="8399" max="8399" width="13.140625" style="21" customWidth="1"/>
    <col min="8400" max="8400" width="14.7109375" style="21" customWidth="1"/>
    <col min="8401" max="8401" width="14.5703125" style="21" customWidth="1"/>
    <col min="8402" max="8402" width="13" style="21" customWidth="1"/>
    <col min="8403" max="8403" width="15" style="21" customWidth="1"/>
    <col min="8404" max="8405" width="12.140625" style="21" customWidth="1"/>
    <col min="8406" max="8406" width="12" style="21" customWidth="1"/>
    <col min="8407" max="8407" width="13.5703125" style="21" customWidth="1"/>
    <col min="8408" max="8408" width="14" style="21" customWidth="1"/>
    <col min="8409" max="8409" width="12.28515625" style="21" customWidth="1"/>
    <col min="8410" max="8410" width="14.140625" style="21" customWidth="1"/>
    <col min="8411" max="8411" width="13" style="21" customWidth="1"/>
    <col min="8412" max="8412" width="13.5703125" style="21" customWidth="1"/>
    <col min="8413" max="8413" width="12.42578125" style="21" customWidth="1"/>
    <col min="8414" max="8414" width="12.5703125" style="21" customWidth="1"/>
    <col min="8415" max="8415" width="11.7109375" style="21" customWidth="1"/>
    <col min="8416" max="8416" width="13.7109375" style="21" customWidth="1"/>
    <col min="8417" max="8417" width="13.28515625" style="21" customWidth="1"/>
    <col min="8418" max="8418" width="13.140625" style="21" customWidth="1"/>
    <col min="8419" max="8419" width="12" style="21" customWidth="1"/>
    <col min="8420" max="8420" width="12.140625" style="21" customWidth="1"/>
    <col min="8421" max="8421" width="12.28515625" style="21" customWidth="1"/>
    <col min="8422" max="8422" width="12.140625" style="21" customWidth="1"/>
    <col min="8423" max="8423" width="12.5703125" style="21" customWidth="1"/>
    <col min="8424" max="8640" width="9.140625" style="21"/>
    <col min="8641" max="8641" width="25.42578125" style="21" customWidth="1"/>
    <col min="8642" max="8642" width="56.28515625" style="21" customWidth="1"/>
    <col min="8643" max="8643" width="14" style="21" customWidth="1"/>
    <col min="8644" max="8645" width="14.5703125" style="21" customWidth="1"/>
    <col min="8646" max="8646" width="14.140625" style="21" customWidth="1"/>
    <col min="8647" max="8647" width="15.140625" style="21" customWidth="1"/>
    <col min="8648" max="8648" width="13.85546875" style="21" customWidth="1"/>
    <col min="8649" max="8650" width="14.7109375" style="21" customWidth="1"/>
    <col min="8651" max="8651" width="12.85546875" style="21" customWidth="1"/>
    <col min="8652" max="8652" width="13.5703125" style="21" customWidth="1"/>
    <col min="8653" max="8653" width="12.7109375" style="21" customWidth="1"/>
    <col min="8654" max="8654" width="13.42578125" style="21" customWidth="1"/>
    <col min="8655" max="8655" width="13.140625" style="21" customWidth="1"/>
    <col min="8656" max="8656" width="14.7109375" style="21" customWidth="1"/>
    <col min="8657" max="8657" width="14.5703125" style="21" customWidth="1"/>
    <col min="8658" max="8658" width="13" style="21" customWidth="1"/>
    <col min="8659" max="8659" width="15" style="21" customWidth="1"/>
    <col min="8660" max="8661" width="12.140625" style="21" customWidth="1"/>
    <col min="8662" max="8662" width="12" style="21" customWidth="1"/>
    <col min="8663" max="8663" width="13.5703125" style="21" customWidth="1"/>
    <col min="8664" max="8664" width="14" style="21" customWidth="1"/>
    <col min="8665" max="8665" width="12.28515625" style="21" customWidth="1"/>
    <col min="8666" max="8666" width="14.140625" style="21" customWidth="1"/>
    <col min="8667" max="8667" width="13" style="21" customWidth="1"/>
    <col min="8668" max="8668" width="13.5703125" style="21" customWidth="1"/>
    <col min="8669" max="8669" width="12.42578125" style="21" customWidth="1"/>
    <col min="8670" max="8670" width="12.5703125" style="21" customWidth="1"/>
    <col min="8671" max="8671" width="11.7109375" style="21" customWidth="1"/>
    <col min="8672" max="8672" width="13.7109375" style="21" customWidth="1"/>
    <col min="8673" max="8673" width="13.28515625" style="21" customWidth="1"/>
    <col min="8674" max="8674" width="13.140625" style="21" customWidth="1"/>
    <col min="8675" max="8675" width="12" style="21" customWidth="1"/>
    <col min="8676" max="8676" width="12.140625" style="21" customWidth="1"/>
    <col min="8677" max="8677" width="12.28515625" style="21" customWidth="1"/>
    <col min="8678" max="8678" width="12.140625" style="21" customWidth="1"/>
    <col min="8679" max="8679" width="12.5703125" style="21" customWidth="1"/>
    <col min="8680" max="8896" width="9.140625" style="21"/>
    <col min="8897" max="8897" width="25.42578125" style="21" customWidth="1"/>
    <col min="8898" max="8898" width="56.28515625" style="21" customWidth="1"/>
    <col min="8899" max="8899" width="14" style="21" customWidth="1"/>
    <col min="8900" max="8901" width="14.5703125" style="21" customWidth="1"/>
    <col min="8902" max="8902" width="14.140625" style="21" customWidth="1"/>
    <col min="8903" max="8903" width="15.140625" style="21" customWidth="1"/>
    <col min="8904" max="8904" width="13.85546875" style="21" customWidth="1"/>
    <col min="8905" max="8906" width="14.7109375" style="21" customWidth="1"/>
    <col min="8907" max="8907" width="12.85546875" style="21" customWidth="1"/>
    <col min="8908" max="8908" width="13.5703125" style="21" customWidth="1"/>
    <col min="8909" max="8909" width="12.7109375" style="21" customWidth="1"/>
    <col min="8910" max="8910" width="13.42578125" style="21" customWidth="1"/>
    <col min="8911" max="8911" width="13.140625" style="21" customWidth="1"/>
    <col min="8912" max="8912" width="14.7109375" style="21" customWidth="1"/>
    <col min="8913" max="8913" width="14.5703125" style="21" customWidth="1"/>
    <col min="8914" max="8914" width="13" style="21" customWidth="1"/>
    <col min="8915" max="8915" width="15" style="21" customWidth="1"/>
    <col min="8916" max="8917" width="12.140625" style="21" customWidth="1"/>
    <col min="8918" max="8918" width="12" style="21" customWidth="1"/>
    <col min="8919" max="8919" width="13.5703125" style="21" customWidth="1"/>
    <col min="8920" max="8920" width="14" style="21" customWidth="1"/>
    <col min="8921" max="8921" width="12.28515625" style="21" customWidth="1"/>
    <col min="8922" max="8922" width="14.140625" style="21" customWidth="1"/>
    <col min="8923" max="8923" width="13" style="21" customWidth="1"/>
    <col min="8924" max="8924" width="13.5703125" style="21" customWidth="1"/>
    <col min="8925" max="8925" width="12.42578125" style="21" customWidth="1"/>
    <col min="8926" max="8926" width="12.5703125" style="21" customWidth="1"/>
    <col min="8927" max="8927" width="11.7109375" style="21" customWidth="1"/>
    <col min="8928" max="8928" width="13.7109375" style="21" customWidth="1"/>
    <col min="8929" max="8929" width="13.28515625" style="21" customWidth="1"/>
    <col min="8930" max="8930" width="13.140625" style="21" customWidth="1"/>
    <col min="8931" max="8931" width="12" style="21" customWidth="1"/>
    <col min="8932" max="8932" width="12.140625" style="21" customWidth="1"/>
    <col min="8933" max="8933" width="12.28515625" style="21" customWidth="1"/>
    <col min="8934" max="8934" width="12.140625" style="21" customWidth="1"/>
    <col min="8935" max="8935" width="12.5703125" style="21" customWidth="1"/>
    <col min="8936" max="9152" width="9.140625" style="21"/>
    <col min="9153" max="9153" width="25.42578125" style="21" customWidth="1"/>
    <col min="9154" max="9154" width="56.28515625" style="21" customWidth="1"/>
    <col min="9155" max="9155" width="14" style="21" customWidth="1"/>
    <col min="9156" max="9157" width="14.5703125" style="21" customWidth="1"/>
    <col min="9158" max="9158" width="14.140625" style="21" customWidth="1"/>
    <col min="9159" max="9159" width="15.140625" style="21" customWidth="1"/>
    <col min="9160" max="9160" width="13.85546875" style="21" customWidth="1"/>
    <col min="9161" max="9162" width="14.7109375" style="21" customWidth="1"/>
    <col min="9163" max="9163" width="12.85546875" style="21" customWidth="1"/>
    <col min="9164" max="9164" width="13.5703125" style="21" customWidth="1"/>
    <col min="9165" max="9165" width="12.7109375" style="21" customWidth="1"/>
    <col min="9166" max="9166" width="13.42578125" style="21" customWidth="1"/>
    <col min="9167" max="9167" width="13.140625" style="21" customWidth="1"/>
    <col min="9168" max="9168" width="14.7109375" style="21" customWidth="1"/>
    <col min="9169" max="9169" width="14.5703125" style="21" customWidth="1"/>
    <col min="9170" max="9170" width="13" style="21" customWidth="1"/>
    <col min="9171" max="9171" width="15" style="21" customWidth="1"/>
    <col min="9172" max="9173" width="12.140625" style="21" customWidth="1"/>
    <col min="9174" max="9174" width="12" style="21" customWidth="1"/>
    <col min="9175" max="9175" width="13.5703125" style="21" customWidth="1"/>
    <col min="9176" max="9176" width="14" style="21" customWidth="1"/>
    <col min="9177" max="9177" width="12.28515625" style="21" customWidth="1"/>
    <col min="9178" max="9178" width="14.140625" style="21" customWidth="1"/>
    <col min="9179" max="9179" width="13" style="21" customWidth="1"/>
    <col min="9180" max="9180" width="13.5703125" style="21" customWidth="1"/>
    <col min="9181" max="9181" width="12.42578125" style="21" customWidth="1"/>
    <col min="9182" max="9182" width="12.5703125" style="21" customWidth="1"/>
    <col min="9183" max="9183" width="11.7109375" style="21" customWidth="1"/>
    <col min="9184" max="9184" width="13.7109375" style="21" customWidth="1"/>
    <col min="9185" max="9185" width="13.28515625" style="21" customWidth="1"/>
    <col min="9186" max="9186" width="13.140625" style="21" customWidth="1"/>
    <col min="9187" max="9187" width="12" style="21" customWidth="1"/>
    <col min="9188" max="9188" width="12.140625" style="21" customWidth="1"/>
    <col min="9189" max="9189" width="12.28515625" style="21" customWidth="1"/>
    <col min="9190" max="9190" width="12.140625" style="21" customWidth="1"/>
    <col min="9191" max="9191" width="12.5703125" style="21" customWidth="1"/>
    <col min="9192" max="9408" width="9.140625" style="21"/>
    <col min="9409" max="9409" width="25.42578125" style="21" customWidth="1"/>
    <col min="9410" max="9410" width="56.28515625" style="21" customWidth="1"/>
    <col min="9411" max="9411" width="14" style="21" customWidth="1"/>
    <col min="9412" max="9413" width="14.5703125" style="21" customWidth="1"/>
    <col min="9414" max="9414" width="14.140625" style="21" customWidth="1"/>
    <col min="9415" max="9415" width="15.140625" style="21" customWidth="1"/>
    <col min="9416" max="9416" width="13.85546875" style="21" customWidth="1"/>
    <col min="9417" max="9418" width="14.7109375" style="21" customWidth="1"/>
    <col min="9419" max="9419" width="12.85546875" style="21" customWidth="1"/>
    <col min="9420" max="9420" width="13.5703125" style="21" customWidth="1"/>
    <col min="9421" max="9421" width="12.7109375" style="21" customWidth="1"/>
    <col min="9422" max="9422" width="13.42578125" style="21" customWidth="1"/>
    <col min="9423" max="9423" width="13.140625" style="21" customWidth="1"/>
    <col min="9424" max="9424" width="14.7109375" style="21" customWidth="1"/>
    <col min="9425" max="9425" width="14.5703125" style="21" customWidth="1"/>
    <col min="9426" max="9426" width="13" style="21" customWidth="1"/>
    <col min="9427" max="9427" width="15" style="21" customWidth="1"/>
    <col min="9428" max="9429" width="12.140625" style="21" customWidth="1"/>
    <col min="9430" max="9430" width="12" style="21" customWidth="1"/>
    <col min="9431" max="9431" width="13.5703125" style="21" customWidth="1"/>
    <col min="9432" max="9432" width="14" style="21" customWidth="1"/>
    <col min="9433" max="9433" width="12.28515625" style="21" customWidth="1"/>
    <col min="9434" max="9434" width="14.140625" style="21" customWidth="1"/>
    <col min="9435" max="9435" width="13" style="21" customWidth="1"/>
    <col min="9436" max="9436" width="13.5703125" style="21" customWidth="1"/>
    <col min="9437" max="9437" width="12.42578125" style="21" customWidth="1"/>
    <col min="9438" max="9438" width="12.5703125" style="21" customWidth="1"/>
    <col min="9439" max="9439" width="11.7109375" style="21" customWidth="1"/>
    <col min="9440" max="9440" width="13.7109375" style="21" customWidth="1"/>
    <col min="9441" max="9441" width="13.28515625" style="21" customWidth="1"/>
    <col min="9442" max="9442" width="13.140625" style="21" customWidth="1"/>
    <col min="9443" max="9443" width="12" style="21" customWidth="1"/>
    <col min="9444" max="9444" width="12.140625" style="21" customWidth="1"/>
    <col min="9445" max="9445" width="12.28515625" style="21" customWidth="1"/>
    <col min="9446" max="9446" width="12.140625" style="21" customWidth="1"/>
    <col min="9447" max="9447" width="12.5703125" style="21" customWidth="1"/>
    <col min="9448" max="9664" width="9.140625" style="21"/>
    <col min="9665" max="9665" width="25.42578125" style="21" customWidth="1"/>
    <col min="9666" max="9666" width="56.28515625" style="21" customWidth="1"/>
    <col min="9667" max="9667" width="14" style="21" customWidth="1"/>
    <col min="9668" max="9669" width="14.5703125" style="21" customWidth="1"/>
    <col min="9670" max="9670" width="14.140625" style="21" customWidth="1"/>
    <col min="9671" max="9671" width="15.140625" style="21" customWidth="1"/>
    <col min="9672" max="9672" width="13.85546875" style="21" customWidth="1"/>
    <col min="9673" max="9674" width="14.7109375" style="21" customWidth="1"/>
    <col min="9675" max="9675" width="12.85546875" style="21" customWidth="1"/>
    <col min="9676" max="9676" width="13.5703125" style="21" customWidth="1"/>
    <col min="9677" max="9677" width="12.7109375" style="21" customWidth="1"/>
    <col min="9678" max="9678" width="13.42578125" style="21" customWidth="1"/>
    <col min="9679" max="9679" width="13.140625" style="21" customWidth="1"/>
    <col min="9680" max="9680" width="14.7109375" style="21" customWidth="1"/>
    <col min="9681" max="9681" width="14.5703125" style="21" customWidth="1"/>
    <col min="9682" max="9682" width="13" style="21" customWidth="1"/>
    <col min="9683" max="9683" width="15" style="21" customWidth="1"/>
    <col min="9684" max="9685" width="12.140625" style="21" customWidth="1"/>
    <col min="9686" max="9686" width="12" style="21" customWidth="1"/>
    <col min="9687" max="9687" width="13.5703125" style="21" customWidth="1"/>
    <col min="9688" max="9688" width="14" style="21" customWidth="1"/>
    <col min="9689" max="9689" width="12.28515625" style="21" customWidth="1"/>
    <col min="9690" max="9690" width="14.140625" style="21" customWidth="1"/>
    <col min="9691" max="9691" width="13" style="21" customWidth="1"/>
    <col min="9692" max="9692" width="13.5703125" style="21" customWidth="1"/>
    <col min="9693" max="9693" width="12.42578125" style="21" customWidth="1"/>
    <col min="9694" max="9694" width="12.5703125" style="21" customWidth="1"/>
    <col min="9695" max="9695" width="11.7109375" style="21" customWidth="1"/>
    <col min="9696" max="9696" width="13.7109375" style="21" customWidth="1"/>
    <col min="9697" max="9697" width="13.28515625" style="21" customWidth="1"/>
    <col min="9698" max="9698" width="13.140625" style="21" customWidth="1"/>
    <col min="9699" max="9699" width="12" style="21" customWidth="1"/>
    <col min="9700" max="9700" width="12.140625" style="21" customWidth="1"/>
    <col min="9701" max="9701" width="12.28515625" style="21" customWidth="1"/>
    <col min="9702" max="9702" width="12.140625" style="21" customWidth="1"/>
    <col min="9703" max="9703" width="12.5703125" style="21" customWidth="1"/>
    <col min="9704" max="9920" width="9.140625" style="21"/>
    <col min="9921" max="9921" width="25.42578125" style="21" customWidth="1"/>
    <col min="9922" max="9922" width="56.28515625" style="21" customWidth="1"/>
    <col min="9923" max="9923" width="14" style="21" customWidth="1"/>
    <col min="9924" max="9925" width="14.5703125" style="21" customWidth="1"/>
    <col min="9926" max="9926" width="14.140625" style="21" customWidth="1"/>
    <col min="9927" max="9927" width="15.140625" style="21" customWidth="1"/>
    <col min="9928" max="9928" width="13.85546875" style="21" customWidth="1"/>
    <col min="9929" max="9930" width="14.7109375" style="21" customWidth="1"/>
    <col min="9931" max="9931" width="12.85546875" style="21" customWidth="1"/>
    <col min="9932" max="9932" width="13.5703125" style="21" customWidth="1"/>
    <col min="9933" max="9933" width="12.7109375" style="21" customWidth="1"/>
    <col min="9934" max="9934" width="13.42578125" style="21" customWidth="1"/>
    <col min="9935" max="9935" width="13.140625" style="21" customWidth="1"/>
    <col min="9936" max="9936" width="14.7109375" style="21" customWidth="1"/>
    <col min="9937" max="9937" width="14.5703125" style="21" customWidth="1"/>
    <col min="9938" max="9938" width="13" style="21" customWidth="1"/>
    <col min="9939" max="9939" width="15" style="21" customWidth="1"/>
    <col min="9940" max="9941" width="12.140625" style="21" customWidth="1"/>
    <col min="9942" max="9942" width="12" style="21" customWidth="1"/>
    <col min="9943" max="9943" width="13.5703125" style="21" customWidth="1"/>
    <col min="9944" max="9944" width="14" style="21" customWidth="1"/>
    <col min="9945" max="9945" width="12.28515625" style="21" customWidth="1"/>
    <col min="9946" max="9946" width="14.140625" style="21" customWidth="1"/>
    <col min="9947" max="9947" width="13" style="21" customWidth="1"/>
    <col min="9948" max="9948" width="13.5703125" style="21" customWidth="1"/>
    <col min="9949" max="9949" width="12.42578125" style="21" customWidth="1"/>
    <col min="9950" max="9950" width="12.5703125" style="21" customWidth="1"/>
    <col min="9951" max="9951" width="11.7109375" style="21" customWidth="1"/>
    <col min="9952" max="9952" width="13.7109375" style="21" customWidth="1"/>
    <col min="9953" max="9953" width="13.28515625" style="21" customWidth="1"/>
    <col min="9954" max="9954" width="13.140625" style="21" customWidth="1"/>
    <col min="9955" max="9955" width="12" style="21" customWidth="1"/>
    <col min="9956" max="9956" width="12.140625" style="21" customWidth="1"/>
    <col min="9957" max="9957" width="12.28515625" style="21" customWidth="1"/>
    <col min="9958" max="9958" width="12.140625" style="21" customWidth="1"/>
    <col min="9959" max="9959" width="12.5703125" style="21" customWidth="1"/>
    <col min="9960" max="10176" width="9.140625" style="21"/>
    <col min="10177" max="10177" width="25.42578125" style="21" customWidth="1"/>
    <col min="10178" max="10178" width="56.28515625" style="21" customWidth="1"/>
    <col min="10179" max="10179" width="14" style="21" customWidth="1"/>
    <col min="10180" max="10181" width="14.5703125" style="21" customWidth="1"/>
    <col min="10182" max="10182" width="14.140625" style="21" customWidth="1"/>
    <col min="10183" max="10183" width="15.140625" style="21" customWidth="1"/>
    <col min="10184" max="10184" width="13.85546875" style="21" customWidth="1"/>
    <col min="10185" max="10186" width="14.7109375" style="21" customWidth="1"/>
    <col min="10187" max="10187" width="12.85546875" style="21" customWidth="1"/>
    <col min="10188" max="10188" width="13.5703125" style="21" customWidth="1"/>
    <col min="10189" max="10189" width="12.7109375" style="21" customWidth="1"/>
    <col min="10190" max="10190" width="13.42578125" style="21" customWidth="1"/>
    <col min="10191" max="10191" width="13.140625" style="21" customWidth="1"/>
    <col min="10192" max="10192" width="14.7109375" style="21" customWidth="1"/>
    <col min="10193" max="10193" width="14.5703125" style="21" customWidth="1"/>
    <col min="10194" max="10194" width="13" style="21" customWidth="1"/>
    <col min="10195" max="10195" width="15" style="21" customWidth="1"/>
    <col min="10196" max="10197" width="12.140625" style="21" customWidth="1"/>
    <col min="10198" max="10198" width="12" style="21" customWidth="1"/>
    <col min="10199" max="10199" width="13.5703125" style="21" customWidth="1"/>
    <col min="10200" max="10200" width="14" style="21" customWidth="1"/>
    <col min="10201" max="10201" width="12.28515625" style="21" customWidth="1"/>
    <col min="10202" max="10202" width="14.140625" style="21" customWidth="1"/>
    <col min="10203" max="10203" width="13" style="21" customWidth="1"/>
    <col min="10204" max="10204" width="13.5703125" style="21" customWidth="1"/>
    <col min="10205" max="10205" width="12.42578125" style="21" customWidth="1"/>
    <col min="10206" max="10206" width="12.5703125" style="21" customWidth="1"/>
    <col min="10207" max="10207" width="11.7109375" style="21" customWidth="1"/>
    <col min="10208" max="10208" width="13.7109375" style="21" customWidth="1"/>
    <col min="10209" max="10209" width="13.28515625" style="21" customWidth="1"/>
    <col min="10210" max="10210" width="13.140625" style="21" customWidth="1"/>
    <col min="10211" max="10211" width="12" style="21" customWidth="1"/>
    <col min="10212" max="10212" width="12.140625" style="21" customWidth="1"/>
    <col min="10213" max="10213" width="12.28515625" style="21" customWidth="1"/>
    <col min="10214" max="10214" width="12.140625" style="21" customWidth="1"/>
    <col min="10215" max="10215" width="12.5703125" style="21" customWidth="1"/>
    <col min="10216" max="10432" width="9.140625" style="21"/>
    <col min="10433" max="10433" width="25.42578125" style="21" customWidth="1"/>
    <col min="10434" max="10434" width="56.28515625" style="21" customWidth="1"/>
    <col min="10435" max="10435" width="14" style="21" customWidth="1"/>
    <col min="10436" max="10437" width="14.5703125" style="21" customWidth="1"/>
    <col min="10438" max="10438" width="14.140625" style="21" customWidth="1"/>
    <col min="10439" max="10439" width="15.140625" style="21" customWidth="1"/>
    <col min="10440" max="10440" width="13.85546875" style="21" customWidth="1"/>
    <col min="10441" max="10442" width="14.7109375" style="21" customWidth="1"/>
    <col min="10443" max="10443" width="12.85546875" style="21" customWidth="1"/>
    <col min="10444" max="10444" width="13.5703125" style="21" customWidth="1"/>
    <col min="10445" max="10445" width="12.7109375" style="21" customWidth="1"/>
    <col min="10446" max="10446" width="13.42578125" style="21" customWidth="1"/>
    <col min="10447" max="10447" width="13.140625" style="21" customWidth="1"/>
    <col min="10448" max="10448" width="14.7109375" style="21" customWidth="1"/>
    <col min="10449" max="10449" width="14.5703125" style="21" customWidth="1"/>
    <col min="10450" max="10450" width="13" style="21" customWidth="1"/>
    <col min="10451" max="10451" width="15" style="21" customWidth="1"/>
    <col min="10452" max="10453" width="12.140625" style="21" customWidth="1"/>
    <col min="10454" max="10454" width="12" style="21" customWidth="1"/>
    <col min="10455" max="10455" width="13.5703125" style="21" customWidth="1"/>
    <col min="10456" max="10456" width="14" style="21" customWidth="1"/>
    <col min="10457" max="10457" width="12.28515625" style="21" customWidth="1"/>
    <col min="10458" max="10458" width="14.140625" style="21" customWidth="1"/>
    <col min="10459" max="10459" width="13" style="21" customWidth="1"/>
    <col min="10460" max="10460" width="13.5703125" style="21" customWidth="1"/>
    <col min="10461" max="10461" width="12.42578125" style="21" customWidth="1"/>
    <col min="10462" max="10462" width="12.5703125" style="21" customWidth="1"/>
    <col min="10463" max="10463" width="11.7109375" style="21" customWidth="1"/>
    <col min="10464" max="10464" width="13.7109375" style="21" customWidth="1"/>
    <col min="10465" max="10465" width="13.28515625" style="21" customWidth="1"/>
    <col min="10466" max="10466" width="13.140625" style="21" customWidth="1"/>
    <col min="10467" max="10467" width="12" style="21" customWidth="1"/>
    <col min="10468" max="10468" width="12.140625" style="21" customWidth="1"/>
    <col min="10469" max="10469" width="12.28515625" style="21" customWidth="1"/>
    <col min="10470" max="10470" width="12.140625" style="21" customWidth="1"/>
    <col min="10471" max="10471" width="12.5703125" style="21" customWidth="1"/>
    <col min="10472" max="10688" width="9.140625" style="21"/>
    <col min="10689" max="10689" width="25.42578125" style="21" customWidth="1"/>
    <col min="10690" max="10690" width="56.28515625" style="21" customWidth="1"/>
    <col min="10691" max="10691" width="14" style="21" customWidth="1"/>
    <col min="10692" max="10693" width="14.5703125" style="21" customWidth="1"/>
    <col min="10694" max="10694" width="14.140625" style="21" customWidth="1"/>
    <col min="10695" max="10695" width="15.140625" style="21" customWidth="1"/>
    <col min="10696" max="10696" width="13.85546875" style="21" customWidth="1"/>
    <col min="10697" max="10698" width="14.7109375" style="21" customWidth="1"/>
    <col min="10699" max="10699" width="12.85546875" style="21" customWidth="1"/>
    <col min="10700" max="10700" width="13.5703125" style="21" customWidth="1"/>
    <col min="10701" max="10701" width="12.7109375" style="21" customWidth="1"/>
    <col min="10702" max="10702" width="13.42578125" style="21" customWidth="1"/>
    <col min="10703" max="10703" width="13.140625" style="21" customWidth="1"/>
    <col min="10704" max="10704" width="14.7109375" style="21" customWidth="1"/>
    <col min="10705" max="10705" width="14.5703125" style="21" customWidth="1"/>
    <col min="10706" max="10706" width="13" style="21" customWidth="1"/>
    <col min="10707" max="10707" width="15" style="21" customWidth="1"/>
    <col min="10708" max="10709" width="12.140625" style="21" customWidth="1"/>
    <col min="10710" max="10710" width="12" style="21" customWidth="1"/>
    <col min="10711" max="10711" width="13.5703125" style="21" customWidth="1"/>
    <col min="10712" max="10712" width="14" style="21" customWidth="1"/>
    <col min="10713" max="10713" width="12.28515625" style="21" customWidth="1"/>
    <col min="10714" max="10714" width="14.140625" style="21" customWidth="1"/>
    <col min="10715" max="10715" width="13" style="21" customWidth="1"/>
    <col min="10716" max="10716" width="13.5703125" style="21" customWidth="1"/>
    <col min="10717" max="10717" width="12.42578125" style="21" customWidth="1"/>
    <col min="10718" max="10718" width="12.5703125" style="21" customWidth="1"/>
    <col min="10719" max="10719" width="11.7109375" style="21" customWidth="1"/>
    <col min="10720" max="10720" width="13.7109375" style="21" customWidth="1"/>
    <col min="10721" max="10721" width="13.28515625" style="21" customWidth="1"/>
    <col min="10722" max="10722" width="13.140625" style="21" customWidth="1"/>
    <col min="10723" max="10723" width="12" style="21" customWidth="1"/>
    <col min="10724" max="10724" width="12.140625" style="21" customWidth="1"/>
    <col min="10725" max="10725" width="12.28515625" style="21" customWidth="1"/>
    <col min="10726" max="10726" width="12.140625" style="21" customWidth="1"/>
    <col min="10727" max="10727" width="12.5703125" style="21" customWidth="1"/>
    <col min="10728" max="10944" width="9.140625" style="21"/>
    <col min="10945" max="10945" width="25.42578125" style="21" customWidth="1"/>
    <col min="10946" max="10946" width="56.28515625" style="21" customWidth="1"/>
    <col min="10947" max="10947" width="14" style="21" customWidth="1"/>
    <col min="10948" max="10949" width="14.5703125" style="21" customWidth="1"/>
    <col min="10950" max="10950" width="14.140625" style="21" customWidth="1"/>
    <col min="10951" max="10951" width="15.140625" style="21" customWidth="1"/>
    <col min="10952" max="10952" width="13.85546875" style="21" customWidth="1"/>
    <col min="10953" max="10954" width="14.7109375" style="21" customWidth="1"/>
    <col min="10955" max="10955" width="12.85546875" style="21" customWidth="1"/>
    <col min="10956" max="10956" width="13.5703125" style="21" customWidth="1"/>
    <col min="10957" max="10957" width="12.7109375" style="21" customWidth="1"/>
    <col min="10958" max="10958" width="13.42578125" style="21" customWidth="1"/>
    <col min="10959" max="10959" width="13.140625" style="21" customWidth="1"/>
    <col min="10960" max="10960" width="14.7109375" style="21" customWidth="1"/>
    <col min="10961" max="10961" width="14.5703125" style="21" customWidth="1"/>
    <col min="10962" max="10962" width="13" style="21" customWidth="1"/>
    <col min="10963" max="10963" width="15" style="21" customWidth="1"/>
    <col min="10964" max="10965" width="12.140625" style="21" customWidth="1"/>
    <col min="10966" max="10966" width="12" style="21" customWidth="1"/>
    <col min="10967" max="10967" width="13.5703125" style="21" customWidth="1"/>
    <col min="10968" max="10968" width="14" style="21" customWidth="1"/>
    <col min="10969" max="10969" width="12.28515625" style="21" customWidth="1"/>
    <col min="10970" max="10970" width="14.140625" style="21" customWidth="1"/>
    <col min="10971" max="10971" width="13" style="21" customWidth="1"/>
    <col min="10972" max="10972" width="13.5703125" style="21" customWidth="1"/>
    <col min="10973" max="10973" width="12.42578125" style="21" customWidth="1"/>
    <col min="10974" max="10974" width="12.5703125" style="21" customWidth="1"/>
    <col min="10975" max="10975" width="11.7109375" style="21" customWidth="1"/>
    <col min="10976" max="10976" width="13.7109375" style="21" customWidth="1"/>
    <col min="10977" max="10977" width="13.28515625" style="21" customWidth="1"/>
    <col min="10978" max="10978" width="13.140625" style="21" customWidth="1"/>
    <col min="10979" max="10979" width="12" style="21" customWidth="1"/>
    <col min="10980" max="10980" width="12.140625" style="21" customWidth="1"/>
    <col min="10981" max="10981" width="12.28515625" style="21" customWidth="1"/>
    <col min="10982" max="10982" width="12.140625" style="21" customWidth="1"/>
    <col min="10983" max="10983" width="12.5703125" style="21" customWidth="1"/>
    <col min="10984" max="11200" width="9.140625" style="21"/>
    <col min="11201" max="11201" width="25.42578125" style="21" customWidth="1"/>
    <col min="11202" max="11202" width="56.28515625" style="21" customWidth="1"/>
    <col min="11203" max="11203" width="14" style="21" customWidth="1"/>
    <col min="11204" max="11205" width="14.5703125" style="21" customWidth="1"/>
    <col min="11206" max="11206" width="14.140625" style="21" customWidth="1"/>
    <col min="11207" max="11207" width="15.140625" style="21" customWidth="1"/>
    <col min="11208" max="11208" width="13.85546875" style="21" customWidth="1"/>
    <col min="11209" max="11210" width="14.7109375" style="21" customWidth="1"/>
    <col min="11211" max="11211" width="12.85546875" style="21" customWidth="1"/>
    <col min="11212" max="11212" width="13.5703125" style="21" customWidth="1"/>
    <col min="11213" max="11213" width="12.7109375" style="21" customWidth="1"/>
    <col min="11214" max="11214" width="13.42578125" style="21" customWidth="1"/>
    <col min="11215" max="11215" width="13.140625" style="21" customWidth="1"/>
    <col min="11216" max="11216" width="14.7109375" style="21" customWidth="1"/>
    <col min="11217" max="11217" width="14.5703125" style="21" customWidth="1"/>
    <col min="11218" max="11218" width="13" style="21" customWidth="1"/>
    <col min="11219" max="11219" width="15" style="21" customWidth="1"/>
    <col min="11220" max="11221" width="12.140625" style="21" customWidth="1"/>
    <col min="11222" max="11222" width="12" style="21" customWidth="1"/>
    <col min="11223" max="11223" width="13.5703125" style="21" customWidth="1"/>
    <col min="11224" max="11224" width="14" style="21" customWidth="1"/>
    <col min="11225" max="11225" width="12.28515625" style="21" customWidth="1"/>
    <col min="11226" max="11226" width="14.140625" style="21" customWidth="1"/>
    <col min="11227" max="11227" width="13" style="21" customWidth="1"/>
    <col min="11228" max="11228" width="13.5703125" style="21" customWidth="1"/>
    <col min="11229" max="11229" width="12.42578125" style="21" customWidth="1"/>
    <col min="11230" max="11230" width="12.5703125" style="21" customWidth="1"/>
    <col min="11231" max="11231" width="11.7109375" style="21" customWidth="1"/>
    <col min="11232" max="11232" width="13.7109375" style="21" customWidth="1"/>
    <col min="11233" max="11233" width="13.28515625" style="21" customWidth="1"/>
    <col min="11234" max="11234" width="13.140625" style="21" customWidth="1"/>
    <col min="11235" max="11235" width="12" style="21" customWidth="1"/>
    <col min="11236" max="11236" width="12.140625" style="21" customWidth="1"/>
    <col min="11237" max="11237" width="12.28515625" style="21" customWidth="1"/>
    <col min="11238" max="11238" width="12.140625" style="21" customWidth="1"/>
    <col min="11239" max="11239" width="12.5703125" style="21" customWidth="1"/>
    <col min="11240" max="11456" width="9.140625" style="21"/>
    <col min="11457" max="11457" width="25.42578125" style="21" customWidth="1"/>
    <col min="11458" max="11458" width="56.28515625" style="21" customWidth="1"/>
    <col min="11459" max="11459" width="14" style="21" customWidth="1"/>
    <col min="11460" max="11461" width="14.5703125" style="21" customWidth="1"/>
    <col min="11462" max="11462" width="14.140625" style="21" customWidth="1"/>
    <col min="11463" max="11463" width="15.140625" style="21" customWidth="1"/>
    <col min="11464" max="11464" width="13.85546875" style="21" customWidth="1"/>
    <col min="11465" max="11466" width="14.7109375" style="21" customWidth="1"/>
    <col min="11467" max="11467" width="12.85546875" style="21" customWidth="1"/>
    <col min="11468" max="11468" width="13.5703125" style="21" customWidth="1"/>
    <col min="11469" max="11469" width="12.7109375" style="21" customWidth="1"/>
    <col min="11470" max="11470" width="13.42578125" style="21" customWidth="1"/>
    <col min="11471" max="11471" width="13.140625" style="21" customWidth="1"/>
    <col min="11472" max="11472" width="14.7109375" style="21" customWidth="1"/>
    <col min="11473" max="11473" width="14.5703125" style="21" customWidth="1"/>
    <col min="11474" max="11474" width="13" style="21" customWidth="1"/>
    <col min="11475" max="11475" width="15" style="21" customWidth="1"/>
    <col min="11476" max="11477" width="12.140625" style="21" customWidth="1"/>
    <col min="11478" max="11478" width="12" style="21" customWidth="1"/>
    <col min="11479" max="11479" width="13.5703125" style="21" customWidth="1"/>
    <col min="11480" max="11480" width="14" style="21" customWidth="1"/>
    <col min="11481" max="11481" width="12.28515625" style="21" customWidth="1"/>
    <col min="11482" max="11482" width="14.140625" style="21" customWidth="1"/>
    <col min="11483" max="11483" width="13" style="21" customWidth="1"/>
    <col min="11484" max="11484" width="13.5703125" style="21" customWidth="1"/>
    <col min="11485" max="11485" width="12.42578125" style="21" customWidth="1"/>
    <col min="11486" max="11486" width="12.5703125" style="21" customWidth="1"/>
    <col min="11487" max="11487" width="11.7109375" style="21" customWidth="1"/>
    <col min="11488" max="11488" width="13.7109375" style="21" customWidth="1"/>
    <col min="11489" max="11489" width="13.28515625" style="21" customWidth="1"/>
    <col min="11490" max="11490" width="13.140625" style="21" customWidth="1"/>
    <col min="11491" max="11491" width="12" style="21" customWidth="1"/>
    <col min="11492" max="11492" width="12.140625" style="21" customWidth="1"/>
    <col min="11493" max="11493" width="12.28515625" style="21" customWidth="1"/>
    <col min="11494" max="11494" width="12.140625" style="21" customWidth="1"/>
    <col min="11495" max="11495" width="12.5703125" style="21" customWidth="1"/>
    <col min="11496" max="11712" width="9.140625" style="21"/>
    <col min="11713" max="11713" width="25.42578125" style="21" customWidth="1"/>
    <col min="11714" max="11714" width="56.28515625" style="21" customWidth="1"/>
    <col min="11715" max="11715" width="14" style="21" customWidth="1"/>
    <col min="11716" max="11717" width="14.5703125" style="21" customWidth="1"/>
    <col min="11718" max="11718" width="14.140625" style="21" customWidth="1"/>
    <col min="11719" max="11719" width="15.140625" style="21" customWidth="1"/>
    <col min="11720" max="11720" width="13.85546875" style="21" customWidth="1"/>
    <col min="11721" max="11722" width="14.7109375" style="21" customWidth="1"/>
    <col min="11723" max="11723" width="12.85546875" style="21" customWidth="1"/>
    <col min="11724" max="11724" width="13.5703125" style="21" customWidth="1"/>
    <col min="11725" max="11725" width="12.7109375" style="21" customWidth="1"/>
    <col min="11726" max="11726" width="13.42578125" style="21" customWidth="1"/>
    <col min="11727" max="11727" width="13.140625" style="21" customWidth="1"/>
    <col min="11728" max="11728" width="14.7109375" style="21" customWidth="1"/>
    <col min="11729" max="11729" width="14.5703125" style="21" customWidth="1"/>
    <col min="11730" max="11730" width="13" style="21" customWidth="1"/>
    <col min="11731" max="11731" width="15" style="21" customWidth="1"/>
    <col min="11732" max="11733" width="12.140625" style="21" customWidth="1"/>
    <col min="11734" max="11734" width="12" style="21" customWidth="1"/>
    <col min="11735" max="11735" width="13.5703125" style="21" customWidth="1"/>
    <col min="11736" max="11736" width="14" style="21" customWidth="1"/>
    <col min="11737" max="11737" width="12.28515625" style="21" customWidth="1"/>
    <col min="11738" max="11738" width="14.140625" style="21" customWidth="1"/>
    <col min="11739" max="11739" width="13" style="21" customWidth="1"/>
    <col min="11740" max="11740" width="13.5703125" style="21" customWidth="1"/>
    <col min="11741" max="11741" width="12.42578125" style="21" customWidth="1"/>
    <col min="11742" max="11742" width="12.5703125" style="21" customWidth="1"/>
    <col min="11743" max="11743" width="11.7109375" style="21" customWidth="1"/>
    <col min="11744" max="11744" width="13.7109375" style="21" customWidth="1"/>
    <col min="11745" max="11745" width="13.28515625" style="21" customWidth="1"/>
    <col min="11746" max="11746" width="13.140625" style="21" customWidth="1"/>
    <col min="11747" max="11747" width="12" style="21" customWidth="1"/>
    <col min="11748" max="11748" width="12.140625" style="21" customWidth="1"/>
    <col min="11749" max="11749" width="12.28515625" style="21" customWidth="1"/>
    <col min="11750" max="11750" width="12.140625" style="21" customWidth="1"/>
    <col min="11751" max="11751" width="12.5703125" style="21" customWidth="1"/>
    <col min="11752" max="11968" width="9.140625" style="21"/>
    <col min="11969" max="11969" width="25.42578125" style="21" customWidth="1"/>
    <col min="11970" max="11970" width="56.28515625" style="21" customWidth="1"/>
    <col min="11971" max="11971" width="14" style="21" customWidth="1"/>
    <col min="11972" max="11973" width="14.5703125" style="21" customWidth="1"/>
    <col min="11974" max="11974" width="14.140625" style="21" customWidth="1"/>
    <col min="11975" max="11975" width="15.140625" style="21" customWidth="1"/>
    <col min="11976" max="11976" width="13.85546875" style="21" customWidth="1"/>
    <col min="11977" max="11978" width="14.7109375" style="21" customWidth="1"/>
    <col min="11979" max="11979" width="12.85546875" style="21" customWidth="1"/>
    <col min="11980" max="11980" width="13.5703125" style="21" customWidth="1"/>
    <col min="11981" max="11981" width="12.7109375" style="21" customWidth="1"/>
    <col min="11982" max="11982" width="13.42578125" style="21" customWidth="1"/>
    <col min="11983" max="11983" width="13.140625" style="21" customWidth="1"/>
    <col min="11984" max="11984" width="14.7109375" style="21" customWidth="1"/>
    <col min="11985" max="11985" width="14.5703125" style="21" customWidth="1"/>
    <col min="11986" max="11986" width="13" style="21" customWidth="1"/>
    <col min="11987" max="11987" width="15" style="21" customWidth="1"/>
    <col min="11988" max="11989" width="12.140625" style="21" customWidth="1"/>
    <col min="11990" max="11990" width="12" style="21" customWidth="1"/>
    <col min="11991" max="11991" width="13.5703125" style="21" customWidth="1"/>
    <col min="11992" max="11992" width="14" style="21" customWidth="1"/>
    <col min="11993" max="11993" width="12.28515625" style="21" customWidth="1"/>
    <col min="11994" max="11994" width="14.140625" style="21" customWidth="1"/>
    <col min="11995" max="11995" width="13" style="21" customWidth="1"/>
    <col min="11996" max="11996" width="13.5703125" style="21" customWidth="1"/>
    <col min="11997" max="11997" width="12.42578125" style="21" customWidth="1"/>
    <col min="11998" max="11998" width="12.5703125" style="21" customWidth="1"/>
    <col min="11999" max="11999" width="11.7109375" style="21" customWidth="1"/>
    <col min="12000" max="12000" width="13.7109375" style="21" customWidth="1"/>
    <col min="12001" max="12001" width="13.28515625" style="21" customWidth="1"/>
    <col min="12002" max="12002" width="13.140625" style="21" customWidth="1"/>
    <col min="12003" max="12003" width="12" style="21" customWidth="1"/>
    <col min="12004" max="12004" width="12.140625" style="21" customWidth="1"/>
    <col min="12005" max="12005" width="12.28515625" style="21" customWidth="1"/>
    <col min="12006" max="12006" width="12.140625" style="21" customWidth="1"/>
    <col min="12007" max="12007" width="12.5703125" style="21" customWidth="1"/>
    <col min="12008" max="12224" width="9.140625" style="21"/>
    <col min="12225" max="12225" width="25.42578125" style="21" customWidth="1"/>
    <col min="12226" max="12226" width="56.28515625" style="21" customWidth="1"/>
    <col min="12227" max="12227" width="14" style="21" customWidth="1"/>
    <col min="12228" max="12229" width="14.5703125" style="21" customWidth="1"/>
    <col min="12230" max="12230" width="14.140625" style="21" customWidth="1"/>
    <col min="12231" max="12231" width="15.140625" style="21" customWidth="1"/>
    <col min="12232" max="12232" width="13.85546875" style="21" customWidth="1"/>
    <col min="12233" max="12234" width="14.7109375" style="21" customWidth="1"/>
    <col min="12235" max="12235" width="12.85546875" style="21" customWidth="1"/>
    <col min="12236" max="12236" width="13.5703125" style="21" customWidth="1"/>
    <col min="12237" max="12237" width="12.7109375" style="21" customWidth="1"/>
    <col min="12238" max="12238" width="13.42578125" style="21" customWidth="1"/>
    <col min="12239" max="12239" width="13.140625" style="21" customWidth="1"/>
    <col min="12240" max="12240" width="14.7109375" style="21" customWidth="1"/>
    <col min="12241" max="12241" width="14.5703125" style="21" customWidth="1"/>
    <col min="12242" max="12242" width="13" style="21" customWidth="1"/>
    <col min="12243" max="12243" width="15" style="21" customWidth="1"/>
    <col min="12244" max="12245" width="12.140625" style="21" customWidth="1"/>
    <col min="12246" max="12246" width="12" style="21" customWidth="1"/>
    <col min="12247" max="12247" width="13.5703125" style="21" customWidth="1"/>
    <col min="12248" max="12248" width="14" style="21" customWidth="1"/>
    <col min="12249" max="12249" width="12.28515625" style="21" customWidth="1"/>
    <col min="12250" max="12250" width="14.140625" style="21" customWidth="1"/>
    <col min="12251" max="12251" width="13" style="21" customWidth="1"/>
    <col min="12252" max="12252" width="13.5703125" style="21" customWidth="1"/>
    <col min="12253" max="12253" width="12.42578125" style="21" customWidth="1"/>
    <col min="12254" max="12254" width="12.5703125" style="21" customWidth="1"/>
    <col min="12255" max="12255" width="11.7109375" style="21" customWidth="1"/>
    <col min="12256" max="12256" width="13.7109375" style="21" customWidth="1"/>
    <col min="12257" max="12257" width="13.28515625" style="21" customWidth="1"/>
    <col min="12258" max="12258" width="13.140625" style="21" customWidth="1"/>
    <col min="12259" max="12259" width="12" style="21" customWidth="1"/>
    <col min="12260" max="12260" width="12.140625" style="21" customWidth="1"/>
    <col min="12261" max="12261" width="12.28515625" style="21" customWidth="1"/>
    <col min="12262" max="12262" width="12.140625" style="21" customWidth="1"/>
    <col min="12263" max="12263" width="12.5703125" style="21" customWidth="1"/>
    <col min="12264" max="12480" width="9.140625" style="21"/>
    <col min="12481" max="12481" width="25.42578125" style="21" customWidth="1"/>
    <col min="12482" max="12482" width="56.28515625" style="21" customWidth="1"/>
    <col min="12483" max="12483" width="14" style="21" customWidth="1"/>
    <col min="12484" max="12485" width="14.5703125" style="21" customWidth="1"/>
    <col min="12486" max="12486" width="14.140625" style="21" customWidth="1"/>
    <col min="12487" max="12487" width="15.140625" style="21" customWidth="1"/>
    <col min="12488" max="12488" width="13.85546875" style="21" customWidth="1"/>
    <col min="12489" max="12490" width="14.7109375" style="21" customWidth="1"/>
    <col min="12491" max="12491" width="12.85546875" style="21" customWidth="1"/>
    <col min="12492" max="12492" width="13.5703125" style="21" customWidth="1"/>
    <col min="12493" max="12493" width="12.7109375" style="21" customWidth="1"/>
    <col min="12494" max="12494" width="13.42578125" style="21" customWidth="1"/>
    <col min="12495" max="12495" width="13.140625" style="21" customWidth="1"/>
    <col min="12496" max="12496" width="14.7109375" style="21" customWidth="1"/>
    <col min="12497" max="12497" width="14.5703125" style="21" customWidth="1"/>
    <col min="12498" max="12498" width="13" style="21" customWidth="1"/>
    <col min="12499" max="12499" width="15" style="21" customWidth="1"/>
    <col min="12500" max="12501" width="12.140625" style="21" customWidth="1"/>
    <col min="12502" max="12502" width="12" style="21" customWidth="1"/>
    <col min="12503" max="12503" width="13.5703125" style="21" customWidth="1"/>
    <col min="12504" max="12504" width="14" style="21" customWidth="1"/>
    <col min="12505" max="12505" width="12.28515625" style="21" customWidth="1"/>
    <col min="12506" max="12506" width="14.140625" style="21" customWidth="1"/>
    <col min="12507" max="12507" width="13" style="21" customWidth="1"/>
    <col min="12508" max="12508" width="13.5703125" style="21" customWidth="1"/>
    <col min="12509" max="12509" width="12.42578125" style="21" customWidth="1"/>
    <col min="12510" max="12510" width="12.5703125" style="21" customWidth="1"/>
    <col min="12511" max="12511" width="11.7109375" style="21" customWidth="1"/>
    <col min="12512" max="12512" width="13.7109375" style="21" customWidth="1"/>
    <col min="12513" max="12513" width="13.28515625" style="21" customWidth="1"/>
    <col min="12514" max="12514" width="13.140625" style="21" customWidth="1"/>
    <col min="12515" max="12515" width="12" style="21" customWidth="1"/>
    <col min="12516" max="12516" width="12.140625" style="21" customWidth="1"/>
    <col min="12517" max="12517" width="12.28515625" style="21" customWidth="1"/>
    <col min="12518" max="12518" width="12.140625" style="21" customWidth="1"/>
    <col min="12519" max="12519" width="12.5703125" style="21" customWidth="1"/>
    <col min="12520" max="12736" width="9.140625" style="21"/>
    <col min="12737" max="12737" width="25.42578125" style="21" customWidth="1"/>
    <col min="12738" max="12738" width="56.28515625" style="21" customWidth="1"/>
    <col min="12739" max="12739" width="14" style="21" customWidth="1"/>
    <col min="12740" max="12741" width="14.5703125" style="21" customWidth="1"/>
    <col min="12742" max="12742" width="14.140625" style="21" customWidth="1"/>
    <col min="12743" max="12743" width="15.140625" style="21" customWidth="1"/>
    <col min="12744" max="12744" width="13.85546875" style="21" customWidth="1"/>
    <col min="12745" max="12746" width="14.7109375" style="21" customWidth="1"/>
    <col min="12747" max="12747" width="12.85546875" style="21" customWidth="1"/>
    <col min="12748" max="12748" width="13.5703125" style="21" customWidth="1"/>
    <col min="12749" max="12749" width="12.7109375" style="21" customWidth="1"/>
    <col min="12750" max="12750" width="13.42578125" style="21" customWidth="1"/>
    <col min="12751" max="12751" width="13.140625" style="21" customWidth="1"/>
    <col min="12752" max="12752" width="14.7109375" style="21" customWidth="1"/>
    <col min="12753" max="12753" width="14.5703125" style="21" customWidth="1"/>
    <col min="12754" max="12754" width="13" style="21" customWidth="1"/>
    <col min="12755" max="12755" width="15" style="21" customWidth="1"/>
    <col min="12756" max="12757" width="12.140625" style="21" customWidth="1"/>
    <col min="12758" max="12758" width="12" style="21" customWidth="1"/>
    <col min="12759" max="12759" width="13.5703125" style="21" customWidth="1"/>
    <col min="12760" max="12760" width="14" style="21" customWidth="1"/>
    <col min="12761" max="12761" width="12.28515625" style="21" customWidth="1"/>
    <col min="12762" max="12762" width="14.140625" style="21" customWidth="1"/>
    <col min="12763" max="12763" width="13" style="21" customWidth="1"/>
    <col min="12764" max="12764" width="13.5703125" style="21" customWidth="1"/>
    <col min="12765" max="12765" width="12.42578125" style="21" customWidth="1"/>
    <col min="12766" max="12766" width="12.5703125" style="21" customWidth="1"/>
    <col min="12767" max="12767" width="11.7109375" style="21" customWidth="1"/>
    <col min="12768" max="12768" width="13.7109375" style="21" customWidth="1"/>
    <col min="12769" max="12769" width="13.28515625" style="21" customWidth="1"/>
    <col min="12770" max="12770" width="13.140625" style="21" customWidth="1"/>
    <col min="12771" max="12771" width="12" style="21" customWidth="1"/>
    <col min="12772" max="12772" width="12.140625" style="21" customWidth="1"/>
    <col min="12773" max="12773" width="12.28515625" style="21" customWidth="1"/>
    <col min="12774" max="12774" width="12.140625" style="21" customWidth="1"/>
    <col min="12775" max="12775" width="12.5703125" style="21" customWidth="1"/>
    <col min="12776" max="12992" width="9.140625" style="21"/>
    <col min="12993" max="12993" width="25.42578125" style="21" customWidth="1"/>
    <col min="12994" max="12994" width="56.28515625" style="21" customWidth="1"/>
    <col min="12995" max="12995" width="14" style="21" customWidth="1"/>
    <col min="12996" max="12997" width="14.5703125" style="21" customWidth="1"/>
    <col min="12998" max="12998" width="14.140625" style="21" customWidth="1"/>
    <col min="12999" max="12999" width="15.140625" style="21" customWidth="1"/>
    <col min="13000" max="13000" width="13.85546875" style="21" customWidth="1"/>
    <col min="13001" max="13002" width="14.7109375" style="21" customWidth="1"/>
    <col min="13003" max="13003" width="12.85546875" style="21" customWidth="1"/>
    <col min="13004" max="13004" width="13.5703125" style="21" customWidth="1"/>
    <col min="13005" max="13005" width="12.7109375" style="21" customWidth="1"/>
    <col min="13006" max="13006" width="13.42578125" style="21" customWidth="1"/>
    <col min="13007" max="13007" width="13.140625" style="21" customWidth="1"/>
    <col min="13008" max="13008" width="14.7109375" style="21" customWidth="1"/>
    <col min="13009" max="13009" width="14.5703125" style="21" customWidth="1"/>
    <col min="13010" max="13010" width="13" style="21" customWidth="1"/>
    <col min="13011" max="13011" width="15" style="21" customWidth="1"/>
    <col min="13012" max="13013" width="12.140625" style="21" customWidth="1"/>
    <col min="13014" max="13014" width="12" style="21" customWidth="1"/>
    <col min="13015" max="13015" width="13.5703125" style="21" customWidth="1"/>
    <col min="13016" max="13016" width="14" style="21" customWidth="1"/>
    <col min="13017" max="13017" width="12.28515625" style="21" customWidth="1"/>
    <col min="13018" max="13018" width="14.140625" style="21" customWidth="1"/>
    <col min="13019" max="13019" width="13" style="21" customWidth="1"/>
    <col min="13020" max="13020" width="13.5703125" style="21" customWidth="1"/>
    <col min="13021" max="13021" width="12.42578125" style="21" customWidth="1"/>
    <col min="13022" max="13022" width="12.5703125" style="21" customWidth="1"/>
    <col min="13023" max="13023" width="11.7109375" style="21" customWidth="1"/>
    <col min="13024" max="13024" width="13.7109375" style="21" customWidth="1"/>
    <col min="13025" max="13025" width="13.28515625" style="21" customWidth="1"/>
    <col min="13026" max="13026" width="13.140625" style="21" customWidth="1"/>
    <col min="13027" max="13027" width="12" style="21" customWidth="1"/>
    <col min="13028" max="13028" width="12.140625" style="21" customWidth="1"/>
    <col min="13029" max="13029" width="12.28515625" style="21" customWidth="1"/>
    <col min="13030" max="13030" width="12.140625" style="21" customWidth="1"/>
    <col min="13031" max="13031" width="12.5703125" style="21" customWidth="1"/>
    <col min="13032" max="13248" width="9.140625" style="21"/>
    <col min="13249" max="13249" width="25.42578125" style="21" customWidth="1"/>
    <col min="13250" max="13250" width="56.28515625" style="21" customWidth="1"/>
    <col min="13251" max="13251" width="14" style="21" customWidth="1"/>
    <col min="13252" max="13253" width="14.5703125" style="21" customWidth="1"/>
    <col min="13254" max="13254" width="14.140625" style="21" customWidth="1"/>
    <col min="13255" max="13255" width="15.140625" style="21" customWidth="1"/>
    <col min="13256" max="13256" width="13.85546875" style="21" customWidth="1"/>
    <col min="13257" max="13258" width="14.7109375" style="21" customWidth="1"/>
    <col min="13259" max="13259" width="12.85546875" style="21" customWidth="1"/>
    <col min="13260" max="13260" width="13.5703125" style="21" customWidth="1"/>
    <col min="13261" max="13261" width="12.7109375" style="21" customWidth="1"/>
    <col min="13262" max="13262" width="13.42578125" style="21" customWidth="1"/>
    <col min="13263" max="13263" width="13.140625" style="21" customWidth="1"/>
    <col min="13264" max="13264" width="14.7109375" style="21" customWidth="1"/>
    <col min="13265" max="13265" width="14.5703125" style="21" customWidth="1"/>
    <col min="13266" max="13266" width="13" style="21" customWidth="1"/>
    <col min="13267" max="13267" width="15" style="21" customWidth="1"/>
    <col min="13268" max="13269" width="12.140625" style="21" customWidth="1"/>
    <col min="13270" max="13270" width="12" style="21" customWidth="1"/>
    <col min="13271" max="13271" width="13.5703125" style="21" customWidth="1"/>
    <col min="13272" max="13272" width="14" style="21" customWidth="1"/>
    <col min="13273" max="13273" width="12.28515625" style="21" customWidth="1"/>
    <col min="13274" max="13274" width="14.140625" style="21" customWidth="1"/>
    <col min="13275" max="13275" width="13" style="21" customWidth="1"/>
    <col min="13276" max="13276" width="13.5703125" style="21" customWidth="1"/>
    <col min="13277" max="13277" width="12.42578125" style="21" customWidth="1"/>
    <col min="13278" max="13278" width="12.5703125" style="21" customWidth="1"/>
    <col min="13279" max="13279" width="11.7109375" style="21" customWidth="1"/>
    <col min="13280" max="13280" width="13.7109375" style="21" customWidth="1"/>
    <col min="13281" max="13281" width="13.28515625" style="21" customWidth="1"/>
    <col min="13282" max="13282" width="13.140625" style="21" customWidth="1"/>
    <col min="13283" max="13283" width="12" style="21" customWidth="1"/>
    <col min="13284" max="13284" width="12.140625" style="21" customWidth="1"/>
    <col min="13285" max="13285" width="12.28515625" style="21" customWidth="1"/>
    <col min="13286" max="13286" width="12.140625" style="21" customWidth="1"/>
    <col min="13287" max="13287" width="12.5703125" style="21" customWidth="1"/>
    <col min="13288" max="13504" width="9.140625" style="21"/>
    <col min="13505" max="13505" width="25.42578125" style="21" customWidth="1"/>
    <col min="13506" max="13506" width="56.28515625" style="21" customWidth="1"/>
    <col min="13507" max="13507" width="14" style="21" customWidth="1"/>
    <col min="13508" max="13509" width="14.5703125" style="21" customWidth="1"/>
    <col min="13510" max="13510" width="14.140625" style="21" customWidth="1"/>
    <col min="13511" max="13511" width="15.140625" style="21" customWidth="1"/>
    <col min="13512" max="13512" width="13.85546875" style="21" customWidth="1"/>
    <col min="13513" max="13514" width="14.7109375" style="21" customWidth="1"/>
    <col min="13515" max="13515" width="12.85546875" style="21" customWidth="1"/>
    <col min="13516" max="13516" width="13.5703125" style="21" customWidth="1"/>
    <col min="13517" max="13517" width="12.7109375" style="21" customWidth="1"/>
    <col min="13518" max="13518" width="13.42578125" style="21" customWidth="1"/>
    <col min="13519" max="13519" width="13.140625" style="21" customWidth="1"/>
    <col min="13520" max="13520" width="14.7109375" style="21" customWidth="1"/>
    <col min="13521" max="13521" width="14.5703125" style="21" customWidth="1"/>
    <col min="13522" max="13522" width="13" style="21" customWidth="1"/>
    <col min="13523" max="13523" width="15" style="21" customWidth="1"/>
    <col min="13524" max="13525" width="12.140625" style="21" customWidth="1"/>
    <col min="13526" max="13526" width="12" style="21" customWidth="1"/>
    <col min="13527" max="13527" width="13.5703125" style="21" customWidth="1"/>
    <col min="13528" max="13528" width="14" style="21" customWidth="1"/>
    <col min="13529" max="13529" width="12.28515625" style="21" customWidth="1"/>
    <col min="13530" max="13530" width="14.140625" style="21" customWidth="1"/>
    <col min="13531" max="13531" width="13" style="21" customWidth="1"/>
    <col min="13532" max="13532" width="13.5703125" style="21" customWidth="1"/>
    <col min="13533" max="13533" width="12.42578125" style="21" customWidth="1"/>
    <col min="13534" max="13534" width="12.5703125" style="21" customWidth="1"/>
    <col min="13535" max="13535" width="11.7109375" style="21" customWidth="1"/>
    <col min="13536" max="13536" width="13.7109375" style="21" customWidth="1"/>
    <col min="13537" max="13537" width="13.28515625" style="21" customWidth="1"/>
    <col min="13538" max="13538" width="13.140625" style="21" customWidth="1"/>
    <col min="13539" max="13539" width="12" style="21" customWidth="1"/>
    <col min="13540" max="13540" width="12.140625" style="21" customWidth="1"/>
    <col min="13541" max="13541" width="12.28515625" style="21" customWidth="1"/>
    <col min="13542" max="13542" width="12.140625" style="21" customWidth="1"/>
    <col min="13543" max="13543" width="12.5703125" style="21" customWidth="1"/>
    <col min="13544" max="13760" width="9.140625" style="21"/>
    <col min="13761" max="13761" width="25.42578125" style="21" customWidth="1"/>
    <col min="13762" max="13762" width="56.28515625" style="21" customWidth="1"/>
    <col min="13763" max="13763" width="14" style="21" customWidth="1"/>
    <col min="13764" max="13765" width="14.5703125" style="21" customWidth="1"/>
    <col min="13766" max="13766" width="14.140625" style="21" customWidth="1"/>
    <col min="13767" max="13767" width="15.140625" style="21" customWidth="1"/>
    <col min="13768" max="13768" width="13.85546875" style="21" customWidth="1"/>
    <col min="13769" max="13770" width="14.7109375" style="21" customWidth="1"/>
    <col min="13771" max="13771" width="12.85546875" style="21" customWidth="1"/>
    <col min="13772" max="13772" width="13.5703125" style="21" customWidth="1"/>
    <col min="13773" max="13773" width="12.7109375" style="21" customWidth="1"/>
    <col min="13774" max="13774" width="13.42578125" style="21" customWidth="1"/>
    <col min="13775" max="13775" width="13.140625" style="21" customWidth="1"/>
    <col min="13776" max="13776" width="14.7109375" style="21" customWidth="1"/>
    <col min="13777" max="13777" width="14.5703125" style="21" customWidth="1"/>
    <col min="13778" max="13778" width="13" style="21" customWidth="1"/>
    <col min="13779" max="13779" width="15" style="21" customWidth="1"/>
    <col min="13780" max="13781" width="12.140625" style="21" customWidth="1"/>
    <col min="13782" max="13782" width="12" style="21" customWidth="1"/>
    <col min="13783" max="13783" width="13.5703125" style="21" customWidth="1"/>
    <col min="13784" max="13784" width="14" style="21" customWidth="1"/>
    <col min="13785" max="13785" width="12.28515625" style="21" customWidth="1"/>
    <col min="13786" max="13786" width="14.140625" style="21" customWidth="1"/>
    <col min="13787" max="13787" width="13" style="21" customWidth="1"/>
    <col min="13788" max="13788" width="13.5703125" style="21" customWidth="1"/>
    <col min="13789" max="13789" width="12.42578125" style="21" customWidth="1"/>
    <col min="13790" max="13790" width="12.5703125" style="21" customWidth="1"/>
    <col min="13791" max="13791" width="11.7109375" style="21" customWidth="1"/>
    <col min="13792" max="13792" width="13.7109375" style="21" customWidth="1"/>
    <col min="13793" max="13793" width="13.28515625" style="21" customWidth="1"/>
    <col min="13794" max="13794" width="13.140625" style="21" customWidth="1"/>
    <col min="13795" max="13795" width="12" style="21" customWidth="1"/>
    <col min="13796" max="13796" width="12.140625" style="21" customWidth="1"/>
    <col min="13797" max="13797" width="12.28515625" style="21" customWidth="1"/>
    <col min="13798" max="13798" width="12.140625" style="21" customWidth="1"/>
    <col min="13799" max="13799" width="12.5703125" style="21" customWidth="1"/>
    <col min="13800" max="14016" width="9.140625" style="21"/>
    <col min="14017" max="14017" width="25.42578125" style="21" customWidth="1"/>
    <col min="14018" max="14018" width="56.28515625" style="21" customWidth="1"/>
    <col min="14019" max="14019" width="14" style="21" customWidth="1"/>
    <col min="14020" max="14021" width="14.5703125" style="21" customWidth="1"/>
    <col min="14022" max="14022" width="14.140625" style="21" customWidth="1"/>
    <col min="14023" max="14023" width="15.140625" style="21" customWidth="1"/>
    <col min="14024" max="14024" width="13.85546875" style="21" customWidth="1"/>
    <col min="14025" max="14026" width="14.7109375" style="21" customWidth="1"/>
    <col min="14027" max="14027" width="12.85546875" style="21" customWidth="1"/>
    <col min="14028" max="14028" width="13.5703125" style="21" customWidth="1"/>
    <col min="14029" max="14029" width="12.7109375" style="21" customWidth="1"/>
    <col min="14030" max="14030" width="13.42578125" style="21" customWidth="1"/>
    <col min="14031" max="14031" width="13.140625" style="21" customWidth="1"/>
    <col min="14032" max="14032" width="14.7109375" style="21" customWidth="1"/>
    <col min="14033" max="14033" width="14.5703125" style="21" customWidth="1"/>
    <col min="14034" max="14034" width="13" style="21" customWidth="1"/>
    <col min="14035" max="14035" width="15" style="21" customWidth="1"/>
    <col min="14036" max="14037" width="12.140625" style="21" customWidth="1"/>
    <col min="14038" max="14038" width="12" style="21" customWidth="1"/>
    <col min="14039" max="14039" width="13.5703125" style="21" customWidth="1"/>
    <col min="14040" max="14040" width="14" style="21" customWidth="1"/>
    <col min="14041" max="14041" width="12.28515625" style="21" customWidth="1"/>
    <col min="14042" max="14042" width="14.140625" style="21" customWidth="1"/>
    <col min="14043" max="14043" width="13" style="21" customWidth="1"/>
    <col min="14044" max="14044" width="13.5703125" style="21" customWidth="1"/>
    <col min="14045" max="14045" width="12.42578125" style="21" customWidth="1"/>
    <col min="14046" max="14046" width="12.5703125" style="21" customWidth="1"/>
    <col min="14047" max="14047" width="11.7109375" style="21" customWidth="1"/>
    <col min="14048" max="14048" width="13.7109375" style="21" customWidth="1"/>
    <col min="14049" max="14049" width="13.28515625" style="21" customWidth="1"/>
    <col min="14050" max="14050" width="13.140625" style="21" customWidth="1"/>
    <col min="14051" max="14051" width="12" style="21" customWidth="1"/>
    <col min="14052" max="14052" width="12.140625" style="21" customWidth="1"/>
    <col min="14053" max="14053" width="12.28515625" style="21" customWidth="1"/>
    <col min="14054" max="14054" width="12.140625" style="21" customWidth="1"/>
    <col min="14055" max="14055" width="12.5703125" style="21" customWidth="1"/>
    <col min="14056" max="14272" width="9.140625" style="21"/>
    <col min="14273" max="14273" width="25.42578125" style="21" customWidth="1"/>
    <col min="14274" max="14274" width="56.28515625" style="21" customWidth="1"/>
    <col min="14275" max="14275" width="14" style="21" customWidth="1"/>
    <col min="14276" max="14277" width="14.5703125" style="21" customWidth="1"/>
    <col min="14278" max="14278" width="14.140625" style="21" customWidth="1"/>
    <col min="14279" max="14279" width="15.140625" style="21" customWidth="1"/>
    <col min="14280" max="14280" width="13.85546875" style="21" customWidth="1"/>
    <col min="14281" max="14282" width="14.7109375" style="21" customWidth="1"/>
    <col min="14283" max="14283" width="12.85546875" style="21" customWidth="1"/>
    <col min="14284" max="14284" width="13.5703125" style="21" customWidth="1"/>
    <col min="14285" max="14285" width="12.7109375" style="21" customWidth="1"/>
    <col min="14286" max="14286" width="13.42578125" style="21" customWidth="1"/>
    <col min="14287" max="14287" width="13.140625" style="21" customWidth="1"/>
    <col min="14288" max="14288" width="14.7109375" style="21" customWidth="1"/>
    <col min="14289" max="14289" width="14.5703125" style="21" customWidth="1"/>
    <col min="14290" max="14290" width="13" style="21" customWidth="1"/>
    <col min="14291" max="14291" width="15" style="21" customWidth="1"/>
    <col min="14292" max="14293" width="12.140625" style="21" customWidth="1"/>
    <col min="14294" max="14294" width="12" style="21" customWidth="1"/>
    <col min="14295" max="14295" width="13.5703125" style="21" customWidth="1"/>
    <col min="14296" max="14296" width="14" style="21" customWidth="1"/>
    <col min="14297" max="14297" width="12.28515625" style="21" customWidth="1"/>
    <col min="14298" max="14298" width="14.140625" style="21" customWidth="1"/>
    <col min="14299" max="14299" width="13" style="21" customWidth="1"/>
    <col min="14300" max="14300" width="13.5703125" style="21" customWidth="1"/>
    <col min="14301" max="14301" width="12.42578125" style="21" customWidth="1"/>
    <col min="14302" max="14302" width="12.5703125" style="21" customWidth="1"/>
    <col min="14303" max="14303" width="11.7109375" style="21" customWidth="1"/>
    <col min="14304" max="14304" width="13.7109375" style="21" customWidth="1"/>
    <col min="14305" max="14305" width="13.28515625" style="21" customWidth="1"/>
    <col min="14306" max="14306" width="13.140625" style="21" customWidth="1"/>
    <col min="14307" max="14307" width="12" style="21" customWidth="1"/>
    <col min="14308" max="14308" width="12.140625" style="21" customWidth="1"/>
    <col min="14309" max="14309" width="12.28515625" style="21" customWidth="1"/>
    <col min="14310" max="14310" width="12.140625" style="21" customWidth="1"/>
    <col min="14311" max="14311" width="12.5703125" style="21" customWidth="1"/>
    <col min="14312" max="14528" width="9.140625" style="21"/>
    <col min="14529" max="14529" width="25.42578125" style="21" customWidth="1"/>
    <col min="14530" max="14530" width="56.28515625" style="21" customWidth="1"/>
    <col min="14531" max="14531" width="14" style="21" customWidth="1"/>
    <col min="14532" max="14533" width="14.5703125" style="21" customWidth="1"/>
    <col min="14534" max="14534" width="14.140625" style="21" customWidth="1"/>
    <col min="14535" max="14535" width="15.140625" style="21" customWidth="1"/>
    <col min="14536" max="14536" width="13.85546875" style="21" customWidth="1"/>
    <col min="14537" max="14538" width="14.7109375" style="21" customWidth="1"/>
    <col min="14539" max="14539" width="12.85546875" style="21" customWidth="1"/>
    <col min="14540" max="14540" width="13.5703125" style="21" customWidth="1"/>
    <col min="14541" max="14541" width="12.7109375" style="21" customWidth="1"/>
    <col min="14542" max="14542" width="13.42578125" style="21" customWidth="1"/>
    <col min="14543" max="14543" width="13.140625" style="21" customWidth="1"/>
    <col min="14544" max="14544" width="14.7109375" style="21" customWidth="1"/>
    <col min="14545" max="14545" width="14.5703125" style="21" customWidth="1"/>
    <col min="14546" max="14546" width="13" style="21" customWidth="1"/>
    <col min="14547" max="14547" width="15" style="21" customWidth="1"/>
    <col min="14548" max="14549" width="12.140625" style="21" customWidth="1"/>
    <col min="14550" max="14550" width="12" style="21" customWidth="1"/>
    <col min="14551" max="14551" width="13.5703125" style="21" customWidth="1"/>
    <col min="14552" max="14552" width="14" style="21" customWidth="1"/>
    <col min="14553" max="14553" width="12.28515625" style="21" customWidth="1"/>
    <col min="14554" max="14554" width="14.140625" style="21" customWidth="1"/>
    <col min="14555" max="14555" width="13" style="21" customWidth="1"/>
    <col min="14556" max="14556" width="13.5703125" style="21" customWidth="1"/>
    <col min="14557" max="14557" width="12.42578125" style="21" customWidth="1"/>
    <col min="14558" max="14558" width="12.5703125" style="21" customWidth="1"/>
    <col min="14559" max="14559" width="11.7109375" style="21" customWidth="1"/>
    <col min="14560" max="14560" width="13.7109375" style="21" customWidth="1"/>
    <col min="14561" max="14561" width="13.28515625" style="21" customWidth="1"/>
    <col min="14562" max="14562" width="13.140625" style="21" customWidth="1"/>
    <col min="14563" max="14563" width="12" style="21" customWidth="1"/>
    <col min="14564" max="14564" width="12.140625" style="21" customWidth="1"/>
    <col min="14565" max="14565" width="12.28515625" style="21" customWidth="1"/>
    <col min="14566" max="14566" width="12.140625" style="21" customWidth="1"/>
    <col min="14567" max="14567" width="12.5703125" style="21" customWidth="1"/>
    <col min="14568" max="14784" width="9.140625" style="21"/>
    <col min="14785" max="14785" width="25.42578125" style="21" customWidth="1"/>
    <col min="14786" max="14786" width="56.28515625" style="21" customWidth="1"/>
    <col min="14787" max="14787" width="14" style="21" customWidth="1"/>
    <col min="14788" max="14789" width="14.5703125" style="21" customWidth="1"/>
    <col min="14790" max="14790" width="14.140625" style="21" customWidth="1"/>
    <col min="14791" max="14791" width="15.140625" style="21" customWidth="1"/>
    <col min="14792" max="14792" width="13.85546875" style="21" customWidth="1"/>
    <col min="14793" max="14794" width="14.7109375" style="21" customWidth="1"/>
    <col min="14795" max="14795" width="12.85546875" style="21" customWidth="1"/>
    <col min="14796" max="14796" width="13.5703125" style="21" customWidth="1"/>
    <col min="14797" max="14797" width="12.7109375" style="21" customWidth="1"/>
    <col min="14798" max="14798" width="13.42578125" style="21" customWidth="1"/>
    <col min="14799" max="14799" width="13.140625" style="21" customWidth="1"/>
    <col min="14800" max="14800" width="14.7109375" style="21" customWidth="1"/>
    <col min="14801" max="14801" width="14.5703125" style="21" customWidth="1"/>
    <col min="14802" max="14802" width="13" style="21" customWidth="1"/>
    <col min="14803" max="14803" width="15" style="21" customWidth="1"/>
    <col min="14804" max="14805" width="12.140625" style="21" customWidth="1"/>
    <col min="14806" max="14806" width="12" style="21" customWidth="1"/>
    <col min="14807" max="14807" width="13.5703125" style="21" customWidth="1"/>
    <col min="14808" max="14808" width="14" style="21" customWidth="1"/>
    <col min="14809" max="14809" width="12.28515625" style="21" customWidth="1"/>
    <col min="14810" max="14810" width="14.140625" style="21" customWidth="1"/>
    <col min="14811" max="14811" width="13" style="21" customWidth="1"/>
    <col min="14812" max="14812" width="13.5703125" style="21" customWidth="1"/>
    <col min="14813" max="14813" width="12.42578125" style="21" customWidth="1"/>
    <col min="14814" max="14814" width="12.5703125" style="21" customWidth="1"/>
    <col min="14815" max="14815" width="11.7109375" style="21" customWidth="1"/>
    <col min="14816" max="14816" width="13.7109375" style="21" customWidth="1"/>
    <col min="14817" max="14817" width="13.28515625" style="21" customWidth="1"/>
    <col min="14818" max="14818" width="13.140625" style="21" customWidth="1"/>
    <col min="14819" max="14819" width="12" style="21" customWidth="1"/>
    <col min="14820" max="14820" width="12.140625" style="21" customWidth="1"/>
    <col min="14821" max="14821" width="12.28515625" style="21" customWidth="1"/>
    <col min="14822" max="14822" width="12.140625" style="21" customWidth="1"/>
    <col min="14823" max="14823" width="12.5703125" style="21" customWidth="1"/>
    <col min="14824" max="15040" width="9.140625" style="21"/>
    <col min="15041" max="15041" width="25.42578125" style="21" customWidth="1"/>
    <col min="15042" max="15042" width="56.28515625" style="21" customWidth="1"/>
    <col min="15043" max="15043" width="14" style="21" customWidth="1"/>
    <col min="15044" max="15045" width="14.5703125" style="21" customWidth="1"/>
    <col min="15046" max="15046" width="14.140625" style="21" customWidth="1"/>
    <col min="15047" max="15047" width="15.140625" style="21" customWidth="1"/>
    <col min="15048" max="15048" width="13.85546875" style="21" customWidth="1"/>
    <col min="15049" max="15050" width="14.7109375" style="21" customWidth="1"/>
    <col min="15051" max="15051" width="12.85546875" style="21" customWidth="1"/>
    <col min="15052" max="15052" width="13.5703125" style="21" customWidth="1"/>
    <col min="15053" max="15053" width="12.7109375" style="21" customWidth="1"/>
    <col min="15054" max="15054" width="13.42578125" style="21" customWidth="1"/>
    <col min="15055" max="15055" width="13.140625" style="21" customWidth="1"/>
    <col min="15056" max="15056" width="14.7109375" style="21" customWidth="1"/>
    <col min="15057" max="15057" width="14.5703125" style="21" customWidth="1"/>
    <col min="15058" max="15058" width="13" style="21" customWidth="1"/>
    <col min="15059" max="15059" width="15" style="21" customWidth="1"/>
    <col min="15060" max="15061" width="12.140625" style="21" customWidth="1"/>
    <col min="15062" max="15062" width="12" style="21" customWidth="1"/>
    <col min="15063" max="15063" width="13.5703125" style="21" customWidth="1"/>
    <col min="15064" max="15064" width="14" style="21" customWidth="1"/>
    <col min="15065" max="15065" width="12.28515625" style="21" customWidth="1"/>
    <col min="15066" max="15066" width="14.140625" style="21" customWidth="1"/>
    <col min="15067" max="15067" width="13" style="21" customWidth="1"/>
    <col min="15068" max="15068" width="13.5703125" style="21" customWidth="1"/>
    <col min="15069" max="15069" width="12.42578125" style="21" customWidth="1"/>
    <col min="15070" max="15070" width="12.5703125" style="21" customWidth="1"/>
    <col min="15071" max="15071" width="11.7109375" style="21" customWidth="1"/>
    <col min="15072" max="15072" width="13.7109375" style="21" customWidth="1"/>
    <col min="15073" max="15073" width="13.28515625" style="21" customWidth="1"/>
    <col min="15074" max="15074" width="13.140625" style="21" customWidth="1"/>
    <col min="15075" max="15075" width="12" style="21" customWidth="1"/>
    <col min="15076" max="15076" width="12.140625" style="21" customWidth="1"/>
    <col min="15077" max="15077" width="12.28515625" style="21" customWidth="1"/>
    <col min="15078" max="15078" width="12.140625" style="21" customWidth="1"/>
    <col min="15079" max="15079" width="12.5703125" style="21" customWidth="1"/>
    <col min="15080" max="15296" width="9.140625" style="21"/>
    <col min="15297" max="15297" width="25.42578125" style="21" customWidth="1"/>
    <col min="15298" max="15298" width="56.28515625" style="21" customWidth="1"/>
    <col min="15299" max="15299" width="14" style="21" customWidth="1"/>
    <col min="15300" max="15301" width="14.5703125" style="21" customWidth="1"/>
    <col min="15302" max="15302" width="14.140625" style="21" customWidth="1"/>
    <col min="15303" max="15303" width="15.140625" style="21" customWidth="1"/>
    <col min="15304" max="15304" width="13.85546875" style="21" customWidth="1"/>
    <col min="15305" max="15306" width="14.7109375" style="21" customWidth="1"/>
    <col min="15307" max="15307" width="12.85546875" style="21" customWidth="1"/>
    <col min="15308" max="15308" width="13.5703125" style="21" customWidth="1"/>
    <col min="15309" max="15309" width="12.7109375" style="21" customWidth="1"/>
    <col min="15310" max="15310" width="13.42578125" style="21" customWidth="1"/>
    <col min="15311" max="15311" width="13.140625" style="21" customWidth="1"/>
    <col min="15312" max="15312" width="14.7109375" style="21" customWidth="1"/>
    <col min="15313" max="15313" width="14.5703125" style="21" customWidth="1"/>
    <col min="15314" max="15314" width="13" style="21" customWidth="1"/>
    <col min="15315" max="15315" width="15" style="21" customWidth="1"/>
    <col min="15316" max="15317" width="12.140625" style="21" customWidth="1"/>
    <col min="15318" max="15318" width="12" style="21" customWidth="1"/>
    <col min="15319" max="15319" width="13.5703125" style="21" customWidth="1"/>
    <col min="15320" max="15320" width="14" style="21" customWidth="1"/>
    <col min="15321" max="15321" width="12.28515625" style="21" customWidth="1"/>
    <col min="15322" max="15322" width="14.140625" style="21" customWidth="1"/>
    <col min="15323" max="15323" width="13" style="21" customWidth="1"/>
    <col min="15324" max="15324" width="13.5703125" style="21" customWidth="1"/>
    <col min="15325" max="15325" width="12.42578125" style="21" customWidth="1"/>
    <col min="15326" max="15326" width="12.5703125" style="21" customWidth="1"/>
    <col min="15327" max="15327" width="11.7109375" style="21" customWidth="1"/>
    <col min="15328" max="15328" width="13.7109375" style="21" customWidth="1"/>
    <col min="15329" max="15329" width="13.28515625" style="21" customWidth="1"/>
    <col min="15330" max="15330" width="13.140625" style="21" customWidth="1"/>
    <col min="15331" max="15331" width="12" style="21" customWidth="1"/>
    <col min="15332" max="15332" width="12.140625" style="21" customWidth="1"/>
    <col min="15333" max="15333" width="12.28515625" style="21" customWidth="1"/>
    <col min="15334" max="15334" width="12.140625" style="21" customWidth="1"/>
    <col min="15335" max="15335" width="12.5703125" style="21" customWidth="1"/>
    <col min="15336" max="15552" width="9.140625" style="21"/>
    <col min="15553" max="15553" width="25.42578125" style="21" customWidth="1"/>
    <col min="15554" max="15554" width="56.28515625" style="21" customWidth="1"/>
    <col min="15555" max="15555" width="14" style="21" customWidth="1"/>
    <col min="15556" max="15557" width="14.5703125" style="21" customWidth="1"/>
    <col min="15558" max="15558" width="14.140625" style="21" customWidth="1"/>
    <col min="15559" max="15559" width="15.140625" style="21" customWidth="1"/>
    <col min="15560" max="15560" width="13.85546875" style="21" customWidth="1"/>
    <col min="15561" max="15562" width="14.7109375" style="21" customWidth="1"/>
    <col min="15563" max="15563" width="12.85546875" style="21" customWidth="1"/>
    <col min="15564" max="15564" width="13.5703125" style="21" customWidth="1"/>
    <col min="15565" max="15565" width="12.7109375" style="21" customWidth="1"/>
    <col min="15566" max="15566" width="13.42578125" style="21" customWidth="1"/>
    <col min="15567" max="15567" width="13.140625" style="21" customWidth="1"/>
    <col min="15568" max="15568" width="14.7109375" style="21" customWidth="1"/>
    <col min="15569" max="15569" width="14.5703125" style="21" customWidth="1"/>
    <col min="15570" max="15570" width="13" style="21" customWidth="1"/>
    <col min="15571" max="15571" width="15" style="21" customWidth="1"/>
    <col min="15572" max="15573" width="12.140625" style="21" customWidth="1"/>
    <col min="15574" max="15574" width="12" style="21" customWidth="1"/>
    <col min="15575" max="15575" width="13.5703125" style="21" customWidth="1"/>
    <col min="15576" max="15576" width="14" style="21" customWidth="1"/>
    <col min="15577" max="15577" width="12.28515625" style="21" customWidth="1"/>
    <col min="15578" max="15578" width="14.140625" style="21" customWidth="1"/>
    <col min="15579" max="15579" width="13" style="21" customWidth="1"/>
    <col min="15580" max="15580" width="13.5703125" style="21" customWidth="1"/>
    <col min="15581" max="15581" width="12.42578125" style="21" customWidth="1"/>
    <col min="15582" max="15582" width="12.5703125" style="21" customWidth="1"/>
    <col min="15583" max="15583" width="11.7109375" style="21" customWidth="1"/>
    <col min="15584" max="15584" width="13.7109375" style="21" customWidth="1"/>
    <col min="15585" max="15585" width="13.28515625" style="21" customWidth="1"/>
    <col min="15586" max="15586" width="13.140625" style="21" customWidth="1"/>
    <col min="15587" max="15587" width="12" style="21" customWidth="1"/>
    <col min="15588" max="15588" width="12.140625" style="21" customWidth="1"/>
    <col min="15589" max="15589" width="12.28515625" style="21" customWidth="1"/>
    <col min="15590" max="15590" width="12.140625" style="21" customWidth="1"/>
    <col min="15591" max="15591" width="12.5703125" style="21" customWidth="1"/>
    <col min="15592" max="15808" width="9.140625" style="21"/>
    <col min="15809" max="15809" width="25.42578125" style="21" customWidth="1"/>
    <col min="15810" max="15810" width="56.28515625" style="21" customWidth="1"/>
    <col min="15811" max="15811" width="14" style="21" customWidth="1"/>
    <col min="15812" max="15813" width="14.5703125" style="21" customWidth="1"/>
    <col min="15814" max="15814" width="14.140625" style="21" customWidth="1"/>
    <col min="15815" max="15815" width="15.140625" style="21" customWidth="1"/>
    <col min="15816" max="15816" width="13.85546875" style="21" customWidth="1"/>
    <col min="15817" max="15818" width="14.7109375" style="21" customWidth="1"/>
    <col min="15819" max="15819" width="12.85546875" style="21" customWidth="1"/>
    <col min="15820" max="15820" width="13.5703125" style="21" customWidth="1"/>
    <col min="15821" max="15821" width="12.7109375" style="21" customWidth="1"/>
    <col min="15822" max="15822" width="13.42578125" style="21" customWidth="1"/>
    <col min="15823" max="15823" width="13.140625" style="21" customWidth="1"/>
    <col min="15824" max="15824" width="14.7109375" style="21" customWidth="1"/>
    <col min="15825" max="15825" width="14.5703125" style="21" customWidth="1"/>
    <col min="15826" max="15826" width="13" style="21" customWidth="1"/>
    <col min="15827" max="15827" width="15" style="21" customWidth="1"/>
    <col min="15828" max="15829" width="12.140625" style="21" customWidth="1"/>
    <col min="15830" max="15830" width="12" style="21" customWidth="1"/>
    <col min="15831" max="15831" width="13.5703125" style="21" customWidth="1"/>
    <col min="15832" max="15832" width="14" style="21" customWidth="1"/>
    <col min="15833" max="15833" width="12.28515625" style="21" customWidth="1"/>
    <col min="15834" max="15834" width="14.140625" style="21" customWidth="1"/>
    <col min="15835" max="15835" width="13" style="21" customWidth="1"/>
    <col min="15836" max="15836" width="13.5703125" style="21" customWidth="1"/>
    <col min="15837" max="15837" width="12.42578125" style="21" customWidth="1"/>
    <col min="15838" max="15838" width="12.5703125" style="21" customWidth="1"/>
    <col min="15839" max="15839" width="11.7109375" style="21" customWidth="1"/>
    <col min="15840" max="15840" width="13.7109375" style="21" customWidth="1"/>
    <col min="15841" max="15841" width="13.28515625" style="21" customWidth="1"/>
    <col min="15842" max="15842" width="13.140625" style="21" customWidth="1"/>
    <col min="15843" max="15843" width="12" style="21" customWidth="1"/>
    <col min="15844" max="15844" width="12.140625" style="21" customWidth="1"/>
    <col min="15845" max="15845" width="12.28515625" style="21" customWidth="1"/>
    <col min="15846" max="15846" width="12.140625" style="21" customWidth="1"/>
    <col min="15847" max="15847" width="12.5703125" style="21" customWidth="1"/>
    <col min="15848" max="16064" width="9.140625" style="21"/>
    <col min="16065" max="16065" width="25.42578125" style="21" customWidth="1"/>
    <col min="16066" max="16066" width="56.28515625" style="21" customWidth="1"/>
    <col min="16067" max="16067" width="14" style="21" customWidth="1"/>
    <col min="16068" max="16069" width="14.5703125" style="21" customWidth="1"/>
    <col min="16070" max="16070" width="14.140625" style="21" customWidth="1"/>
    <col min="16071" max="16071" width="15.140625" style="21" customWidth="1"/>
    <col min="16072" max="16072" width="13.85546875" style="21" customWidth="1"/>
    <col min="16073" max="16074" width="14.7109375" style="21" customWidth="1"/>
    <col min="16075" max="16075" width="12.85546875" style="21" customWidth="1"/>
    <col min="16076" max="16076" width="13.5703125" style="21" customWidth="1"/>
    <col min="16077" max="16077" width="12.7109375" style="21" customWidth="1"/>
    <col min="16078" max="16078" width="13.42578125" style="21" customWidth="1"/>
    <col min="16079" max="16079" width="13.140625" style="21" customWidth="1"/>
    <col min="16080" max="16080" width="14.7109375" style="21" customWidth="1"/>
    <col min="16081" max="16081" width="14.5703125" style="21" customWidth="1"/>
    <col min="16082" max="16082" width="13" style="21" customWidth="1"/>
    <col min="16083" max="16083" width="15" style="21" customWidth="1"/>
    <col min="16084" max="16085" width="12.140625" style="21" customWidth="1"/>
    <col min="16086" max="16086" width="12" style="21" customWidth="1"/>
    <col min="16087" max="16087" width="13.5703125" style="21" customWidth="1"/>
    <col min="16088" max="16088" width="14" style="21" customWidth="1"/>
    <col min="16089" max="16089" width="12.28515625" style="21" customWidth="1"/>
    <col min="16090" max="16090" width="14.140625" style="21" customWidth="1"/>
    <col min="16091" max="16091" width="13" style="21" customWidth="1"/>
    <col min="16092" max="16092" width="13.5703125" style="21" customWidth="1"/>
    <col min="16093" max="16093" width="12.42578125" style="21" customWidth="1"/>
    <col min="16094" max="16094" width="12.5703125" style="21" customWidth="1"/>
    <col min="16095" max="16095" width="11.7109375" style="21" customWidth="1"/>
    <col min="16096" max="16096" width="13.7109375" style="21" customWidth="1"/>
    <col min="16097" max="16097" width="13.28515625" style="21" customWidth="1"/>
    <col min="16098" max="16098" width="13.140625" style="21" customWidth="1"/>
    <col min="16099" max="16099" width="12" style="21" customWidth="1"/>
    <col min="16100" max="16100" width="12.140625" style="21" customWidth="1"/>
    <col min="16101" max="16101" width="12.28515625" style="21" customWidth="1"/>
    <col min="16102" max="16102" width="12.140625" style="21" customWidth="1"/>
    <col min="16103" max="16103" width="12.5703125" style="21" customWidth="1"/>
    <col min="16104" max="16384" width="9.140625" style="21"/>
  </cols>
  <sheetData>
    <row r="1" spans="1:15" s="1" customFormat="1" ht="16.5" customHeight="1" x14ac:dyDescent="0.25">
      <c r="A1" s="5"/>
      <c r="B1" s="6"/>
      <c r="C1" s="7" t="s">
        <v>0</v>
      </c>
      <c r="D1" s="7"/>
      <c r="E1" s="7"/>
      <c r="F1" s="8"/>
      <c r="G1" s="9"/>
      <c r="H1" s="8"/>
      <c r="I1" s="9"/>
      <c r="J1" s="9"/>
      <c r="K1" s="9"/>
      <c r="L1" s="9"/>
      <c r="M1" s="9"/>
      <c r="N1" s="5"/>
      <c r="O1" s="5"/>
    </row>
    <row r="2" spans="1:15" s="1" customFormat="1" ht="69.75" customHeight="1" x14ac:dyDescent="0.25">
      <c r="A2" s="5"/>
      <c r="B2" s="9"/>
      <c r="C2" s="109" t="s">
        <v>253</v>
      </c>
      <c r="D2" s="110"/>
      <c r="E2" s="110"/>
      <c r="F2" s="10"/>
      <c r="G2" s="11"/>
      <c r="H2" s="10"/>
      <c r="I2" s="11"/>
      <c r="J2" s="11"/>
      <c r="K2" s="11"/>
      <c r="L2" s="11"/>
      <c r="M2" s="11"/>
      <c r="N2" s="5"/>
      <c r="O2" s="5"/>
    </row>
    <row r="3" spans="1:15" s="1" customFormat="1" ht="15.75" x14ac:dyDescent="0.25">
      <c r="A3" s="5"/>
      <c r="B3" s="9"/>
      <c r="C3" s="12"/>
      <c r="D3" s="13"/>
      <c r="E3" s="13"/>
      <c r="F3" s="10"/>
      <c r="G3" s="11"/>
      <c r="H3" s="10"/>
      <c r="I3" s="11"/>
      <c r="J3" s="11"/>
      <c r="K3" s="11"/>
      <c r="L3" s="11"/>
      <c r="M3" s="11"/>
      <c r="N3" s="5"/>
      <c r="O3" s="5"/>
    </row>
    <row r="4" spans="1:15" s="101" customFormat="1" ht="34.5" customHeight="1" x14ac:dyDescent="0.25">
      <c r="A4" s="111" t="str">
        <f>UPPER(A5)</f>
        <v xml:space="preserve">ДОХОДЫ БЮДЖЕТА КЛЕТНЯНСКОГО МУНИЦИПАЛЬНОГО РАЙОНА БРЯНСКОЙ ОБЛАСТИ НА 2026 ГОД  И НА ПЛАНОВЫЙ ПЕРИОД 2027 И 2028 ГОДОВ   </v>
      </c>
      <c r="B4" s="111"/>
      <c r="C4" s="111"/>
      <c r="D4" s="111"/>
      <c r="E4" s="111"/>
      <c r="F4" s="98"/>
      <c r="G4" s="99"/>
      <c r="H4" s="98"/>
      <c r="I4" s="99"/>
      <c r="J4" s="99"/>
      <c r="K4" s="99"/>
      <c r="L4" s="99"/>
      <c r="M4" s="99"/>
      <c r="N4" s="100"/>
      <c r="O4" s="100"/>
    </row>
    <row r="5" spans="1:15" s="1" customFormat="1" ht="32.25" hidden="1" customHeight="1" x14ac:dyDescent="0.25">
      <c r="A5" s="112" t="s">
        <v>254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</row>
    <row r="6" spans="1:15" ht="16.5" customHeight="1" x14ac:dyDescent="0.25">
      <c r="A6" s="14" t="s">
        <v>1</v>
      </c>
      <c r="B6" s="15" t="s">
        <v>1</v>
      </c>
      <c r="C6" s="16"/>
      <c r="D6" s="17"/>
      <c r="E6" s="18" t="s">
        <v>2</v>
      </c>
      <c r="F6" s="19"/>
      <c r="G6" s="15"/>
      <c r="H6" s="19"/>
      <c r="I6" s="15"/>
      <c r="J6" s="20"/>
      <c r="K6" s="20"/>
      <c r="L6" s="20"/>
      <c r="M6" s="20"/>
      <c r="N6" s="14"/>
      <c r="O6" s="14"/>
    </row>
    <row r="7" spans="1:15" s="26" customFormat="1" ht="51.75" customHeight="1" x14ac:dyDescent="0.25">
      <c r="A7" s="22" t="s">
        <v>3</v>
      </c>
      <c r="B7" s="22" t="s">
        <v>4</v>
      </c>
      <c r="C7" s="23" t="s">
        <v>255</v>
      </c>
      <c r="D7" s="23" t="s">
        <v>256</v>
      </c>
      <c r="E7" s="23" t="s">
        <v>257</v>
      </c>
      <c r="F7" s="24" t="s">
        <v>258</v>
      </c>
      <c r="G7" s="22" t="s">
        <v>259</v>
      </c>
      <c r="H7" s="24" t="s">
        <v>260</v>
      </c>
      <c r="I7" s="22" t="s">
        <v>261</v>
      </c>
      <c r="J7" s="22" t="s">
        <v>262</v>
      </c>
      <c r="K7" s="22"/>
      <c r="L7" s="22"/>
      <c r="M7" s="22"/>
      <c r="N7" s="25" t="s">
        <v>263</v>
      </c>
      <c r="O7" s="25" t="s">
        <v>264</v>
      </c>
    </row>
    <row r="8" spans="1:15" s="29" customFormat="1" ht="12.75" hidden="1" customHeight="1" x14ac:dyDescent="0.25">
      <c r="A8" s="25">
        <v>1</v>
      </c>
      <c r="B8" s="25">
        <v>2</v>
      </c>
      <c r="C8" s="27">
        <v>6</v>
      </c>
      <c r="D8" s="27">
        <v>7</v>
      </c>
      <c r="E8" s="27">
        <v>8</v>
      </c>
      <c r="F8" s="22" t="s">
        <v>265</v>
      </c>
      <c r="G8" s="25"/>
      <c r="H8" s="22" t="s">
        <v>265</v>
      </c>
      <c r="I8" s="25"/>
      <c r="J8" s="25" t="s">
        <v>266</v>
      </c>
      <c r="K8" s="25"/>
      <c r="L8" s="25"/>
      <c r="M8" s="25"/>
      <c r="N8" s="28" t="s">
        <v>267</v>
      </c>
      <c r="O8" s="28" t="s">
        <v>268</v>
      </c>
    </row>
    <row r="9" spans="1:15" s="36" customFormat="1" ht="33.75" customHeight="1" x14ac:dyDescent="0.25">
      <c r="A9" s="30" t="s">
        <v>5</v>
      </c>
      <c r="B9" s="31" t="s">
        <v>6</v>
      </c>
      <c r="C9" s="32">
        <f t="shared" ref="C9:I9" si="0">C10+C19+C29+C37+C40+C53+C66+C71+C60</f>
        <v>145664800</v>
      </c>
      <c r="D9" s="32">
        <f t="shared" si="0"/>
        <v>153203800</v>
      </c>
      <c r="E9" s="32">
        <f t="shared" si="0"/>
        <v>166254000</v>
      </c>
      <c r="F9" s="33" t="e">
        <f t="shared" si="0"/>
        <v>#REF!</v>
      </c>
      <c r="G9" s="33" t="e">
        <f t="shared" si="0"/>
        <v>#REF!</v>
      </c>
      <c r="H9" s="33" t="e">
        <f t="shared" si="0"/>
        <v>#REF!</v>
      </c>
      <c r="I9" s="33" t="e">
        <f t="shared" si="0"/>
        <v>#REF!</v>
      </c>
      <c r="J9" s="34" t="e">
        <f>C9-#REF!</f>
        <v>#REF!</v>
      </c>
      <c r="K9" s="34"/>
      <c r="L9" s="34"/>
      <c r="M9" s="34"/>
      <c r="N9" s="35" t="e">
        <f>C9/#REF!*100</f>
        <v>#REF!</v>
      </c>
      <c r="O9" s="35" t="e">
        <f>C9/#REF!*100</f>
        <v>#REF!</v>
      </c>
    </row>
    <row r="10" spans="1:15" s="104" customFormat="1" ht="17.25" customHeight="1" x14ac:dyDescent="0.25">
      <c r="A10" s="102" t="s">
        <v>7</v>
      </c>
      <c r="B10" s="31" t="s">
        <v>8</v>
      </c>
      <c r="C10" s="32">
        <f t="shared" ref="C10:I10" si="1">C11</f>
        <v>126796200</v>
      </c>
      <c r="D10" s="32">
        <f t="shared" si="1"/>
        <v>134368000</v>
      </c>
      <c r="E10" s="32">
        <f t="shared" si="1"/>
        <v>146852000</v>
      </c>
      <c r="F10" s="33">
        <f t="shared" si="1"/>
        <v>0</v>
      </c>
      <c r="G10" s="33">
        <f t="shared" si="1"/>
        <v>142907000</v>
      </c>
      <c r="H10" s="33">
        <f t="shared" si="1"/>
        <v>0</v>
      </c>
      <c r="I10" s="33">
        <f t="shared" si="1"/>
        <v>142907000</v>
      </c>
      <c r="J10" s="49" t="e">
        <f>C10-#REF!</f>
        <v>#REF!</v>
      </c>
      <c r="K10" s="49"/>
      <c r="L10" s="49"/>
      <c r="M10" s="49"/>
      <c r="N10" s="103" t="e">
        <f>C10/#REF!*100</f>
        <v>#REF!</v>
      </c>
      <c r="O10" s="103" t="e">
        <f>C10/#REF!*100</f>
        <v>#REF!</v>
      </c>
    </row>
    <row r="11" spans="1:15" s="36" customFormat="1" ht="15.75" x14ac:dyDescent="0.25">
      <c r="A11" s="30" t="s">
        <v>9</v>
      </c>
      <c r="B11" s="37" t="s">
        <v>10</v>
      </c>
      <c r="C11" s="38">
        <f>C12+C13+C14+C15+C16+C17+C18</f>
        <v>126796200</v>
      </c>
      <c r="D11" s="38">
        <f t="shared" ref="D11:E11" si="2">D12+D13+D14+D15+D16+D17+D18</f>
        <v>134368000</v>
      </c>
      <c r="E11" s="38">
        <f t="shared" si="2"/>
        <v>146852000</v>
      </c>
      <c r="F11" s="39">
        <f t="shared" ref="F11:I11" si="3">F12+F13+F14+F15</f>
        <v>0</v>
      </c>
      <c r="G11" s="39">
        <f t="shared" si="3"/>
        <v>142907000</v>
      </c>
      <c r="H11" s="39">
        <f t="shared" si="3"/>
        <v>0</v>
      </c>
      <c r="I11" s="39">
        <f t="shared" si="3"/>
        <v>142907000</v>
      </c>
      <c r="J11" s="34" t="e">
        <f>C11-#REF!</f>
        <v>#REF!</v>
      </c>
      <c r="K11" s="34"/>
      <c r="L11" s="34"/>
      <c r="M11" s="34"/>
      <c r="N11" s="35" t="e">
        <f>C11/#REF!*100</f>
        <v>#REF!</v>
      </c>
      <c r="O11" s="35" t="e">
        <f>C11/#REF!*100</f>
        <v>#REF!</v>
      </c>
    </row>
    <row r="12" spans="1:15" s="36" customFormat="1" ht="99.75" customHeight="1" x14ac:dyDescent="0.25">
      <c r="A12" s="30" t="s">
        <v>11</v>
      </c>
      <c r="B12" s="40" t="s">
        <v>12</v>
      </c>
      <c r="C12" s="38">
        <f>118941000+3000000+535121+79</f>
        <v>122476200</v>
      </c>
      <c r="D12" s="38">
        <v>129646000</v>
      </c>
      <c r="E12" s="38">
        <v>141703000</v>
      </c>
      <c r="F12" s="39"/>
      <c r="G12" s="34">
        <f t="shared" ref="G12:G18" si="4">E12+F12</f>
        <v>141703000</v>
      </c>
      <c r="H12" s="39"/>
      <c r="I12" s="34">
        <f t="shared" ref="I12:I18" si="5">G12+H12</f>
        <v>141703000</v>
      </c>
      <c r="J12" s="34" t="e">
        <f>C12-#REF!</f>
        <v>#REF!</v>
      </c>
      <c r="K12" s="34"/>
      <c r="L12" s="34"/>
      <c r="M12" s="34"/>
      <c r="N12" s="41" t="e">
        <f>C12/#REF!*100</f>
        <v>#REF!</v>
      </c>
      <c r="O12" s="41" t="e">
        <f>C12/#REF!*100</f>
        <v>#REF!</v>
      </c>
    </row>
    <row r="13" spans="1:15" s="36" customFormat="1" ht="155.25" customHeight="1" x14ac:dyDescent="0.25">
      <c r="A13" s="30" t="s">
        <v>13</v>
      </c>
      <c r="B13" s="42" t="s">
        <v>14</v>
      </c>
      <c r="C13" s="38">
        <v>202000</v>
      </c>
      <c r="D13" s="38">
        <v>221000</v>
      </c>
      <c r="E13" s="38">
        <v>241000</v>
      </c>
      <c r="F13" s="39"/>
      <c r="G13" s="34">
        <f t="shared" si="4"/>
        <v>241000</v>
      </c>
      <c r="H13" s="39"/>
      <c r="I13" s="34">
        <f t="shared" si="5"/>
        <v>241000</v>
      </c>
      <c r="J13" s="34" t="e">
        <f>C13-#REF!</f>
        <v>#REF!</v>
      </c>
      <c r="K13" s="34"/>
      <c r="L13" s="34"/>
      <c r="M13" s="34"/>
      <c r="N13" s="41" t="e">
        <f>C13/#REF!*100</f>
        <v>#REF!</v>
      </c>
      <c r="O13" s="41" t="e">
        <f>C13/#REF!*100</f>
        <v>#REF!</v>
      </c>
    </row>
    <row r="14" spans="1:15" s="36" customFormat="1" ht="71.25" customHeight="1" x14ac:dyDescent="0.25">
      <c r="A14" s="30" t="s">
        <v>15</v>
      </c>
      <c r="B14" s="40" t="s">
        <v>16</v>
      </c>
      <c r="C14" s="38">
        <v>804000</v>
      </c>
      <c r="D14" s="38">
        <v>876000</v>
      </c>
      <c r="E14" s="38">
        <v>957000</v>
      </c>
      <c r="F14" s="39"/>
      <c r="G14" s="34">
        <f t="shared" si="4"/>
        <v>957000</v>
      </c>
      <c r="H14" s="39"/>
      <c r="I14" s="34">
        <f t="shared" si="5"/>
        <v>957000</v>
      </c>
      <c r="J14" s="34" t="e">
        <f>C14-#REF!</f>
        <v>#REF!</v>
      </c>
      <c r="K14" s="34"/>
      <c r="L14" s="34"/>
      <c r="M14" s="34"/>
      <c r="N14" s="41" t="e">
        <f>C14/#REF!*100</f>
        <v>#REF!</v>
      </c>
      <c r="O14" s="41" t="e">
        <f>C14/#REF!*100</f>
        <v>#REF!</v>
      </c>
    </row>
    <row r="15" spans="1:15" s="36" customFormat="1" ht="126.75" customHeight="1" x14ac:dyDescent="0.25">
      <c r="A15" s="30" t="s">
        <v>269</v>
      </c>
      <c r="B15" s="42" t="s">
        <v>270</v>
      </c>
      <c r="C15" s="38">
        <v>5000</v>
      </c>
      <c r="D15" s="38">
        <v>6000</v>
      </c>
      <c r="E15" s="38">
        <v>6000</v>
      </c>
      <c r="F15" s="39"/>
      <c r="G15" s="34">
        <f t="shared" si="4"/>
        <v>6000</v>
      </c>
      <c r="H15" s="39"/>
      <c r="I15" s="34">
        <f t="shared" si="5"/>
        <v>6000</v>
      </c>
      <c r="J15" s="34" t="e">
        <f>C15-#REF!</f>
        <v>#REF!</v>
      </c>
      <c r="K15" s="34"/>
      <c r="L15" s="34"/>
      <c r="M15" s="34"/>
      <c r="N15" s="41" t="e">
        <f>C15/#REF!*100</f>
        <v>#REF!</v>
      </c>
      <c r="O15" s="41" t="e">
        <f>C15/#REF!*100</f>
        <v>#REF!</v>
      </c>
    </row>
    <row r="16" spans="1:15" s="36" customFormat="1" ht="203.25" customHeight="1" x14ac:dyDescent="0.25">
      <c r="A16" s="30" t="s">
        <v>17</v>
      </c>
      <c r="B16" s="43" t="s">
        <v>18</v>
      </c>
      <c r="C16" s="38">
        <v>1201000</v>
      </c>
      <c r="D16" s="38">
        <v>1309000</v>
      </c>
      <c r="E16" s="38">
        <v>1431000</v>
      </c>
      <c r="F16" s="39"/>
      <c r="G16" s="34">
        <f t="shared" si="4"/>
        <v>1431000</v>
      </c>
      <c r="H16" s="39"/>
      <c r="I16" s="34">
        <f t="shared" si="5"/>
        <v>1431000</v>
      </c>
      <c r="J16" s="34" t="e">
        <f>C16-#REF!</f>
        <v>#REF!</v>
      </c>
      <c r="K16" s="34"/>
      <c r="L16" s="34"/>
      <c r="M16" s="34"/>
      <c r="N16" s="41" t="e">
        <f>C16/#REF!*100</f>
        <v>#REF!</v>
      </c>
      <c r="O16" s="41" t="e">
        <f>C16/#REF!*100</f>
        <v>#REF!</v>
      </c>
    </row>
    <row r="17" spans="1:15" s="36" customFormat="1" ht="94.5" x14ac:dyDescent="0.25">
      <c r="A17" s="30" t="s">
        <v>19</v>
      </c>
      <c r="B17" s="42" t="s">
        <v>20</v>
      </c>
      <c r="C17" s="38">
        <v>512000</v>
      </c>
      <c r="D17" s="38">
        <v>561000</v>
      </c>
      <c r="E17" s="38">
        <v>611000</v>
      </c>
      <c r="F17" s="39"/>
      <c r="G17" s="34">
        <f t="shared" si="4"/>
        <v>611000</v>
      </c>
      <c r="H17" s="39"/>
      <c r="I17" s="34">
        <f t="shared" si="5"/>
        <v>611000</v>
      </c>
      <c r="J17" s="34" t="e">
        <f>C17-#REF!</f>
        <v>#REF!</v>
      </c>
      <c r="K17" s="34"/>
      <c r="L17" s="34"/>
      <c r="M17" s="34"/>
      <c r="N17" s="41" t="e">
        <f>C17/#REF!*100</f>
        <v>#REF!</v>
      </c>
      <c r="O17" s="41" t="e">
        <f>C17/#REF!*100</f>
        <v>#REF!</v>
      </c>
    </row>
    <row r="18" spans="1:15" s="36" customFormat="1" ht="94.5" x14ac:dyDescent="0.25">
      <c r="A18" s="44" t="s">
        <v>21</v>
      </c>
      <c r="B18" s="42" t="s">
        <v>22</v>
      </c>
      <c r="C18" s="38">
        <v>1596000</v>
      </c>
      <c r="D18" s="38">
        <v>1749000</v>
      </c>
      <c r="E18" s="38">
        <v>1903000</v>
      </c>
      <c r="F18" s="39"/>
      <c r="G18" s="34">
        <f t="shared" si="4"/>
        <v>1903000</v>
      </c>
      <c r="H18" s="39"/>
      <c r="I18" s="34">
        <f t="shared" si="5"/>
        <v>1903000</v>
      </c>
      <c r="J18" s="34" t="e">
        <f>C18-#REF!</f>
        <v>#REF!</v>
      </c>
      <c r="K18" s="34"/>
      <c r="L18" s="34"/>
      <c r="M18" s="34"/>
      <c r="N18" s="41" t="e">
        <f>C18/#REF!*100</f>
        <v>#REF!</v>
      </c>
      <c r="O18" s="41" t="e">
        <f>C18/#REF!*100</f>
        <v>#REF!</v>
      </c>
    </row>
    <row r="19" spans="1:15" s="104" customFormat="1" ht="48" customHeight="1" x14ac:dyDescent="0.25">
      <c r="A19" s="102" t="s">
        <v>23</v>
      </c>
      <c r="B19" s="31" t="s">
        <v>24</v>
      </c>
      <c r="C19" s="32">
        <f t="shared" ref="C19:I19" si="6">C20</f>
        <v>10426500</v>
      </c>
      <c r="D19" s="32">
        <f t="shared" si="6"/>
        <v>10520000</v>
      </c>
      <c r="E19" s="32">
        <f t="shared" si="6"/>
        <v>10699600</v>
      </c>
      <c r="F19" s="33">
        <f t="shared" si="6"/>
        <v>0</v>
      </c>
      <c r="G19" s="33">
        <f t="shared" si="6"/>
        <v>10699600</v>
      </c>
      <c r="H19" s="33">
        <f t="shared" si="6"/>
        <v>0</v>
      </c>
      <c r="I19" s="33">
        <f t="shared" si="6"/>
        <v>10699600</v>
      </c>
      <c r="J19" s="49" t="e">
        <f>C19-#REF!</f>
        <v>#REF!</v>
      </c>
      <c r="K19" s="49"/>
      <c r="L19" s="49"/>
      <c r="M19" s="49"/>
      <c r="N19" s="105" t="e">
        <f>C19/#REF!*100</f>
        <v>#REF!</v>
      </c>
      <c r="O19" s="105" t="e">
        <f>C19/#REF!*100</f>
        <v>#REF!</v>
      </c>
    </row>
    <row r="20" spans="1:15" s="36" customFormat="1" ht="50.25" customHeight="1" x14ac:dyDescent="0.25">
      <c r="A20" s="30" t="s">
        <v>25</v>
      </c>
      <c r="B20" s="42" t="s">
        <v>26</v>
      </c>
      <c r="C20" s="38">
        <f t="shared" ref="C20:I20" si="7">C21+C23+C25+C27</f>
        <v>10426500</v>
      </c>
      <c r="D20" s="38">
        <f t="shared" si="7"/>
        <v>10520000</v>
      </c>
      <c r="E20" s="38">
        <f t="shared" si="7"/>
        <v>10699600</v>
      </c>
      <c r="F20" s="39">
        <f t="shared" si="7"/>
        <v>0</v>
      </c>
      <c r="G20" s="39">
        <f t="shared" si="7"/>
        <v>10699600</v>
      </c>
      <c r="H20" s="39">
        <f t="shared" si="7"/>
        <v>0</v>
      </c>
      <c r="I20" s="39">
        <f t="shared" si="7"/>
        <v>10699600</v>
      </c>
      <c r="J20" s="34" t="e">
        <f>C20-#REF!</f>
        <v>#REF!</v>
      </c>
      <c r="K20" s="34"/>
      <c r="L20" s="34"/>
      <c r="M20" s="34"/>
      <c r="N20" s="41" t="e">
        <f>C20/#REF!*100</f>
        <v>#REF!</v>
      </c>
      <c r="O20" s="41" t="e">
        <f>C20/#REF!*100</f>
        <v>#REF!</v>
      </c>
    </row>
    <row r="21" spans="1:15" s="36" customFormat="1" ht="105.75" customHeight="1" x14ac:dyDescent="0.25">
      <c r="A21" s="30" t="s">
        <v>27</v>
      </c>
      <c r="B21" s="42" t="s">
        <v>28</v>
      </c>
      <c r="C21" s="38">
        <f>C22</f>
        <v>5455900</v>
      </c>
      <c r="D21" s="38">
        <f t="shared" ref="D21:E21" si="8">D22</f>
        <v>5497900</v>
      </c>
      <c r="E21" s="38">
        <f t="shared" si="8"/>
        <v>5583000</v>
      </c>
      <c r="F21" s="39"/>
      <c r="G21" s="34">
        <f>E21+F21</f>
        <v>5583000</v>
      </c>
      <c r="H21" s="39"/>
      <c r="I21" s="34">
        <f>G21+H21</f>
        <v>5583000</v>
      </c>
      <c r="J21" s="34" t="e">
        <f>C21-#REF!</f>
        <v>#REF!</v>
      </c>
      <c r="K21" s="34"/>
      <c r="L21" s="34"/>
      <c r="M21" s="34"/>
      <c r="N21" s="41" t="e">
        <f>C21/#REF!*100</f>
        <v>#REF!</v>
      </c>
      <c r="O21" s="41" t="e">
        <f>C21/#REF!*100</f>
        <v>#REF!</v>
      </c>
    </row>
    <row r="22" spans="1:15" s="36" customFormat="1" ht="147.75" customHeight="1" x14ac:dyDescent="0.25">
      <c r="A22" s="45" t="s">
        <v>29</v>
      </c>
      <c r="B22" s="46" t="s">
        <v>30</v>
      </c>
      <c r="C22" s="38">
        <v>5455900</v>
      </c>
      <c r="D22" s="38">
        <v>5497900</v>
      </c>
      <c r="E22" s="38">
        <v>5583000</v>
      </c>
      <c r="F22" s="39"/>
      <c r="G22" s="34"/>
      <c r="H22" s="39"/>
      <c r="I22" s="34"/>
      <c r="J22" s="34"/>
      <c r="K22" s="34"/>
      <c r="L22" s="34"/>
      <c r="M22" s="34"/>
      <c r="N22" s="41"/>
      <c r="O22" s="41"/>
    </row>
    <row r="23" spans="1:15" s="36" customFormat="1" ht="116.25" customHeight="1" x14ac:dyDescent="0.25">
      <c r="A23" s="30" t="s">
        <v>31</v>
      </c>
      <c r="B23" s="42" t="s">
        <v>32</v>
      </c>
      <c r="C23" s="38">
        <f>C24</f>
        <v>26600</v>
      </c>
      <c r="D23" s="38">
        <f t="shared" ref="D23:E23" si="9">D24</f>
        <v>26800</v>
      </c>
      <c r="E23" s="38">
        <f t="shared" si="9"/>
        <v>27200</v>
      </c>
      <c r="F23" s="39"/>
      <c r="G23" s="34">
        <f>E23+F23</f>
        <v>27200</v>
      </c>
      <c r="H23" s="39"/>
      <c r="I23" s="34">
        <f>G23+H23</f>
        <v>27200</v>
      </c>
      <c r="J23" s="34" t="e">
        <f>C23-#REF!</f>
        <v>#REF!</v>
      </c>
      <c r="K23" s="34"/>
      <c r="L23" s="34"/>
      <c r="M23" s="34"/>
      <c r="N23" s="41" t="e">
        <f>C23/#REF!*100</f>
        <v>#REF!</v>
      </c>
      <c r="O23" s="41" t="e">
        <f>C23/#REF!*100</f>
        <v>#REF!</v>
      </c>
    </row>
    <row r="24" spans="1:15" s="36" customFormat="1" ht="171" customHeight="1" x14ac:dyDescent="0.25">
      <c r="A24" s="45" t="s">
        <v>33</v>
      </c>
      <c r="B24" s="46" t="s">
        <v>34</v>
      </c>
      <c r="C24" s="38">
        <v>26600</v>
      </c>
      <c r="D24" s="38">
        <v>26800</v>
      </c>
      <c r="E24" s="38">
        <v>27200</v>
      </c>
      <c r="F24" s="39"/>
      <c r="G24" s="34"/>
      <c r="H24" s="39"/>
      <c r="I24" s="34"/>
      <c r="J24" s="34"/>
      <c r="K24" s="34"/>
      <c r="L24" s="34"/>
      <c r="M24" s="34"/>
      <c r="N24" s="41"/>
      <c r="O24" s="41"/>
    </row>
    <row r="25" spans="1:15" s="36" customFormat="1" ht="105.75" customHeight="1" x14ac:dyDescent="0.25">
      <c r="A25" s="30" t="s">
        <v>35</v>
      </c>
      <c r="B25" s="42" t="s">
        <v>36</v>
      </c>
      <c r="C25" s="38">
        <f>C26</f>
        <v>5277300</v>
      </c>
      <c r="D25" s="38">
        <f t="shared" ref="D25:E25" si="10">D26</f>
        <v>5317700</v>
      </c>
      <c r="E25" s="38">
        <f t="shared" si="10"/>
        <v>5403900</v>
      </c>
      <c r="F25" s="39"/>
      <c r="G25" s="34">
        <f>E25+F25</f>
        <v>5403900</v>
      </c>
      <c r="H25" s="39"/>
      <c r="I25" s="34">
        <f>G25+H25</f>
        <v>5403900</v>
      </c>
      <c r="J25" s="34" t="e">
        <f>C25-#REF!</f>
        <v>#REF!</v>
      </c>
      <c r="K25" s="34"/>
      <c r="L25" s="34"/>
      <c r="M25" s="34"/>
      <c r="N25" s="41" t="e">
        <f>C25/#REF!*100</f>
        <v>#REF!</v>
      </c>
      <c r="O25" s="41" t="e">
        <f>C25/#REF!*100</f>
        <v>#REF!</v>
      </c>
    </row>
    <row r="26" spans="1:15" s="36" customFormat="1" ht="159.75" customHeight="1" x14ac:dyDescent="0.25">
      <c r="A26" s="45" t="s">
        <v>37</v>
      </c>
      <c r="B26" s="46" t="s">
        <v>38</v>
      </c>
      <c r="C26" s="38">
        <v>5277300</v>
      </c>
      <c r="D26" s="38">
        <v>5317700</v>
      </c>
      <c r="E26" s="38">
        <v>5403900</v>
      </c>
      <c r="F26" s="39"/>
      <c r="G26" s="34"/>
      <c r="H26" s="39"/>
      <c r="I26" s="34"/>
      <c r="J26" s="34"/>
      <c r="K26" s="34"/>
      <c r="L26" s="34"/>
      <c r="M26" s="34"/>
      <c r="N26" s="41"/>
      <c r="O26" s="41"/>
    </row>
    <row r="27" spans="1:15" s="36" customFormat="1" ht="105.75" customHeight="1" x14ac:dyDescent="0.25">
      <c r="A27" s="30" t="s">
        <v>39</v>
      </c>
      <c r="B27" s="42" t="s">
        <v>40</v>
      </c>
      <c r="C27" s="38">
        <f>C28</f>
        <v>-333300</v>
      </c>
      <c r="D27" s="38">
        <f t="shared" ref="D27:E27" si="11">D28</f>
        <v>-322400</v>
      </c>
      <c r="E27" s="38">
        <f t="shared" si="11"/>
        <v>-314500</v>
      </c>
      <c r="F27" s="39"/>
      <c r="G27" s="34">
        <f>E27+F27</f>
        <v>-314500</v>
      </c>
      <c r="H27" s="39"/>
      <c r="I27" s="34">
        <f>G27+H27</f>
        <v>-314500</v>
      </c>
      <c r="J27" s="34" t="e">
        <f>C27-#REF!</f>
        <v>#REF!</v>
      </c>
      <c r="K27" s="34"/>
      <c r="L27" s="34"/>
      <c r="M27" s="34"/>
      <c r="N27" s="41" t="e">
        <f>C27/#REF!*100</f>
        <v>#REF!</v>
      </c>
      <c r="O27" s="41" t="e">
        <f>C27/#REF!*100</f>
        <v>#REF!</v>
      </c>
    </row>
    <row r="28" spans="1:15" s="36" customFormat="1" ht="156.75" customHeight="1" x14ac:dyDescent="0.25">
      <c r="A28" s="45" t="s">
        <v>41</v>
      </c>
      <c r="B28" s="47" t="s">
        <v>42</v>
      </c>
      <c r="C28" s="38">
        <v>-333300</v>
      </c>
      <c r="D28" s="38">
        <v>-322400</v>
      </c>
      <c r="E28" s="38">
        <v>-314500</v>
      </c>
      <c r="F28" s="39"/>
      <c r="G28" s="34"/>
      <c r="H28" s="39"/>
      <c r="I28" s="34"/>
      <c r="J28" s="34"/>
      <c r="K28" s="34"/>
      <c r="L28" s="34"/>
      <c r="M28" s="34"/>
      <c r="N28" s="41"/>
      <c r="O28" s="41"/>
    </row>
    <row r="29" spans="1:15" s="104" customFormat="1" ht="33.75" customHeight="1" x14ac:dyDescent="0.25">
      <c r="A29" s="102" t="s">
        <v>43</v>
      </c>
      <c r="B29" s="31" t="s">
        <v>44</v>
      </c>
      <c r="C29" s="32">
        <f xml:space="preserve"> C30+C33+C35</f>
        <v>230000</v>
      </c>
      <c r="D29" s="32">
        <f t="shared" ref="D29:I29" si="12" xml:space="preserve"> D30+D33+D35</f>
        <v>295000</v>
      </c>
      <c r="E29" s="32">
        <f t="shared" si="12"/>
        <v>441000</v>
      </c>
      <c r="F29" s="33">
        <f t="shared" si="12"/>
        <v>0</v>
      </c>
      <c r="G29" s="33">
        <f t="shared" si="12"/>
        <v>441000</v>
      </c>
      <c r="H29" s="33">
        <f t="shared" si="12"/>
        <v>0</v>
      </c>
      <c r="I29" s="33">
        <f t="shared" si="12"/>
        <v>441000</v>
      </c>
      <c r="J29" s="49" t="e">
        <f>C29-#REF!</f>
        <v>#REF!</v>
      </c>
      <c r="K29" s="49"/>
      <c r="L29" s="49"/>
      <c r="M29" s="49"/>
      <c r="N29" s="103" t="e">
        <f>C29/#REF!*100</f>
        <v>#REF!</v>
      </c>
      <c r="O29" s="103" t="e">
        <f>C29/#REF!*100</f>
        <v>#REF!</v>
      </c>
    </row>
    <row r="30" spans="1:15" s="36" customFormat="1" ht="18" customHeight="1" x14ac:dyDescent="0.25">
      <c r="A30" s="30" t="s">
        <v>271</v>
      </c>
      <c r="B30" s="40" t="s">
        <v>272</v>
      </c>
      <c r="C30" s="38">
        <f t="shared" ref="C30:I30" si="13">C31+C32</f>
        <v>0</v>
      </c>
      <c r="D30" s="38">
        <f t="shared" si="13"/>
        <v>0</v>
      </c>
      <c r="E30" s="38">
        <f t="shared" si="13"/>
        <v>1000</v>
      </c>
      <c r="F30" s="39">
        <f t="shared" si="13"/>
        <v>0</v>
      </c>
      <c r="G30" s="39">
        <f t="shared" si="13"/>
        <v>1000</v>
      </c>
      <c r="H30" s="39">
        <f t="shared" si="13"/>
        <v>0</v>
      </c>
      <c r="I30" s="39">
        <f t="shared" si="13"/>
        <v>1000</v>
      </c>
      <c r="J30" s="34" t="e">
        <f>C30-#REF!</f>
        <v>#REF!</v>
      </c>
      <c r="K30" s="34"/>
      <c r="L30" s="34"/>
      <c r="M30" s="34"/>
      <c r="N30" s="35" t="e">
        <f>C30/#REF!*100</f>
        <v>#REF!</v>
      </c>
      <c r="O30" s="35" t="e">
        <f>C30/#REF!*100</f>
        <v>#REF!</v>
      </c>
    </row>
    <row r="31" spans="1:15" s="36" customFormat="1" ht="33.75" customHeight="1" x14ac:dyDescent="0.25">
      <c r="A31" s="30" t="s">
        <v>273</v>
      </c>
      <c r="B31" s="40" t="s">
        <v>272</v>
      </c>
      <c r="C31" s="38">
        <v>0</v>
      </c>
      <c r="D31" s="38">
        <v>0</v>
      </c>
      <c r="E31" s="38">
        <v>1000</v>
      </c>
      <c r="F31" s="39"/>
      <c r="G31" s="34">
        <f>E31+F31</f>
        <v>1000</v>
      </c>
      <c r="H31" s="39"/>
      <c r="I31" s="34">
        <f>G31+H31</f>
        <v>1000</v>
      </c>
      <c r="J31" s="34" t="e">
        <f>C31-#REF!</f>
        <v>#REF!</v>
      </c>
      <c r="K31" s="34"/>
      <c r="L31" s="34"/>
      <c r="M31" s="34"/>
      <c r="N31" s="35" t="e">
        <f>C31/#REF!*100</f>
        <v>#REF!</v>
      </c>
      <c r="O31" s="35" t="e">
        <f>C31/#REF!*100</f>
        <v>#REF!</v>
      </c>
    </row>
    <row r="32" spans="1:15" s="36" customFormat="1" ht="19.5" hidden="1" customHeight="1" x14ac:dyDescent="0.25">
      <c r="A32" s="30" t="s">
        <v>274</v>
      </c>
      <c r="B32" s="40" t="s">
        <v>275</v>
      </c>
      <c r="C32" s="38"/>
      <c r="D32" s="38"/>
      <c r="E32" s="38"/>
      <c r="F32" s="39"/>
      <c r="G32" s="34">
        <f>E32+F32</f>
        <v>0</v>
      </c>
      <c r="H32" s="39"/>
      <c r="I32" s="34">
        <f>G32+H32</f>
        <v>0</v>
      </c>
      <c r="J32" s="34" t="e">
        <f>C32-#REF!</f>
        <v>#REF!</v>
      </c>
      <c r="K32" s="34"/>
      <c r="L32" s="34"/>
      <c r="M32" s="34"/>
      <c r="N32" s="35" t="e">
        <f>C32/#REF!*100</f>
        <v>#REF!</v>
      </c>
      <c r="O32" s="35" t="e">
        <f>C32/#REF!*100</f>
        <v>#REF!</v>
      </c>
    </row>
    <row r="33" spans="1:15" s="36" customFormat="1" ht="18.75" customHeight="1" x14ac:dyDescent="0.25">
      <c r="A33" s="30" t="s">
        <v>45</v>
      </c>
      <c r="B33" s="40" t="s">
        <v>46</v>
      </c>
      <c r="C33" s="38">
        <f>C34</f>
        <v>155000</v>
      </c>
      <c r="D33" s="38">
        <f t="shared" ref="D33:I33" si="14">D34</f>
        <v>168000</v>
      </c>
      <c r="E33" s="38">
        <f t="shared" si="14"/>
        <v>182000</v>
      </c>
      <c r="F33" s="39">
        <f t="shared" si="14"/>
        <v>0</v>
      </c>
      <c r="G33" s="39">
        <f t="shared" si="14"/>
        <v>182000</v>
      </c>
      <c r="H33" s="39">
        <f t="shared" si="14"/>
        <v>0</v>
      </c>
      <c r="I33" s="39">
        <f t="shared" si="14"/>
        <v>182000</v>
      </c>
      <c r="J33" s="34" t="e">
        <f>C33-#REF!</f>
        <v>#REF!</v>
      </c>
      <c r="K33" s="34"/>
      <c r="L33" s="34"/>
      <c r="M33" s="34"/>
      <c r="N33" s="41" t="e">
        <f>C33/#REF!*100</f>
        <v>#REF!</v>
      </c>
      <c r="O33" s="41" t="e">
        <f>C33/#REF!*100</f>
        <v>#REF!</v>
      </c>
    </row>
    <row r="34" spans="1:15" s="36" customFormat="1" ht="19.5" customHeight="1" x14ac:dyDescent="0.25">
      <c r="A34" s="30" t="s">
        <v>47</v>
      </c>
      <c r="B34" s="40" t="s">
        <v>46</v>
      </c>
      <c r="C34" s="38">
        <v>155000</v>
      </c>
      <c r="D34" s="38">
        <v>168000</v>
      </c>
      <c r="E34" s="38">
        <v>182000</v>
      </c>
      <c r="F34" s="39"/>
      <c r="G34" s="34">
        <f>E34+F34</f>
        <v>182000</v>
      </c>
      <c r="H34" s="39"/>
      <c r="I34" s="34">
        <f>G34+H34</f>
        <v>182000</v>
      </c>
      <c r="J34" s="34" t="e">
        <f>C34-#REF!</f>
        <v>#REF!</v>
      </c>
      <c r="K34" s="34"/>
      <c r="L34" s="34"/>
      <c r="M34" s="34"/>
      <c r="N34" s="41" t="e">
        <f>C34/#REF!*100</f>
        <v>#REF!</v>
      </c>
      <c r="O34" s="41" t="e">
        <f>C34/#REF!*100</f>
        <v>#REF!</v>
      </c>
    </row>
    <row r="35" spans="1:15" s="36" customFormat="1" ht="36" customHeight="1" x14ac:dyDescent="0.25">
      <c r="A35" s="30" t="s">
        <v>48</v>
      </c>
      <c r="B35" s="40" t="s">
        <v>49</v>
      </c>
      <c r="C35" s="38">
        <f>C36</f>
        <v>75000</v>
      </c>
      <c r="D35" s="38">
        <f t="shared" ref="D35:I35" si="15">D36</f>
        <v>127000</v>
      </c>
      <c r="E35" s="38">
        <f t="shared" si="15"/>
        <v>258000</v>
      </c>
      <c r="F35" s="39">
        <f t="shared" si="15"/>
        <v>0</v>
      </c>
      <c r="G35" s="39">
        <f t="shared" si="15"/>
        <v>258000</v>
      </c>
      <c r="H35" s="39">
        <f t="shared" si="15"/>
        <v>0</v>
      </c>
      <c r="I35" s="39">
        <f t="shared" si="15"/>
        <v>258000</v>
      </c>
      <c r="J35" s="34" t="e">
        <f>C35-#REF!</f>
        <v>#REF!</v>
      </c>
      <c r="K35" s="34"/>
      <c r="L35" s="34"/>
      <c r="M35" s="34"/>
      <c r="N35" s="35" t="e">
        <f>C35/#REF!*100</f>
        <v>#REF!</v>
      </c>
      <c r="O35" s="35" t="e">
        <f>C35/#REF!*100</f>
        <v>#REF!</v>
      </c>
    </row>
    <row r="36" spans="1:15" s="36" customFormat="1" ht="62.25" customHeight="1" x14ac:dyDescent="0.25">
      <c r="A36" s="30" t="s">
        <v>50</v>
      </c>
      <c r="B36" s="40" t="s">
        <v>51</v>
      </c>
      <c r="C36" s="38">
        <v>75000</v>
      </c>
      <c r="D36" s="38">
        <v>127000</v>
      </c>
      <c r="E36" s="38">
        <v>258000</v>
      </c>
      <c r="F36" s="39"/>
      <c r="G36" s="34">
        <f>E36+F36</f>
        <v>258000</v>
      </c>
      <c r="H36" s="39"/>
      <c r="I36" s="34">
        <f>G36+H36</f>
        <v>258000</v>
      </c>
      <c r="J36" s="34" t="e">
        <f>C36-#REF!</f>
        <v>#REF!</v>
      </c>
      <c r="K36" s="34"/>
      <c r="L36" s="34"/>
      <c r="M36" s="34"/>
      <c r="N36" s="35" t="e">
        <f>C36/#REF!*100</f>
        <v>#REF!</v>
      </c>
      <c r="O36" s="35" t="e">
        <f>C36/#REF!*100</f>
        <v>#REF!</v>
      </c>
    </row>
    <row r="37" spans="1:15" s="104" customFormat="1" ht="26.25" customHeight="1" x14ac:dyDescent="0.25">
      <c r="A37" s="102" t="s">
        <v>52</v>
      </c>
      <c r="B37" s="31" t="s">
        <v>53</v>
      </c>
      <c r="C37" s="32">
        <f>C38</f>
        <v>4916000</v>
      </c>
      <c r="D37" s="32">
        <f t="shared" ref="D37:I38" si="16">D38</f>
        <v>5142000</v>
      </c>
      <c r="E37" s="32">
        <f t="shared" si="16"/>
        <v>5379000</v>
      </c>
      <c r="F37" s="33">
        <f t="shared" si="16"/>
        <v>0</v>
      </c>
      <c r="G37" s="33">
        <f t="shared" si="16"/>
        <v>5379000</v>
      </c>
      <c r="H37" s="33">
        <f t="shared" si="16"/>
        <v>0</v>
      </c>
      <c r="I37" s="33">
        <f t="shared" si="16"/>
        <v>5379000</v>
      </c>
      <c r="J37" s="49" t="e">
        <f>C37-#REF!</f>
        <v>#REF!</v>
      </c>
      <c r="K37" s="49"/>
      <c r="L37" s="49"/>
      <c r="M37" s="49"/>
      <c r="N37" s="103" t="e">
        <f>C37/#REF!*100</f>
        <v>#REF!</v>
      </c>
      <c r="O37" s="103" t="e">
        <f>C37/#REF!*100</f>
        <v>#REF!</v>
      </c>
    </row>
    <row r="38" spans="1:15" s="36" customFormat="1" ht="48" customHeight="1" x14ac:dyDescent="0.25">
      <c r="A38" s="30" t="s">
        <v>54</v>
      </c>
      <c r="B38" s="40" t="s">
        <v>55</v>
      </c>
      <c r="C38" s="38">
        <f>C39</f>
        <v>4916000</v>
      </c>
      <c r="D38" s="38">
        <f t="shared" si="16"/>
        <v>5142000</v>
      </c>
      <c r="E38" s="38">
        <f t="shared" si="16"/>
        <v>5379000</v>
      </c>
      <c r="F38" s="39">
        <f>F39</f>
        <v>0</v>
      </c>
      <c r="G38" s="39">
        <f>G39</f>
        <v>5379000</v>
      </c>
      <c r="H38" s="39">
        <f>H39</f>
        <v>0</v>
      </c>
      <c r="I38" s="39">
        <f>I39</f>
        <v>5379000</v>
      </c>
      <c r="J38" s="34" t="e">
        <f>C38-#REF!</f>
        <v>#REF!</v>
      </c>
      <c r="K38" s="34"/>
      <c r="L38" s="34"/>
      <c r="M38" s="34"/>
      <c r="N38" s="35" t="e">
        <f>C38/#REF!*100</f>
        <v>#REF!</v>
      </c>
      <c r="O38" s="35" t="e">
        <f>C38/#REF!*100</f>
        <v>#REF!</v>
      </c>
    </row>
    <row r="39" spans="1:15" s="36" customFormat="1" ht="76.5" customHeight="1" x14ac:dyDescent="0.25">
      <c r="A39" s="30" t="s">
        <v>56</v>
      </c>
      <c r="B39" s="40" t="s">
        <v>57</v>
      </c>
      <c r="C39" s="38">
        <v>4916000</v>
      </c>
      <c r="D39" s="38">
        <v>5142000</v>
      </c>
      <c r="E39" s="38">
        <v>5379000</v>
      </c>
      <c r="F39" s="39"/>
      <c r="G39" s="34">
        <f>E39+F39</f>
        <v>5379000</v>
      </c>
      <c r="H39" s="39"/>
      <c r="I39" s="34">
        <f>G39+H39</f>
        <v>5379000</v>
      </c>
      <c r="J39" s="34" t="e">
        <f>C39-#REF!</f>
        <v>#REF!</v>
      </c>
      <c r="K39" s="34"/>
      <c r="L39" s="34"/>
      <c r="M39" s="34"/>
      <c r="N39" s="35" t="e">
        <f>C39/#REF!*100</f>
        <v>#REF!</v>
      </c>
      <c r="O39" s="35" t="e">
        <f>C39/#REF!*100</f>
        <v>#REF!</v>
      </c>
    </row>
    <row r="40" spans="1:15" s="104" customFormat="1" ht="60" customHeight="1" x14ac:dyDescent="0.25">
      <c r="A40" s="102" t="s">
        <v>58</v>
      </c>
      <c r="B40" s="31" t="s">
        <v>59</v>
      </c>
      <c r="C40" s="48">
        <f>C41+C47+C50</f>
        <v>1760000</v>
      </c>
      <c r="D40" s="48">
        <f t="shared" ref="D40:I40" si="17">D41+D47+D50</f>
        <v>1825300</v>
      </c>
      <c r="E40" s="48">
        <f t="shared" si="17"/>
        <v>1813000</v>
      </c>
      <c r="F40" s="49">
        <f t="shared" si="17"/>
        <v>0</v>
      </c>
      <c r="G40" s="49">
        <f t="shared" si="17"/>
        <v>1813000</v>
      </c>
      <c r="H40" s="49">
        <f t="shared" si="17"/>
        <v>0</v>
      </c>
      <c r="I40" s="49">
        <f t="shared" si="17"/>
        <v>1813000</v>
      </c>
      <c r="J40" s="49" t="e">
        <f>C40-#REF!</f>
        <v>#REF!</v>
      </c>
      <c r="K40" s="49"/>
      <c r="L40" s="49"/>
      <c r="M40" s="49"/>
      <c r="N40" s="103" t="e">
        <f>C40/#REF!*100</f>
        <v>#REF!</v>
      </c>
      <c r="O40" s="103" t="e">
        <f>C40/#REF!*100</f>
        <v>#REF!</v>
      </c>
    </row>
    <row r="41" spans="1:15" s="36" customFormat="1" ht="105" customHeight="1" x14ac:dyDescent="0.25">
      <c r="A41" s="30" t="s">
        <v>60</v>
      </c>
      <c r="B41" s="42" t="s">
        <v>61</v>
      </c>
      <c r="C41" s="50">
        <f>C42+C45</f>
        <v>1639200</v>
      </c>
      <c r="D41" s="50">
        <f t="shared" ref="D41:I41" si="18">D42+D45</f>
        <v>1704500</v>
      </c>
      <c r="E41" s="50">
        <f t="shared" si="18"/>
        <v>1692200</v>
      </c>
      <c r="F41" s="34">
        <f t="shared" si="18"/>
        <v>0</v>
      </c>
      <c r="G41" s="34">
        <f t="shared" si="18"/>
        <v>1692200</v>
      </c>
      <c r="H41" s="34">
        <f t="shared" si="18"/>
        <v>0</v>
      </c>
      <c r="I41" s="34">
        <f t="shared" si="18"/>
        <v>1692200</v>
      </c>
      <c r="J41" s="34" t="e">
        <f>C41-#REF!</f>
        <v>#REF!</v>
      </c>
      <c r="K41" s="34"/>
      <c r="L41" s="34"/>
      <c r="M41" s="34"/>
      <c r="N41" s="35" t="e">
        <f>C41/#REF!*100</f>
        <v>#REF!</v>
      </c>
      <c r="O41" s="35" t="e">
        <f>C41/#REF!*100</f>
        <v>#REF!</v>
      </c>
    </row>
    <row r="42" spans="1:15" s="36" customFormat="1" ht="102.75" customHeight="1" x14ac:dyDescent="0.25">
      <c r="A42" s="30" t="s">
        <v>62</v>
      </c>
      <c r="B42" s="40" t="s">
        <v>63</v>
      </c>
      <c r="C42" s="38">
        <f>C43+C44</f>
        <v>1492600</v>
      </c>
      <c r="D42" s="38">
        <f t="shared" ref="D42:I42" si="19">D43+D44</f>
        <v>1554200</v>
      </c>
      <c r="E42" s="38">
        <f t="shared" si="19"/>
        <v>1554200</v>
      </c>
      <c r="F42" s="39">
        <f t="shared" si="19"/>
        <v>0</v>
      </c>
      <c r="G42" s="39">
        <f t="shared" si="19"/>
        <v>1554200</v>
      </c>
      <c r="H42" s="39">
        <f t="shared" si="19"/>
        <v>0</v>
      </c>
      <c r="I42" s="39">
        <f t="shared" si="19"/>
        <v>1554200</v>
      </c>
      <c r="J42" s="34" t="e">
        <f>C42-#REF!</f>
        <v>#REF!</v>
      </c>
      <c r="K42" s="34"/>
      <c r="L42" s="34"/>
      <c r="M42" s="34"/>
      <c r="N42" s="35" t="e">
        <f>C42/#REF!*100</f>
        <v>#REF!</v>
      </c>
      <c r="O42" s="35" t="e">
        <f>C42/#REF!*100</f>
        <v>#REF!</v>
      </c>
    </row>
    <row r="43" spans="1:15" s="36" customFormat="1" ht="138" customHeight="1" x14ac:dyDescent="0.25">
      <c r="A43" s="30" t="s">
        <v>64</v>
      </c>
      <c r="B43" s="42" t="s">
        <v>65</v>
      </c>
      <c r="C43" s="38">
        <v>697100</v>
      </c>
      <c r="D43" s="38">
        <v>741600</v>
      </c>
      <c r="E43" s="38">
        <v>741600</v>
      </c>
      <c r="F43" s="39"/>
      <c r="G43" s="34">
        <f>E43+F43</f>
        <v>741600</v>
      </c>
      <c r="H43" s="39"/>
      <c r="I43" s="34">
        <f>G43+H43</f>
        <v>741600</v>
      </c>
      <c r="J43" s="34" t="e">
        <f>C43-#REF!</f>
        <v>#REF!</v>
      </c>
      <c r="K43" s="34"/>
      <c r="L43" s="34"/>
      <c r="M43" s="34"/>
      <c r="N43" s="35" t="e">
        <f>C43/#REF!*100</f>
        <v>#REF!</v>
      </c>
      <c r="O43" s="35" t="e">
        <f>C43/#REF!*100</f>
        <v>#REF!</v>
      </c>
    </row>
    <row r="44" spans="1:15" s="36" customFormat="1" ht="101.25" customHeight="1" x14ac:dyDescent="0.25">
      <c r="A44" s="30" t="s">
        <v>66</v>
      </c>
      <c r="B44" s="42" t="s">
        <v>67</v>
      </c>
      <c r="C44" s="38">
        <v>795500</v>
      </c>
      <c r="D44" s="38">
        <v>812600</v>
      </c>
      <c r="E44" s="38">
        <v>812600</v>
      </c>
      <c r="F44" s="39"/>
      <c r="G44" s="34">
        <f>E44+F44</f>
        <v>812600</v>
      </c>
      <c r="H44" s="39"/>
      <c r="I44" s="34">
        <f>G44+H44</f>
        <v>812600</v>
      </c>
      <c r="J44" s="34" t="e">
        <f>C44-#REF!</f>
        <v>#REF!</v>
      </c>
      <c r="K44" s="34"/>
      <c r="L44" s="34"/>
      <c r="M44" s="34"/>
      <c r="N44" s="35" t="e">
        <f>C44/#REF!*100</f>
        <v>#REF!</v>
      </c>
      <c r="O44" s="35" t="e">
        <f>C44/#REF!*100</f>
        <v>#REF!</v>
      </c>
    </row>
    <row r="45" spans="1:15" s="36" customFormat="1" ht="100.5" customHeight="1" x14ac:dyDescent="0.25">
      <c r="A45" s="30" t="s">
        <v>68</v>
      </c>
      <c r="B45" s="42" t="s">
        <v>69</v>
      </c>
      <c r="C45" s="50">
        <f>C46</f>
        <v>146600</v>
      </c>
      <c r="D45" s="50">
        <f t="shared" ref="D45:I45" si="20">D46</f>
        <v>150300</v>
      </c>
      <c r="E45" s="50">
        <f t="shared" si="20"/>
        <v>138000</v>
      </c>
      <c r="F45" s="34">
        <f t="shared" si="20"/>
        <v>0</v>
      </c>
      <c r="G45" s="34">
        <f t="shared" si="20"/>
        <v>138000</v>
      </c>
      <c r="H45" s="34">
        <f t="shared" si="20"/>
        <v>0</v>
      </c>
      <c r="I45" s="34">
        <f t="shared" si="20"/>
        <v>138000</v>
      </c>
      <c r="J45" s="34" t="e">
        <f>C45-#REF!</f>
        <v>#REF!</v>
      </c>
      <c r="K45" s="34"/>
      <c r="L45" s="34"/>
      <c r="M45" s="34"/>
      <c r="N45" s="35" t="e">
        <f>C45/#REF!*100</f>
        <v>#REF!</v>
      </c>
      <c r="O45" s="35" t="e">
        <f>C45/#REF!*100</f>
        <v>#REF!</v>
      </c>
    </row>
    <row r="46" spans="1:15" s="36" customFormat="1" ht="105" customHeight="1" x14ac:dyDescent="0.25">
      <c r="A46" s="30" t="s">
        <v>70</v>
      </c>
      <c r="B46" s="40" t="s">
        <v>71</v>
      </c>
      <c r="C46" s="38">
        <v>146600</v>
      </c>
      <c r="D46" s="38">
        <v>150300</v>
      </c>
      <c r="E46" s="38">
        <v>138000</v>
      </c>
      <c r="F46" s="39"/>
      <c r="G46" s="34">
        <f>E46+F46</f>
        <v>138000</v>
      </c>
      <c r="H46" s="39"/>
      <c r="I46" s="34">
        <f>G46+H46</f>
        <v>138000</v>
      </c>
      <c r="J46" s="34" t="e">
        <f>C46-#REF!</f>
        <v>#REF!</v>
      </c>
      <c r="K46" s="34"/>
      <c r="L46" s="34"/>
      <c r="M46" s="34"/>
      <c r="N46" s="35" t="e">
        <f>C46/#REF!*100</f>
        <v>#REF!</v>
      </c>
      <c r="O46" s="35" t="e">
        <f>C46/#REF!*100</f>
        <v>#REF!</v>
      </c>
    </row>
    <row r="47" spans="1:15" s="36" customFormat="1" ht="26.25" hidden="1" customHeight="1" x14ac:dyDescent="0.25">
      <c r="A47" s="30" t="s">
        <v>276</v>
      </c>
      <c r="B47" s="40" t="s">
        <v>277</v>
      </c>
      <c r="C47" s="38">
        <f>C48</f>
        <v>0</v>
      </c>
      <c r="D47" s="38">
        <f t="shared" ref="D47:I47" si="21">D48</f>
        <v>0</v>
      </c>
      <c r="E47" s="38">
        <f t="shared" si="21"/>
        <v>0</v>
      </c>
      <c r="F47" s="39">
        <f t="shared" si="21"/>
        <v>0</v>
      </c>
      <c r="G47" s="39">
        <f t="shared" si="21"/>
        <v>0</v>
      </c>
      <c r="H47" s="39">
        <f t="shared" si="21"/>
        <v>0</v>
      </c>
      <c r="I47" s="39">
        <f t="shared" si="21"/>
        <v>0</v>
      </c>
      <c r="J47" s="34" t="e">
        <f>C47-#REF!</f>
        <v>#REF!</v>
      </c>
      <c r="K47" s="34"/>
      <c r="L47" s="34"/>
      <c r="M47" s="34"/>
      <c r="N47" s="35" t="e">
        <f>C47/#REF!*100</f>
        <v>#REF!</v>
      </c>
      <c r="O47" s="35" t="e">
        <f>C47/#REF!*100</f>
        <v>#REF!</v>
      </c>
    </row>
    <row r="48" spans="1:15" s="36" customFormat="1" ht="54" hidden="1" customHeight="1" x14ac:dyDescent="0.25">
      <c r="A48" s="30" t="s">
        <v>278</v>
      </c>
      <c r="B48" s="40" t="s">
        <v>279</v>
      </c>
      <c r="C48" s="38">
        <f t="shared" ref="C48:I48" si="22">C49</f>
        <v>0</v>
      </c>
      <c r="D48" s="38">
        <f>D49</f>
        <v>0</v>
      </c>
      <c r="E48" s="38">
        <f>E49</f>
        <v>0</v>
      </c>
      <c r="F48" s="39">
        <f t="shared" si="22"/>
        <v>0</v>
      </c>
      <c r="G48" s="39">
        <f t="shared" si="22"/>
        <v>0</v>
      </c>
      <c r="H48" s="39">
        <f t="shared" si="22"/>
        <v>0</v>
      </c>
      <c r="I48" s="39">
        <f t="shared" si="22"/>
        <v>0</v>
      </c>
      <c r="J48" s="34" t="e">
        <f>C48-#REF!</f>
        <v>#REF!</v>
      </c>
      <c r="K48" s="34"/>
      <c r="L48" s="34"/>
      <c r="M48" s="34"/>
      <c r="N48" s="35" t="e">
        <f>C48/#REF!*100</f>
        <v>#REF!</v>
      </c>
      <c r="O48" s="35" t="e">
        <f>C48/#REF!*100</f>
        <v>#REF!</v>
      </c>
    </row>
    <row r="49" spans="1:15" s="36" customFormat="1" ht="7.5" hidden="1" customHeight="1" x14ac:dyDescent="0.25">
      <c r="A49" s="30" t="s">
        <v>280</v>
      </c>
      <c r="B49" s="40" t="s">
        <v>281</v>
      </c>
      <c r="C49" s="38"/>
      <c r="D49" s="38"/>
      <c r="E49" s="38"/>
      <c r="F49" s="39"/>
      <c r="G49" s="34">
        <f>E49+F49</f>
        <v>0</v>
      </c>
      <c r="H49" s="39"/>
      <c r="I49" s="34">
        <f>G49+H49</f>
        <v>0</v>
      </c>
      <c r="J49" s="34" t="e">
        <f>C49-#REF!</f>
        <v>#REF!</v>
      </c>
      <c r="K49" s="34"/>
      <c r="L49" s="34"/>
      <c r="M49" s="34"/>
      <c r="N49" s="35" t="e">
        <f>C49/#REF!*100</f>
        <v>#REF!</v>
      </c>
      <c r="O49" s="35" t="e">
        <f>C49/#REF!*100</f>
        <v>#REF!</v>
      </c>
    </row>
    <row r="50" spans="1:15" s="36" customFormat="1" ht="117.75" customHeight="1" x14ac:dyDescent="0.25">
      <c r="A50" s="30" t="s">
        <v>72</v>
      </c>
      <c r="B50" s="40" t="s">
        <v>73</v>
      </c>
      <c r="C50" s="38">
        <f t="shared" ref="C50:I51" si="23">C51</f>
        <v>120800</v>
      </c>
      <c r="D50" s="38">
        <f t="shared" si="23"/>
        <v>120800</v>
      </c>
      <c r="E50" s="38">
        <f t="shared" si="23"/>
        <v>120800</v>
      </c>
      <c r="F50" s="39">
        <f t="shared" si="23"/>
        <v>0</v>
      </c>
      <c r="G50" s="39">
        <f t="shared" si="23"/>
        <v>120800</v>
      </c>
      <c r="H50" s="39">
        <f t="shared" si="23"/>
        <v>0</v>
      </c>
      <c r="I50" s="39">
        <f t="shared" si="23"/>
        <v>120800</v>
      </c>
      <c r="J50" s="34" t="e">
        <f>C50-#REF!</f>
        <v>#REF!</v>
      </c>
      <c r="K50" s="34"/>
      <c r="L50" s="34"/>
      <c r="M50" s="34"/>
      <c r="N50" s="35" t="e">
        <f>C50/#REF!*100</f>
        <v>#REF!</v>
      </c>
      <c r="O50" s="35" t="e">
        <f>C50/#REF!*100</f>
        <v>#REF!</v>
      </c>
    </row>
    <row r="51" spans="1:15" s="36" customFormat="1" ht="114" customHeight="1" x14ac:dyDescent="0.25">
      <c r="A51" s="30" t="s">
        <v>74</v>
      </c>
      <c r="B51" s="40" t="s">
        <v>75</v>
      </c>
      <c r="C51" s="38">
        <f t="shared" si="23"/>
        <v>120800</v>
      </c>
      <c r="D51" s="38">
        <f t="shared" si="23"/>
        <v>120800</v>
      </c>
      <c r="E51" s="38">
        <f t="shared" si="23"/>
        <v>120800</v>
      </c>
      <c r="F51" s="39">
        <f t="shared" si="23"/>
        <v>0</v>
      </c>
      <c r="G51" s="39">
        <f t="shared" si="23"/>
        <v>120800</v>
      </c>
      <c r="H51" s="39">
        <f t="shared" si="23"/>
        <v>0</v>
      </c>
      <c r="I51" s="39">
        <f t="shared" si="23"/>
        <v>120800</v>
      </c>
      <c r="J51" s="34" t="e">
        <f>C51-#REF!</f>
        <v>#REF!</v>
      </c>
      <c r="K51" s="34"/>
      <c r="L51" s="34"/>
      <c r="M51" s="34"/>
      <c r="N51" s="35" t="e">
        <f>C51/#REF!*100</f>
        <v>#REF!</v>
      </c>
      <c r="O51" s="35" t="e">
        <f>C51/#REF!*100</f>
        <v>#REF!</v>
      </c>
    </row>
    <row r="52" spans="1:15" s="36" customFormat="1" ht="107.25" customHeight="1" x14ac:dyDescent="0.25">
      <c r="A52" s="30" t="s">
        <v>76</v>
      </c>
      <c r="B52" s="40" t="s">
        <v>77</v>
      </c>
      <c r="C52" s="38">
        <v>120800</v>
      </c>
      <c r="D52" s="38">
        <v>120800</v>
      </c>
      <c r="E52" s="38">
        <v>120800</v>
      </c>
      <c r="F52" s="39"/>
      <c r="G52" s="34">
        <f>E52+F52</f>
        <v>120800</v>
      </c>
      <c r="H52" s="39"/>
      <c r="I52" s="34">
        <f>G52+H52</f>
        <v>120800</v>
      </c>
      <c r="J52" s="34" t="e">
        <f>C52-#REF!</f>
        <v>#REF!</v>
      </c>
      <c r="K52" s="34"/>
      <c r="L52" s="34"/>
      <c r="M52" s="34"/>
      <c r="N52" s="35" t="e">
        <f>C52/#REF!*100</f>
        <v>#REF!</v>
      </c>
      <c r="O52" s="35" t="e">
        <f>C52/#REF!*100</f>
        <v>#REF!</v>
      </c>
    </row>
    <row r="53" spans="1:15" s="104" customFormat="1" ht="31.5" customHeight="1" x14ac:dyDescent="0.25">
      <c r="A53" s="102" t="s">
        <v>78</v>
      </c>
      <c r="B53" s="31" t="s">
        <v>79</v>
      </c>
      <c r="C53" s="32">
        <f t="shared" ref="C53:I53" si="24">C54</f>
        <v>195500</v>
      </c>
      <c r="D53" s="32">
        <f t="shared" si="24"/>
        <v>195500</v>
      </c>
      <c r="E53" s="32">
        <f t="shared" si="24"/>
        <v>195500</v>
      </c>
      <c r="F53" s="33">
        <f t="shared" si="24"/>
        <v>0</v>
      </c>
      <c r="G53" s="33">
        <f t="shared" si="24"/>
        <v>195500</v>
      </c>
      <c r="H53" s="33">
        <f t="shared" si="24"/>
        <v>0</v>
      </c>
      <c r="I53" s="33">
        <f t="shared" si="24"/>
        <v>195500</v>
      </c>
      <c r="J53" s="49" t="e">
        <f>C53-#REF!</f>
        <v>#REF!</v>
      </c>
      <c r="K53" s="49"/>
      <c r="L53" s="49"/>
      <c r="M53" s="49"/>
      <c r="N53" s="103" t="e">
        <f>C53/#REF!*100</f>
        <v>#REF!</v>
      </c>
      <c r="O53" s="103" t="e">
        <f>C53/#REF!*100</f>
        <v>#REF!</v>
      </c>
    </row>
    <row r="54" spans="1:15" s="36" customFormat="1" ht="34.5" customHeight="1" x14ac:dyDescent="0.25">
      <c r="A54" s="30" t="s">
        <v>80</v>
      </c>
      <c r="B54" s="40" t="s">
        <v>81</v>
      </c>
      <c r="C54" s="38">
        <f>C55+C56+C58</f>
        <v>195500</v>
      </c>
      <c r="D54" s="38">
        <f t="shared" ref="D54:J54" si="25">D55+D56+D58+D59</f>
        <v>195500</v>
      </c>
      <c r="E54" s="38">
        <f t="shared" si="25"/>
        <v>195500</v>
      </c>
      <c r="F54" s="39">
        <f t="shared" si="25"/>
        <v>0</v>
      </c>
      <c r="G54" s="39">
        <f t="shared" si="25"/>
        <v>195500</v>
      </c>
      <c r="H54" s="39">
        <f t="shared" si="25"/>
        <v>0</v>
      </c>
      <c r="I54" s="39">
        <f t="shared" si="25"/>
        <v>195500</v>
      </c>
      <c r="J54" s="39" t="e">
        <f t="shared" si="25"/>
        <v>#REF!</v>
      </c>
      <c r="K54" s="34"/>
      <c r="L54" s="34"/>
      <c r="M54" s="34"/>
      <c r="N54" s="35" t="e">
        <f>C54/#REF!*100</f>
        <v>#REF!</v>
      </c>
      <c r="O54" s="35" t="e">
        <f>C54/#REF!*100</f>
        <v>#REF!</v>
      </c>
    </row>
    <row r="55" spans="1:15" s="36" customFormat="1" ht="47.25" customHeight="1" x14ac:dyDescent="0.25">
      <c r="A55" s="30" t="s">
        <v>82</v>
      </c>
      <c r="B55" s="40" t="s">
        <v>83</v>
      </c>
      <c r="C55" s="38">
        <v>115700</v>
      </c>
      <c r="D55" s="38">
        <v>115700</v>
      </c>
      <c r="E55" s="38">
        <v>115700</v>
      </c>
      <c r="F55" s="39"/>
      <c r="G55" s="34">
        <f>E55+F55</f>
        <v>115700</v>
      </c>
      <c r="H55" s="39"/>
      <c r="I55" s="34">
        <f>G55+H55</f>
        <v>115700</v>
      </c>
      <c r="J55" s="34" t="e">
        <f>C55-#REF!</f>
        <v>#REF!</v>
      </c>
      <c r="K55" s="34"/>
      <c r="L55" s="34"/>
      <c r="M55" s="34"/>
      <c r="N55" s="35" t="e">
        <f>C55/#REF!*100</f>
        <v>#REF!</v>
      </c>
      <c r="O55" s="35" t="e">
        <f>C55/#REF!*100</f>
        <v>#REF!</v>
      </c>
    </row>
    <row r="56" spans="1:15" s="36" customFormat="1" ht="30.75" customHeight="1" x14ac:dyDescent="0.25">
      <c r="A56" s="30" t="s">
        <v>252</v>
      </c>
      <c r="B56" s="40" t="s">
        <v>282</v>
      </c>
      <c r="C56" s="38">
        <v>45300</v>
      </c>
      <c r="D56" s="38">
        <v>45300</v>
      </c>
      <c r="E56" s="38">
        <v>45300</v>
      </c>
      <c r="F56" s="39"/>
      <c r="G56" s="34">
        <f>E56+F56</f>
        <v>45300</v>
      </c>
      <c r="H56" s="39"/>
      <c r="I56" s="34">
        <f>G56+H56</f>
        <v>45300</v>
      </c>
      <c r="J56" s="34" t="e">
        <f>C56-#REF!</f>
        <v>#REF!</v>
      </c>
      <c r="K56" s="34"/>
      <c r="L56" s="34"/>
      <c r="M56" s="34"/>
      <c r="N56" s="35" t="e">
        <f>C56/#REF!*100</f>
        <v>#REF!</v>
      </c>
      <c r="O56" s="35" t="e">
        <f>C56/#REF!*100</f>
        <v>#REF!</v>
      </c>
    </row>
    <row r="57" spans="1:15" s="36" customFormat="1" ht="32.25" customHeight="1" x14ac:dyDescent="0.25">
      <c r="A57" s="30" t="s">
        <v>84</v>
      </c>
      <c r="B57" s="51" t="s">
        <v>85</v>
      </c>
      <c r="C57" s="38">
        <f>C58</f>
        <v>34500</v>
      </c>
      <c r="D57" s="38">
        <f t="shared" ref="D57:E57" si="26">D58</f>
        <v>34500</v>
      </c>
      <c r="E57" s="38">
        <f t="shared" si="26"/>
        <v>34500</v>
      </c>
      <c r="F57" s="39"/>
      <c r="G57" s="34"/>
      <c r="H57" s="39"/>
      <c r="I57" s="34"/>
      <c r="J57" s="34"/>
      <c r="K57" s="34"/>
      <c r="L57" s="34"/>
      <c r="M57" s="34"/>
      <c r="N57" s="35"/>
      <c r="O57" s="35"/>
    </row>
    <row r="58" spans="1:15" s="36" customFormat="1" ht="33" customHeight="1" x14ac:dyDescent="0.25">
      <c r="A58" s="30" t="s">
        <v>86</v>
      </c>
      <c r="B58" s="40" t="s">
        <v>87</v>
      </c>
      <c r="C58" s="38">
        <v>34500</v>
      </c>
      <c r="D58" s="38">
        <v>34500</v>
      </c>
      <c r="E58" s="38">
        <v>34500</v>
      </c>
      <c r="F58" s="39"/>
      <c r="G58" s="34">
        <f>E58+F58</f>
        <v>34500</v>
      </c>
      <c r="H58" s="39">
        <v>-336000</v>
      </c>
      <c r="I58" s="34">
        <f>G58+H58</f>
        <v>-301500</v>
      </c>
      <c r="J58" s="34" t="e">
        <f>C58-#REF!</f>
        <v>#REF!</v>
      </c>
      <c r="K58" s="34"/>
      <c r="L58" s="34"/>
      <c r="M58" s="34"/>
      <c r="N58" s="35" t="e">
        <f>C58/#REF!*100</f>
        <v>#REF!</v>
      </c>
      <c r="O58" s="35" t="e">
        <f>C58/#REF!*100</f>
        <v>#REF!</v>
      </c>
    </row>
    <row r="59" spans="1:15" s="36" customFormat="1" ht="15.75" hidden="1" customHeight="1" x14ac:dyDescent="0.25">
      <c r="A59" s="30"/>
      <c r="B59" s="40"/>
      <c r="C59" s="38"/>
      <c r="D59" s="38"/>
      <c r="E59" s="38"/>
      <c r="F59" s="39"/>
      <c r="G59" s="34"/>
      <c r="H59" s="39">
        <v>336000</v>
      </c>
      <c r="I59" s="34">
        <f>G59+H59</f>
        <v>336000</v>
      </c>
      <c r="J59" s="34"/>
      <c r="K59" s="34"/>
      <c r="L59" s="34"/>
      <c r="M59" s="34"/>
      <c r="N59" s="35"/>
      <c r="O59" s="35"/>
    </row>
    <row r="60" spans="1:15" s="104" customFormat="1" ht="37.5" customHeight="1" x14ac:dyDescent="0.25">
      <c r="A60" s="102" t="s">
        <v>88</v>
      </c>
      <c r="B60" s="31" t="s">
        <v>89</v>
      </c>
      <c r="C60" s="48">
        <f>C61</f>
        <v>279600</v>
      </c>
      <c r="D60" s="48">
        <f t="shared" ref="D60:E60" si="27">D61</f>
        <v>300000</v>
      </c>
      <c r="E60" s="48">
        <f t="shared" si="27"/>
        <v>315900</v>
      </c>
      <c r="F60" s="49">
        <f>F61</f>
        <v>0</v>
      </c>
      <c r="G60" s="49">
        <f>G61</f>
        <v>0</v>
      </c>
      <c r="H60" s="49">
        <f>H61</f>
        <v>0</v>
      </c>
      <c r="I60" s="49">
        <f>I61</f>
        <v>0</v>
      </c>
      <c r="J60" s="49" t="e">
        <f>C60-#REF!</f>
        <v>#REF!</v>
      </c>
      <c r="K60" s="49"/>
      <c r="L60" s="49"/>
      <c r="M60" s="49"/>
      <c r="N60" s="103" t="e">
        <f>C60/#REF!*100</f>
        <v>#REF!</v>
      </c>
      <c r="O60" s="103" t="e">
        <f>C60/#REF!*100</f>
        <v>#REF!</v>
      </c>
    </row>
    <row r="61" spans="1:15" s="36" customFormat="1" ht="32.25" customHeight="1" x14ac:dyDescent="0.25">
      <c r="A61" s="30" t="s">
        <v>90</v>
      </c>
      <c r="B61" s="52" t="s">
        <v>91</v>
      </c>
      <c r="C61" s="50">
        <f>C65+C63</f>
        <v>279600</v>
      </c>
      <c r="D61" s="50">
        <f t="shared" ref="D61:E61" si="28">D65+D63</f>
        <v>300000</v>
      </c>
      <c r="E61" s="50">
        <f t="shared" si="28"/>
        <v>315900</v>
      </c>
      <c r="F61" s="34">
        <f>F65</f>
        <v>0</v>
      </c>
      <c r="G61" s="34">
        <f>G65</f>
        <v>0</v>
      </c>
      <c r="H61" s="34">
        <f>H65</f>
        <v>0</v>
      </c>
      <c r="I61" s="34">
        <f>I65</f>
        <v>0</v>
      </c>
      <c r="J61" s="34" t="e">
        <f>C61-#REF!</f>
        <v>#REF!</v>
      </c>
      <c r="K61" s="34"/>
      <c r="L61" s="34"/>
      <c r="M61" s="34"/>
      <c r="N61" s="35" t="e">
        <f>C61/#REF!*100</f>
        <v>#REF!</v>
      </c>
      <c r="O61" s="35" t="e">
        <f>C61/#REF!*100</f>
        <v>#REF!</v>
      </c>
    </row>
    <row r="62" spans="1:15" s="36" customFormat="1" ht="44.25" customHeight="1" x14ac:dyDescent="0.25">
      <c r="A62" s="30" t="s">
        <v>92</v>
      </c>
      <c r="B62" s="52" t="s">
        <v>93</v>
      </c>
      <c r="C62" s="50">
        <f>C63</f>
        <v>279600</v>
      </c>
      <c r="D62" s="50">
        <f t="shared" ref="D62:E62" si="29">D63</f>
        <v>300000</v>
      </c>
      <c r="E62" s="50">
        <f t="shared" si="29"/>
        <v>315900</v>
      </c>
      <c r="F62" s="34"/>
      <c r="G62" s="34"/>
      <c r="H62" s="34"/>
      <c r="I62" s="34"/>
      <c r="J62" s="34"/>
      <c r="K62" s="34"/>
      <c r="L62" s="34"/>
      <c r="M62" s="34"/>
      <c r="N62" s="35"/>
      <c r="O62" s="35"/>
    </row>
    <row r="63" spans="1:15" s="36" customFormat="1" ht="60.75" customHeight="1" x14ac:dyDescent="0.25">
      <c r="A63" s="30" t="s">
        <v>94</v>
      </c>
      <c r="B63" s="40" t="s">
        <v>95</v>
      </c>
      <c r="C63" s="50">
        <v>279600</v>
      </c>
      <c r="D63" s="50">
        <v>300000</v>
      </c>
      <c r="E63" s="50">
        <f>315700+200</f>
        <v>315900</v>
      </c>
      <c r="F63" s="49"/>
      <c r="G63" s="49"/>
      <c r="H63" s="49"/>
      <c r="I63" s="49"/>
      <c r="J63" s="34"/>
      <c r="K63" s="34"/>
      <c r="L63" s="34"/>
      <c r="M63" s="34"/>
      <c r="N63" s="41"/>
      <c r="O63" s="41"/>
    </row>
    <row r="64" spans="1:15" s="36" customFormat="1" ht="33" hidden="1" customHeight="1" x14ac:dyDescent="0.25">
      <c r="A64" s="30" t="s">
        <v>96</v>
      </c>
      <c r="B64" s="40" t="s">
        <v>97</v>
      </c>
      <c r="C64" s="50">
        <f>C65</f>
        <v>0</v>
      </c>
      <c r="D64" s="50">
        <f t="shared" ref="D64:I64" si="30">D65</f>
        <v>0</v>
      </c>
      <c r="E64" s="50">
        <f t="shared" si="30"/>
        <v>0</v>
      </c>
      <c r="F64" s="34">
        <f t="shared" si="30"/>
        <v>0</v>
      </c>
      <c r="G64" s="34">
        <f t="shared" si="30"/>
        <v>0</v>
      </c>
      <c r="H64" s="34">
        <f t="shared" si="30"/>
        <v>0</v>
      </c>
      <c r="I64" s="34">
        <f t="shared" si="30"/>
        <v>0</v>
      </c>
      <c r="J64" s="34" t="e">
        <f>C64-#REF!</f>
        <v>#REF!</v>
      </c>
      <c r="K64" s="34"/>
      <c r="L64" s="34"/>
      <c r="M64" s="34"/>
      <c r="N64" s="35" t="e">
        <f>C64/#REF!*100</f>
        <v>#REF!</v>
      </c>
      <c r="O64" s="35" t="e">
        <f>C64/#REF!*100</f>
        <v>#REF!</v>
      </c>
    </row>
    <row r="65" spans="1:15" s="36" customFormat="1" ht="34.5" hidden="1" customHeight="1" x14ac:dyDescent="0.25">
      <c r="A65" s="30" t="s">
        <v>98</v>
      </c>
      <c r="B65" s="40" t="s">
        <v>99</v>
      </c>
      <c r="C65" s="50">
        <v>0</v>
      </c>
      <c r="D65" s="50">
        <v>0</v>
      </c>
      <c r="E65" s="50">
        <v>0</v>
      </c>
      <c r="F65" s="34"/>
      <c r="G65" s="34">
        <f>E65+F65</f>
        <v>0</v>
      </c>
      <c r="H65" s="34"/>
      <c r="I65" s="34">
        <f>G65+H65</f>
        <v>0</v>
      </c>
      <c r="J65" s="34" t="e">
        <f>C65-#REF!</f>
        <v>#REF!</v>
      </c>
      <c r="K65" s="34"/>
      <c r="L65" s="34"/>
      <c r="M65" s="34"/>
      <c r="N65" s="35" t="e">
        <f>C65/#REF!*100</f>
        <v>#REF!</v>
      </c>
      <c r="O65" s="35" t="e">
        <f>C65/#REF!*100</f>
        <v>#REF!</v>
      </c>
    </row>
    <row r="66" spans="1:15" s="104" customFormat="1" ht="37.5" customHeight="1" x14ac:dyDescent="0.25">
      <c r="A66" s="102" t="s">
        <v>100</v>
      </c>
      <c r="B66" s="31" t="s">
        <v>101</v>
      </c>
      <c r="C66" s="48">
        <f>C67</f>
        <v>600000</v>
      </c>
      <c r="D66" s="48">
        <f t="shared" ref="D66:I66" si="31">D67</f>
        <v>100000</v>
      </c>
      <c r="E66" s="48">
        <f t="shared" si="31"/>
        <v>100000</v>
      </c>
      <c r="F66" s="49">
        <f t="shared" si="31"/>
        <v>0</v>
      </c>
      <c r="G66" s="49">
        <f t="shared" si="31"/>
        <v>100000</v>
      </c>
      <c r="H66" s="49">
        <f t="shared" si="31"/>
        <v>0</v>
      </c>
      <c r="I66" s="49">
        <f t="shared" si="31"/>
        <v>100000</v>
      </c>
      <c r="J66" s="49" t="e">
        <f>C66-#REF!</f>
        <v>#REF!</v>
      </c>
      <c r="K66" s="49"/>
      <c r="L66" s="49"/>
      <c r="M66" s="49"/>
      <c r="N66" s="103" t="e">
        <f>C66/#REF!*100</f>
        <v>#REF!</v>
      </c>
      <c r="O66" s="103" t="e">
        <f>C66/#REF!*100</f>
        <v>#REF!</v>
      </c>
    </row>
    <row r="67" spans="1:15" s="36" customFormat="1" ht="57.75" customHeight="1" x14ac:dyDescent="0.25">
      <c r="A67" s="30" t="s">
        <v>102</v>
      </c>
      <c r="B67" s="40" t="s">
        <v>103</v>
      </c>
      <c r="C67" s="38">
        <f t="shared" ref="C67:I67" si="32">C68</f>
        <v>600000</v>
      </c>
      <c r="D67" s="38">
        <f t="shared" si="32"/>
        <v>100000</v>
      </c>
      <c r="E67" s="38">
        <f t="shared" si="32"/>
        <v>100000</v>
      </c>
      <c r="F67" s="39">
        <f t="shared" si="32"/>
        <v>0</v>
      </c>
      <c r="G67" s="39">
        <f t="shared" si="32"/>
        <v>100000</v>
      </c>
      <c r="H67" s="39">
        <f t="shared" si="32"/>
        <v>0</v>
      </c>
      <c r="I67" s="39">
        <f t="shared" si="32"/>
        <v>100000</v>
      </c>
      <c r="J67" s="34" t="e">
        <f>C67-#REF!</f>
        <v>#REF!</v>
      </c>
      <c r="K67" s="34"/>
      <c r="L67" s="34"/>
      <c r="M67" s="34"/>
      <c r="N67" s="35" t="e">
        <f>C67/#REF!*100</f>
        <v>#REF!</v>
      </c>
      <c r="O67" s="35" t="e">
        <f>C67/#REF!*100</f>
        <v>#REF!</v>
      </c>
    </row>
    <row r="68" spans="1:15" s="36" customFormat="1" ht="53.25" customHeight="1" x14ac:dyDescent="0.25">
      <c r="A68" s="30" t="s">
        <v>104</v>
      </c>
      <c r="B68" s="40" t="s">
        <v>105</v>
      </c>
      <c r="C68" s="38">
        <f>C69+C70</f>
        <v>600000</v>
      </c>
      <c r="D68" s="38">
        <f t="shared" ref="D68:I68" si="33">D69+D70</f>
        <v>100000</v>
      </c>
      <c r="E68" s="38">
        <f t="shared" si="33"/>
        <v>100000</v>
      </c>
      <c r="F68" s="39">
        <f t="shared" si="33"/>
        <v>0</v>
      </c>
      <c r="G68" s="39">
        <f t="shared" si="33"/>
        <v>100000</v>
      </c>
      <c r="H68" s="39">
        <f t="shared" si="33"/>
        <v>0</v>
      </c>
      <c r="I68" s="39">
        <f t="shared" si="33"/>
        <v>100000</v>
      </c>
      <c r="J68" s="34" t="e">
        <f>C68-#REF!</f>
        <v>#REF!</v>
      </c>
      <c r="K68" s="34"/>
      <c r="L68" s="34"/>
      <c r="M68" s="34"/>
      <c r="N68" s="35" t="e">
        <f>C68/#REF!*100</f>
        <v>#REF!</v>
      </c>
      <c r="O68" s="35" t="e">
        <f>C68/#REF!*100</f>
        <v>#REF!</v>
      </c>
    </row>
    <row r="69" spans="1:15" s="36" customFormat="1" ht="87" customHeight="1" x14ac:dyDescent="0.25">
      <c r="A69" s="30" t="s">
        <v>106</v>
      </c>
      <c r="B69" s="40" t="s">
        <v>107</v>
      </c>
      <c r="C69" s="38">
        <f>50000+500000</f>
        <v>550000</v>
      </c>
      <c r="D69" s="38">
        <v>50000</v>
      </c>
      <c r="E69" s="38">
        <v>50000</v>
      </c>
      <c r="F69" s="39"/>
      <c r="G69" s="34">
        <f>E69+F69</f>
        <v>50000</v>
      </c>
      <c r="H69" s="39"/>
      <c r="I69" s="34">
        <f>G69+H69</f>
        <v>50000</v>
      </c>
      <c r="J69" s="34" t="e">
        <f>C69-#REF!</f>
        <v>#REF!</v>
      </c>
      <c r="K69" s="34"/>
      <c r="L69" s="34"/>
      <c r="M69" s="34"/>
      <c r="N69" s="35" t="e">
        <f>C69/#REF!*100</f>
        <v>#REF!</v>
      </c>
      <c r="O69" s="35" t="e">
        <f>C69/#REF!*100</f>
        <v>#REF!</v>
      </c>
    </row>
    <row r="70" spans="1:15" s="36" customFormat="1" ht="78" customHeight="1" x14ac:dyDescent="0.25">
      <c r="A70" s="30" t="s">
        <v>108</v>
      </c>
      <c r="B70" s="40" t="s">
        <v>109</v>
      </c>
      <c r="C70" s="38">
        <v>50000</v>
      </c>
      <c r="D70" s="38">
        <v>50000</v>
      </c>
      <c r="E70" s="38">
        <v>50000</v>
      </c>
      <c r="F70" s="39"/>
      <c r="G70" s="34">
        <f>E70+F70</f>
        <v>50000</v>
      </c>
      <c r="H70" s="39"/>
      <c r="I70" s="34">
        <f>G70+H70</f>
        <v>50000</v>
      </c>
      <c r="J70" s="34" t="e">
        <f>C70-#REF!</f>
        <v>#REF!</v>
      </c>
      <c r="K70" s="34"/>
      <c r="L70" s="34"/>
      <c r="M70" s="34"/>
      <c r="N70" s="35" t="e">
        <f>C70/#REF!*100</f>
        <v>#REF!</v>
      </c>
      <c r="O70" s="35" t="e">
        <f>C70/#REF!*100</f>
        <v>#REF!</v>
      </c>
    </row>
    <row r="71" spans="1:15" s="104" customFormat="1" ht="32.25" customHeight="1" x14ac:dyDescent="0.25">
      <c r="A71" s="102" t="s">
        <v>110</v>
      </c>
      <c r="B71" s="31" t="s">
        <v>111</v>
      </c>
      <c r="C71" s="32">
        <f>C72+C96+C99</f>
        <v>461000</v>
      </c>
      <c r="D71" s="32">
        <f>D72+D96+D99</f>
        <v>458000</v>
      </c>
      <c r="E71" s="32">
        <f>E72+E96+E99</f>
        <v>458000</v>
      </c>
      <c r="F71" s="33" t="e">
        <f>#REF!+F78+F80+F93+#REF!+#REF!</f>
        <v>#REF!</v>
      </c>
      <c r="G71" s="33" t="e">
        <f>#REF!+G78+G80+G93+#REF!+#REF!</f>
        <v>#REF!</v>
      </c>
      <c r="H71" s="33" t="e">
        <f>#REF!+H78+H80+H93+#REF!+#REF!</f>
        <v>#REF!</v>
      </c>
      <c r="I71" s="33" t="e">
        <f>#REF!+I78+I80+I93+#REF!+#REF!</f>
        <v>#REF!</v>
      </c>
      <c r="J71" s="33" t="e">
        <f>#REF!+J78+J80+J93+#REF!+#REF!</f>
        <v>#REF!</v>
      </c>
      <c r="K71" s="33" t="e">
        <f>#REF!+K78+K80+K93+#REF!+#REF!</f>
        <v>#REF!</v>
      </c>
      <c r="L71" s="33" t="e">
        <f>#REF!+L78+L80+L93+#REF!+#REF!</f>
        <v>#REF!</v>
      </c>
      <c r="M71" s="33" t="e">
        <f>#REF!+M78+M80+M93+#REF!+#REF!</f>
        <v>#REF!</v>
      </c>
      <c r="N71" s="33" t="e">
        <f>#REF!+N78+N80+N93+#REF!+#REF!</f>
        <v>#REF!</v>
      </c>
      <c r="O71" s="33" t="e">
        <f>#REF!+O78+O80+O93+#REF!+#REF!</f>
        <v>#REF!</v>
      </c>
    </row>
    <row r="72" spans="1:15" s="36" customFormat="1" ht="60.75" customHeight="1" x14ac:dyDescent="0.25">
      <c r="A72" s="30" t="s">
        <v>112</v>
      </c>
      <c r="B72" s="52" t="s">
        <v>113</v>
      </c>
      <c r="C72" s="38">
        <f>C73+C75+C77+C79+C84+C92+C82+C86+C88+C90+C94</f>
        <v>452890</v>
      </c>
      <c r="D72" s="38">
        <f t="shared" ref="D72:E72" si="34">D73+D75+D77+D79+D84+D92+D82+D86+D88+D90+D94</f>
        <v>449890</v>
      </c>
      <c r="E72" s="38">
        <f t="shared" si="34"/>
        <v>449890</v>
      </c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5" s="36" customFormat="1" ht="88.5" customHeight="1" x14ac:dyDescent="0.25">
      <c r="A73" s="53" t="s">
        <v>114</v>
      </c>
      <c r="B73" s="54" t="s">
        <v>115</v>
      </c>
      <c r="C73" s="38">
        <f>C74</f>
        <v>23667</v>
      </c>
      <c r="D73" s="38">
        <f t="shared" ref="D73:E73" si="35">D74</f>
        <v>23667</v>
      </c>
      <c r="E73" s="38">
        <f t="shared" si="35"/>
        <v>23667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</row>
    <row r="74" spans="1:15" s="36" customFormat="1" ht="120" customHeight="1" x14ac:dyDescent="0.25">
      <c r="A74" s="30" t="s">
        <v>116</v>
      </c>
      <c r="B74" s="54" t="s">
        <v>117</v>
      </c>
      <c r="C74" s="38">
        <v>23667</v>
      </c>
      <c r="D74" s="38">
        <v>23667</v>
      </c>
      <c r="E74" s="38">
        <v>23667</v>
      </c>
      <c r="F74" s="39"/>
      <c r="G74" s="34">
        <f>E74+F74</f>
        <v>23667</v>
      </c>
      <c r="H74" s="39"/>
      <c r="I74" s="34">
        <f>G74+H74</f>
        <v>23667</v>
      </c>
      <c r="J74" s="34" t="e">
        <f>C74-#REF!</f>
        <v>#REF!</v>
      </c>
      <c r="K74" s="34"/>
      <c r="L74" s="34"/>
      <c r="M74" s="34"/>
      <c r="N74" s="41" t="e">
        <f>C74/#REF!*100</f>
        <v>#REF!</v>
      </c>
      <c r="O74" s="41" t="e">
        <f>C74/#REF!*100</f>
        <v>#REF!</v>
      </c>
    </row>
    <row r="75" spans="1:15" s="36" customFormat="1" ht="117.75" customHeight="1" x14ac:dyDescent="0.25">
      <c r="A75" s="53" t="s">
        <v>118</v>
      </c>
      <c r="B75" s="54" t="s">
        <v>119</v>
      </c>
      <c r="C75" s="38">
        <f>C76</f>
        <v>86384</v>
      </c>
      <c r="D75" s="38">
        <f t="shared" ref="D75:E75" si="36">D76</f>
        <v>83384</v>
      </c>
      <c r="E75" s="38">
        <f t="shared" si="36"/>
        <v>83384</v>
      </c>
      <c r="F75" s="39"/>
      <c r="G75" s="34"/>
      <c r="H75" s="39"/>
      <c r="I75" s="34"/>
      <c r="J75" s="34"/>
      <c r="K75" s="34"/>
      <c r="L75" s="34"/>
      <c r="M75" s="34"/>
      <c r="N75" s="41"/>
      <c r="O75" s="41"/>
    </row>
    <row r="76" spans="1:15" s="36" customFormat="1" ht="153.75" customHeight="1" x14ac:dyDescent="0.25">
      <c r="A76" s="30" t="s">
        <v>120</v>
      </c>
      <c r="B76" s="54" t="s">
        <v>121</v>
      </c>
      <c r="C76" s="38">
        <v>86384</v>
      </c>
      <c r="D76" s="38">
        <v>83384</v>
      </c>
      <c r="E76" s="38">
        <v>83384</v>
      </c>
      <c r="F76" s="39"/>
      <c r="G76" s="34">
        <f>E76+F76</f>
        <v>83384</v>
      </c>
      <c r="H76" s="39"/>
      <c r="I76" s="34">
        <f>G76+H76</f>
        <v>83384</v>
      </c>
      <c r="J76" s="34" t="e">
        <f>C76-#REF!</f>
        <v>#REF!</v>
      </c>
      <c r="K76" s="34"/>
      <c r="L76" s="34"/>
      <c r="M76" s="34"/>
      <c r="N76" s="41" t="e">
        <f>C76/#REF!*100</f>
        <v>#REF!</v>
      </c>
      <c r="O76" s="41" t="e">
        <f>C76/#REF!*100</f>
        <v>#REF!</v>
      </c>
    </row>
    <row r="77" spans="1:15" s="36" customFormat="1" ht="82.5" customHeight="1" x14ac:dyDescent="0.25">
      <c r="A77" s="53" t="s">
        <v>122</v>
      </c>
      <c r="B77" s="54" t="s">
        <v>123</v>
      </c>
      <c r="C77" s="38">
        <f>C78</f>
        <v>24244</v>
      </c>
      <c r="D77" s="38">
        <f t="shared" ref="D77:E77" si="37">D78</f>
        <v>24244</v>
      </c>
      <c r="E77" s="38">
        <f t="shared" si="37"/>
        <v>24244</v>
      </c>
      <c r="F77" s="39"/>
      <c r="G77" s="34"/>
      <c r="H77" s="39"/>
      <c r="I77" s="34"/>
      <c r="J77" s="34"/>
      <c r="K77" s="34"/>
      <c r="L77" s="34"/>
      <c r="M77" s="34"/>
      <c r="N77" s="41"/>
      <c r="O77" s="41"/>
    </row>
    <row r="78" spans="1:15" s="36" customFormat="1" ht="112.5" customHeight="1" x14ac:dyDescent="0.25">
      <c r="A78" s="30" t="s">
        <v>124</v>
      </c>
      <c r="B78" s="54" t="s">
        <v>125</v>
      </c>
      <c r="C78" s="50">
        <v>24244</v>
      </c>
      <c r="D78" s="50">
        <v>24244</v>
      </c>
      <c r="E78" s="50">
        <v>24244</v>
      </c>
      <c r="F78" s="34"/>
      <c r="G78" s="34">
        <f>E78+F78</f>
        <v>24244</v>
      </c>
      <c r="H78" s="34"/>
      <c r="I78" s="34">
        <f>G78+H78</f>
        <v>24244</v>
      </c>
      <c r="J78" s="34" t="e">
        <f>C78-#REF!</f>
        <v>#REF!</v>
      </c>
      <c r="K78" s="34"/>
      <c r="L78" s="34"/>
      <c r="M78" s="34"/>
      <c r="N78" s="41" t="e">
        <f>C78/#REF!*100</f>
        <v>#REF!</v>
      </c>
      <c r="O78" s="41" t="e">
        <f>C78/#REF!*100</f>
        <v>#REF!</v>
      </c>
    </row>
    <row r="79" spans="1:15" s="36" customFormat="1" ht="90.75" customHeight="1" x14ac:dyDescent="0.25">
      <c r="A79" s="30" t="s">
        <v>126</v>
      </c>
      <c r="B79" s="54" t="s">
        <v>127</v>
      </c>
      <c r="C79" s="50">
        <f>C80+C81</f>
        <v>1433</v>
      </c>
      <c r="D79" s="50">
        <f t="shared" ref="D79:E79" si="38">D80+D81</f>
        <v>1433</v>
      </c>
      <c r="E79" s="50">
        <f t="shared" si="38"/>
        <v>1433</v>
      </c>
      <c r="F79" s="34"/>
      <c r="G79" s="34"/>
      <c r="H79" s="34"/>
      <c r="I79" s="34"/>
      <c r="J79" s="34"/>
      <c r="K79" s="34"/>
      <c r="L79" s="34"/>
      <c r="M79" s="34"/>
      <c r="N79" s="41"/>
      <c r="O79" s="41"/>
    </row>
    <row r="80" spans="1:15" s="36" customFormat="1" ht="128.25" customHeight="1" x14ac:dyDescent="0.25">
      <c r="A80" s="30" t="s">
        <v>128</v>
      </c>
      <c r="B80" s="54" t="s">
        <v>129</v>
      </c>
      <c r="C80" s="38">
        <v>1433</v>
      </c>
      <c r="D80" s="38">
        <v>1433</v>
      </c>
      <c r="E80" s="38">
        <v>1433</v>
      </c>
      <c r="F80" s="39">
        <f>F85</f>
        <v>0</v>
      </c>
      <c r="G80" s="39">
        <f>G85</f>
        <v>1500</v>
      </c>
      <c r="H80" s="39">
        <f>H85</f>
        <v>0</v>
      </c>
      <c r="I80" s="39">
        <f>I85</f>
        <v>1500</v>
      </c>
      <c r="J80" s="34" t="e">
        <f>C80-#REF!</f>
        <v>#REF!</v>
      </c>
      <c r="K80" s="34"/>
      <c r="L80" s="34"/>
      <c r="M80" s="34"/>
      <c r="N80" s="35" t="e">
        <f>C80/#REF!*100</f>
        <v>#REF!</v>
      </c>
      <c r="O80" s="35" t="e">
        <f>C80/#REF!*100</f>
        <v>#REF!</v>
      </c>
    </row>
    <row r="81" spans="1:15" s="36" customFormat="1" ht="46.5" hidden="1" customHeight="1" x14ac:dyDescent="0.25">
      <c r="A81" s="30" t="s">
        <v>283</v>
      </c>
      <c r="B81" s="54" t="s">
        <v>284</v>
      </c>
      <c r="C81" s="38"/>
      <c r="D81" s="38"/>
      <c r="E81" s="38"/>
      <c r="F81" s="39"/>
      <c r="G81" s="39"/>
      <c r="H81" s="39"/>
      <c r="I81" s="39"/>
      <c r="J81" s="34"/>
      <c r="K81" s="34"/>
      <c r="L81" s="34"/>
      <c r="M81" s="34"/>
      <c r="N81" s="35"/>
      <c r="O81" s="35"/>
    </row>
    <row r="82" spans="1:15" s="36" customFormat="1" ht="51.75" customHeight="1" x14ac:dyDescent="0.25">
      <c r="A82" s="30" t="s">
        <v>285</v>
      </c>
      <c r="B82" s="54" t="s">
        <v>286</v>
      </c>
      <c r="C82" s="38">
        <f>C83</f>
        <v>1000</v>
      </c>
      <c r="D82" s="38">
        <f t="shared" ref="D82:E82" si="39">D83</f>
        <v>1000</v>
      </c>
      <c r="E82" s="38">
        <f t="shared" si="39"/>
        <v>1000</v>
      </c>
      <c r="F82" s="39"/>
      <c r="G82" s="39"/>
      <c r="H82" s="39"/>
      <c r="I82" s="39"/>
      <c r="J82" s="34"/>
      <c r="K82" s="34"/>
      <c r="L82" s="34"/>
      <c r="M82" s="34"/>
      <c r="N82" s="35"/>
      <c r="O82" s="35"/>
    </row>
    <row r="83" spans="1:15" s="36" customFormat="1" ht="46.5" customHeight="1" x14ac:dyDescent="0.25">
      <c r="A83" s="30" t="s">
        <v>287</v>
      </c>
      <c r="B83" s="54" t="s">
        <v>288</v>
      </c>
      <c r="C83" s="38">
        <v>1000</v>
      </c>
      <c r="D83" s="38">
        <v>1000</v>
      </c>
      <c r="E83" s="38">
        <v>1000</v>
      </c>
      <c r="F83" s="39"/>
      <c r="G83" s="39"/>
      <c r="H83" s="39"/>
      <c r="I83" s="39"/>
      <c r="J83" s="34"/>
      <c r="K83" s="34"/>
      <c r="L83" s="34"/>
      <c r="M83" s="34"/>
      <c r="N83" s="35"/>
      <c r="O83" s="35"/>
    </row>
    <row r="84" spans="1:15" s="36" customFormat="1" ht="106.5" customHeight="1" x14ac:dyDescent="0.25">
      <c r="A84" s="30" t="s">
        <v>130</v>
      </c>
      <c r="B84" s="54" t="s">
        <v>131</v>
      </c>
      <c r="C84" s="38">
        <f>C85</f>
        <v>1500</v>
      </c>
      <c r="D84" s="38">
        <f t="shared" ref="D84:E84" si="40">D85</f>
        <v>1500</v>
      </c>
      <c r="E84" s="38">
        <f t="shared" si="40"/>
        <v>1500</v>
      </c>
      <c r="F84" s="39"/>
      <c r="G84" s="39"/>
      <c r="H84" s="39"/>
      <c r="I84" s="39"/>
      <c r="J84" s="34"/>
      <c r="K84" s="34"/>
      <c r="L84" s="34"/>
      <c r="M84" s="34"/>
      <c r="N84" s="35"/>
      <c r="O84" s="35"/>
    </row>
    <row r="85" spans="1:15" s="36" customFormat="1" ht="124.5" customHeight="1" x14ac:dyDescent="0.25">
      <c r="A85" s="30" t="s">
        <v>132</v>
      </c>
      <c r="B85" s="54" t="s">
        <v>133</v>
      </c>
      <c r="C85" s="38">
        <v>1500</v>
      </c>
      <c r="D85" s="38">
        <v>1500</v>
      </c>
      <c r="E85" s="38">
        <v>1500</v>
      </c>
      <c r="F85" s="39"/>
      <c r="G85" s="34">
        <f>E85+F85</f>
        <v>1500</v>
      </c>
      <c r="H85" s="39"/>
      <c r="I85" s="34">
        <f>G85+H85</f>
        <v>1500</v>
      </c>
      <c r="J85" s="34" t="e">
        <f>C85-#REF!</f>
        <v>#REF!</v>
      </c>
      <c r="K85" s="34"/>
      <c r="L85" s="34"/>
      <c r="M85" s="34"/>
      <c r="N85" s="35" t="e">
        <f>C85/#REF!*100</f>
        <v>#REF!</v>
      </c>
      <c r="O85" s="35" t="e">
        <f>C85/#REF!*100</f>
        <v>#REF!</v>
      </c>
    </row>
    <row r="86" spans="1:15" s="36" customFormat="1" ht="108.75" customHeight="1" x14ac:dyDescent="0.25">
      <c r="A86" s="53" t="s">
        <v>134</v>
      </c>
      <c r="B86" s="54" t="s">
        <v>135</v>
      </c>
      <c r="C86" s="38">
        <f>C87</f>
        <v>2900</v>
      </c>
      <c r="D86" s="38">
        <f t="shared" ref="D86:E86" si="41">D87</f>
        <v>2900</v>
      </c>
      <c r="E86" s="38">
        <f t="shared" si="41"/>
        <v>2900</v>
      </c>
      <c r="F86" s="39"/>
      <c r="G86" s="34"/>
      <c r="H86" s="39"/>
      <c r="I86" s="34"/>
      <c r="J86" s="34"/>
      <c r="K86" s="34"/>
      <c r="L86" s="34"/>
      <c r="M86" s="34"/>
      <c r="N86" s="35"/>
      <c r="O86" s="35"/>
    </row>
    <row r="87" spans="1:15" s="36" customFormat="1" ht="166.5" customHeight="1" x14ac:dyDescent="0.25">
      <c r="A87" s="30" t="s">
        <v>136</v>
      </c>
      <c r="B87" s="54" t="s">
        <v>137</v>
      </c>
      <c r="C87" s="38">
        <v>2900</v>
      </c>
      <c r="D87" s="38">
        <v>2900</v>
      </c>
      <c r="E87" s="38">
        <v>2900</v>
      </c>
      <c r="F87" s="39"/>
      <c r="G87" s="34"/>
      <c r="H87" s="39"/>
      <c r="I87" s="34"/>
      <c r="J87" s="34"/>
      <c r="K87" s="34"/>
      <c r="L87" s="34"/>
      <c r="M87" s="34"/>
      <c r="N87" s="35"/>
      <c r="O87" s="35"/>
    </row>
    <row r="88" spans="1:15" s="36" customFormat="1" ht="89.25" customHeight="1" x14ac:dyDescent="0.25">
      <c r="A88" s="53" t="s">
        <v>138</v>
      </c>
      <c r="B88" s="54" t="s">
        <v>139</v>
      </c>
      <c r="C88" s="38">
        <f>C89</f>
        <v>3070</v>
      </c>
      <c r="D88" s="38">
        <f t="shared" ref="D88:E88" si="42">D89</f>
        <v>3070</v>
      </c>
      <c r="E88" s="38">
        <f t="shared" si="42"/>
        <v>3070</v>
      </c>
      <c r="F88" s="39"/>
      <c r="G88" s="34"/>
      <c r="H88" s="39"/>
      <c r="I88" s="34"/>
      <c r="J88" s="34"/>
      <c r="K88" s="34"/>
      <c r="L88" s="34"/>
      <c r="M88" s="34"/>
      <c r="N88" s="35"/>
      <c r="O88" s="35"/>
    </row>
    <row r="89" spans="1:15" s="36" customFormat="1" ht="120.75" customHeight="1" x14ac:dyDescent="0.25">
      <c r="A89" s="30" t="s">
        <v>140</v>
      </c>
      <c r="B89" s="54" t="s">
        <v>141</v>
      </c>
      <c r="C89" s="38">
        <v>3070</v>
      </c>
      <c r="D89" s="38">
        <v>3070</v>
      </c>
      <c r="E89" s="38">
        <v>3070</v>
      </c>
      <c r="F89" s="39"/>
      <c r="G89" s="34"/>
      <c r="H89" s="39"/>
      <c r="I89" s="34"/>
      <c r="J89" s="34"/>
      <c r="K89" s="34"/>
      <c r="L89" s="34"/>
      <c r="M89" s="34"/>
      <c r="N89" s="35"/>
      <c r="O89" s="35"/>
    </row>
    <row r="90" spans="1:15" s="36" customFormat="1" ht="92.25" customHeight="1" x14ac:dyDescent="0.25">
      <c r="A90" s="55" t="s">
        <v>142</v>
      </c>
      <c r="B90" s="54" t="s">
        <v>143</v>
      </c>
      <c r="C90" s="38">
        <f>C91</f>
        <v>14751</v>
      </c>
      <c r="D90" s="38">
        <f t="shared" ref="D90:E90" si="43">D91</f>
        <v>14751</v>
      </c>
      <c r="E90" s="38">
        <f t="shared" si="43"/>
        <v>14751</v>
      </c>
      <c r="F90" s="39"/>
      <c r="G90" s="34"/>
      <c r="H90" s="39"/>
      <c r="I90" s="34"/>
      <c r="J90" s="34"/>
      <c r="K90" s="34"/>
      <c r="L90" s="34"/>
      <c r="M90" s="34"/>
      <c r="N90" s="35"/>
      <c r="O90" s="35"/>
    </row>
    <row r="91" spans="1:15" s="36" customFormat="1" ht="123.75" customHeight="1" x14ac:dyDescent="0.25">
      <c r="A91" s="30" t="s">
        <v>144</v>
      </c>
      <c r="B91" s="54" t="s">
        <v>145</v>
      </c>
      <c r="C91" s="38">
        <v>14751</v>
      </c>
      <c r="D91" s="38">
        <v>14751</v>
      </c>
      <c r="E91" s="38">
        <v>14751</v>
      </c>
      <c r="F91" s="39"/>
      <c r="G91" s="34"/>
      <c r="H91" s="39"/>
      <c r="I91" s="34"/>
      <c r="J91" s="34"/>
      <c r="K91" s="34"/>
      <c r="L91" s="34"/>
      <c r="M91" s="34"/>
      <c r="N91" s="35"/>
      <c r="O91" s="35"/>
    </row>
    <row r="92" spans="1:15" s="36" customFormat="1" ht="102.75" customHeight="1" x14ac:dyDescent="0.25">
      <c r="A92" s="30" t="s">
        <v>146</v>
      </c>
      <c r="B92" s="54" t="s">
        <v>147</v>
      </c>
      <c r="C92" s="38">
        <f>C93</f>
        <v>248989</v>
      </c>
      <c r="D92" s="38">
        <f t="shared" ref="D92:E92" si="44">D93</f>
        <v>248989</v>
      </c>
      <c r="E92" s="38">
        <f t="shared" si="44"/>
        <v>248989</v>
      </c>
      <c r="F92" s="39"/>
      <c r="G92" s="34"/>
      <c r="H92" s="39"/>
      <c r="I92" s="34"/>
      <c r="J92" s="34"/>
      <c r="K92" s="34"/>
      <c r="L92" s="34"/>
      <c r="M92" s="34"/>
      <c r="N92" s="35"/>
      <c r="O92" s="35"/>
    </row>
    <row r="93" spans="1:15" s="36" customFormat="1" ht="134.25" customHeight="1" x14ac:dyDescent="0.25">
      <c r="A93" s="30" t="s">
        <v>148</v>
      </c>
      <c r="B93" s="54" t="s">
        <v>149</v>
      </c>
      <c r="C93" s="38">
        <v>248989</v>
      </c>
      <c r="D93" s="38">
        <v>248989</v>
      </c>
      <c r="E93" s="38">
        <v>248989</v>
      </c>
      <c r="F93" s="39"/>
      <c r="G93" s="34">
        <f>E93+F93</f>
        <v>248989</v>
      </c>
      <c r="H93" s="39"/>
      <c r="I93" s="34">
        <f>G93+H93</f>
        <v>248989</v>
      </c>
      <c r="J93" s="34" t="e">
        <f>C93-#REF!</f>
        <v>#REF!</v>
      </c>
      <c r="K93" s="34"/>
      <c r="L93" s="34"/>
      <c r="M93" s="34"/>
      <c r="N93" s="35" t="e">
        <f>C93/#REF!*100</f>
        <v>#REF!</v>
      </c>
      <c r="O93" s="35" t="e">
        <f>C93/#REF!*100</f>
        <v>#REF!</v>
      </c>
    </row>
    <row r="94" spans="1:15" s="36" customFormat="1" ht="175.5" customHeight="1" x14ac:dyDescent="0.25">
      <c r="A94" s="30" t="s">
        <v>150</v>
      </c>
      <c r="B94" s="54" t="s">
        <v>151</v>
      </c>
      <c r="C94" s="38">
        <f>C95</f>
        <v>44952</v>
      </c>
      <c r="D94" s="38">
        <f t="shared" ref="D94:E94" si="45">D95</f>
        <v>44952</v>
      </c>
      <c r="E94" s="38">
        <f t="shared" si="45"/>
        <v>44952</v>
      </c>
      <c r="F94" s="39"/>
      <c r="G94" s="34"/>
      <c r="H94" s="39"/>
      <c r="I94" s="34"/>
      <c r="J94" s="34"/>
      <c r="K94" s="34"/>
      <c r="L94" s="34"/>
      <c r="M94" s="34"/>
      <c r="N94" s="35"/>
      <c r="O94" s="35"/>
    </row>
    <row r="95" spans="1:15" s="36" customFormat="1" ht="207" customHeight="1" x14ac:dyDescent="0.25">
      <c r="A95" s="30" t="s">
        <v>152</v>
      </c>
      <c r="B95" s="54" t="s">
        <v>153</v>
      </c>
      <c r="C95" s="38">
        <v>44952</v>
      </c>
      <c r="D95" s="38">
        <v>44952</v>
      </c>
      <c r="E95" s="38">
        <v>44952</v>
      </c>
      <c r="F95" s="39"/>
      <c r="G95" s="34"/>
      <c r="H95" s="39"/>
      <c r="I95" s="34"/>
      <c r="J95" s="34"/>
      <c r="K95" s="34"/>
      <c r="L95" s="34"/>
      <c r="M95" s="34"/>
      <c r="N95" s="35"/>
      <c r="O95" s="35"/>
    </row>
    <row r="96" spans="1:15" s="1" customFormat="1" ht="61.5" customHeight="1" x14ac:dyDescent="0.25">
      <c r="A96" s="56" t="s">
        <v>154</v>
      </c>
      <c r="B96" s="57" t="s">
        <v>155</v>
      </c>
      <c r="C96" s="38">
        <f>C97</f>
        <v>8000</v>
      </c>
      <c r="D96" s="38">
        <f t="shared" ref="D96:E96" si="46">D97</f>
        <v>8000</v>
      </c>
      <c r="E96" s="38">
        <f t="shared" si="46"/>
        <v>8000</v>
      </c>
      <c r="F96" s="58"/>
      <c r="G96" s="59"/>
      <c r="H96" s="58"/>
      <c r="I96" s="59"/>
      <c r="J96" s="59"/>
      <c r="K96" s="59"/>
      <c r="L96" s="59"/>
      <c r="M96" s="59"/>
      <c r="N96" s="60"/>
      <c r="O96" s="60"/>
    </row>
    <row r="97" spans="1:15" s="1" customFormat="1" ht="82.5" customHeight="1" x14ac:dyDescent="0.25">
      <c r="A97" s="61" t="s">
        <v>156</v>
      </c>
      <c r="B97" s="57" t="s">
        <v>157</v>
      </c>
      <c r="C97" s="38">
        <v>8000</v>
      </c>
      <c r="D97" s="38">
        <v>8000</v>
      </c>
      <c r="E97" s="38">
        <v>8000</v>
      </c>
      <c r="F97" s="58"/>
      <c r="G97" s="59"/>
      <c r="H97" s="58"/>
      <c r="I97" s="59"/>
      <c r="J97" s="59"/>
      <c r="K97" s="59"/>
      <c r="L97" s="59"/>
      <c r="M97" s="59"/>
      <c r="N97" s="60"/>
      <c r="O97" s="60"/>
    </row>
    <row r="98" spans="1:15" s="1" customFormat="1" ht="36" customHeight="1" x14ac:dyDescent="0.25">
      <c r="A98" s="56" t="s">
        <v>158</v>
      </c>
      <c r="B98" s="57" t="s">
        <v>159</v>
      </c>
      <c r="C98" s="38">
        <f>C99</f>
        <v>110</v>
      </c>
      <c r="D98" s="38">
        <f t="shared" ref="D98:E99" si="47">D99</f>
        <v>110</v>
      </c>
      <c r="E98" s="38">
        <f t="shared" si="47"/>
        <v>110</v>
      </c>
      <c r="F98" s="58"/>
      <c r="G98" s="59"/>
      <c r="H98" s="58"/>
      <c r="I98" s="59"/>
      <c r="J98" s="59"/>
      <c r="K98" s="59"/>
      <c r="L98" s="59"/>
      <c r="M98" s="59"/>
      <c r="N98" s="60"/>
      <c r="O98" s="60"/>
    </row>
    <row r="99" spans="1:15" s="1" customFormat="1" ht="109.5" customHeight="1" x14ac:dyDescent="0.25">
      <c r="A99" s="56" t="s">
        <v>160</v>
      </c>
      <c r="B99" s="57" t="s">
        <v>161</v>
      </c>
      <c r="C99" s="38">
        <f>C100</f>
        <v>110</v>
      </c>
      <c r="D99" s="38">
        <f t="shared" si="47"/>
        <v>110</v>
      </c>
      <c r="E99" s="38">
        <f t="shared" si="47"/>
        <v>110</v>
      </c>
      <c r="F99" s="58"/>
      <c r="G99" s="59"/>
      <c r="H99" s="58"/>
      <c r="I99" s="59"/>
      <c r="J99" s="59"/>
      <c r="K99" s="59"/>
      <c r="L99" s="59"/>
      <c r="M99" s="59"/>
      <c r="N99" s="60"/>
      <c r="O99" s="60"/>
    </row>
    <row r="100" spans="1:15" s="1" customFormat="1" ht="107.25" customHeight="1" x14ac:dyDescent="0.25">
      <c r="A100" s="62" t="s">
        <v>162</v>
      </c>
      <c r="B100" s="57" t="s">
        <v>163</v>
      </c>
      <c r="C100" s="38">
        <v>110</v>
      </c>
      <c r="D100" s="38">
        <v>110</v>
      </c>
      <c r="E100" s="38">
        <v>110</v>
      </c>
      <c r="F100" s="58"/>
      <c r="G100" s="59"/>
      <c r="H100" s="58"/>
      <c r="I100" s="59"/>
      <c r="J100" s="59"/>
      <c r="K100" s="59"/>
      <c r="L100" s="59"/>
      <c r="M100" s="59"/>
      <c r="N100" s="60"/>
      <c r="O100" s="60"/>
    </row>
    <row r="101" spans="1:15" s="63" customFormat="1" ht="32.25" customHeight="1" x14ac:dyDescent="0.25">
      <c r="A101" s="106" t="s">
        <v>164</v>
      </c>
      <c r="B101" s="31" t="s">
        <v>165</v>
      </c>
      <c r="C101" s="48">
        <f>C102+C184</f>
        <v>581293725.25</v>
      </c>
      <c r="D101" s="48">
        <f>D102+D184</f>
        <v>330896249.81999999</v>
      </c>
      <c r="E101" s="48">
        <f>E102+E184</f>
        <v>290543181.99000001</v>
      </c>
      <c r="F101" s="49" t="e">
        <f t="shared" ref="F101:I101" si="48">F102</f>
        <v>#REF!</v>
      </c>
      <c r="G101" s="49" t="e">
        <f t="shared" si="48"/>
        <v>#REF!</v>
      </c>
      <c r="H101" s="49" t="e">
        <f t="shared" si="48"/>
        <v>#REF!</v>
      </c>
      <c r="I101" s="49" t="e">
        <f t="shared" si="48"/>
        <v>#REF!</v>
      </c>
      <c r="J101" s="49" t="e">
        <f>C101-#REF!</f>
        <v>#REF!</v>
      </c>
      <c r="K101" s="49"/>
      <c r="L101" s="49"/>
      <c r="M101" s="49"/>
      <c r="N101" s="103" t="e">
        <f>C101/#REF!*100</f>
        <v>#REF!</v>
      </c>
      <c r="O101" s="103" t="e">
        <f>C101/#REF!*100</f>
        <v>#REF!</v>
      </c>
    </row>
    <row r="102" spans="1:15" s="26" customFormat="1" ht="47.25" customHeight="1" x14ac:dyDescent="0.25">
      <c r="A102" s="53" t="s">
        <v>166</v>
      </c>
      <c r="B102" s="40" t="s">
        <v>167</v>
      </c>
      <c r="C102" s="50">
        <f>C103+C108+C149+C173</f>
        <v>581293725.25</v>
      </c>
      <c r="D102" s="50">
        <f>D103+D108+D149+D173</f>
        <v>330896249.81999999</v>
      </c>
      <c r="E102" s="50">
        <f>E103+E108+E149+E173</f>
        <v>290543181.99000001</v>
      </c>
      <c r="F102" s="34" t="e">
        <f>F103+F108+F142+F169</f>
        <v>#REF!</v>
      </c>
      <c r="G102" s="34" t="e">
        <f>G103+G108+G142+G169</f>
        <v>#REF!</v>
      </c>
      <c r="H102" s="34" t="e">
        <f>H103+H108+H142+H169</f>
        <v>#REF!</v>
      </c>
      <c r="I102" s="34" t="e">
        <f>I103+I108+I142+I169</f>
        <v>#REF!</v>
      </c>
      <c r="J102" s="34" t="e">
        <f>C102-#REF!</f>
        <v>#REF!</v>
      </c>
      <c r="K102" s="34"/>
      <c r="L102" s="34"/>
      <c r="M102" s="34"/>
      <c r="N102" s="35" t="e">
        <f>C102/#REF!*100</f>
        <v>#REF!</v>
      </c>
      <c r="O102" s="35" t="e">
        <f>C102/#REF!*100</f>
        <v>#REF!</v>
      </c>
    </row>
    <row r="103" spans="1:15" s="3" customFormat="1" ht="31.5" customHeight="1" x14ac:dyDescent="0.25">
      <c r="A103" s="64" t="s">
        <v>168</v>
      </c>
      <c r="B103" s="65" t="s">
        <v>169</v>
      </c>
      <c r="C103" s="48">
        <f>C104+C106</f>
        <v>76253000</v>
      </c>
      <c r="D103" s="48">
        <f t="shared" ref="D103:E103" si="49">D104+D106</f>
        <v>44727000</v>
      </c>
      <c r="E103" s="48">
        <f t="shared" si="49"/>
        <v>36013000</v>
      </c>
      <c r="F103" s="66" t="e">
        <f>F104+F106+#REF!</f>
        <v>#REF!</v>
      </c>
      <c r="G103" s="66" t="e">
        <f>G104+G106+#REF!</f>
        <v>#REF!</v>
      </c>
      <c r="H103" s="66" t="e">
        <f>H104+H106+#REF!</f>
        <v>#REF!</v>
      </c>
      <c r="I103" s="66" t="e">
        <f>I104+I106+#REF!</f>
        <v>#REF!</v>
      </c>
      <c r="J103" s="59" t="e">
        <f>C103-#REF!</f>
        <v>#REF!</v>
      </c>
      <c r="K103" s="59"/>
      <c r="L103" s="59"/>
      <c r="M103" s="59"/>
      <c r="N103" s="60" t="e">
        <f>C103/#REF!*100</f>
        <v>#REF!</v>
      </c>
      <c r="O103" s="60" t="e">
        <f>C103/#REF!*100</f>
        <v>#REF!</v>
      </c>
    </row>
    <row r="104" spans="1:15" s="4" customFormat="1" ht="30.75" customHeight="1" x14ac:dyDescent="0.25">
      <c r="A104" s="64" t="s">
        <v>170</v>
      </c>
      <c r="B104" s="67" t="s">
        <v>171</v>
      </c>
      <c r="C104" s="50">
        <f>C105</f>
        <v>72025000</v>
      </c>
      <c r="D104" s="50">
        <f t="shared" ref="D104:I104" si="50">D105</f>
        <v>44727000</v>
      </c>
      <c r="E104" s="50">
        <f t="shared" si="50"/>
        <v>36013000</v>
      </c>
      <c r="F104" s="59">
        <f t="shared" si="50"/>
        <v>0</v>
      </c>
      <c r="G104" s="59">
        <f t="shared" si="50"/>
        <v>36013000</v>
      </c>
      <c r="H104" s="59">
        <f t="shared" si="50"/>
        <v>0</v>
      </c>
      <c r="I104" s="59">
        <f t="shared" si="50"/>
        <v>36013000</v>
      </c>
      <c r="J104" s="59" t="e">
        <f>C104-#REF!</f>
        <v>#REF!</v>
      </c>
      <c r="K104" s="59"/>
      <c r="L104" s="59"/>
      <c r="M104" s="59"/>
      <c r="N104" s="60" t="e">
        <f>C104/#REF!*100</f>
        <v>#REF!</v>
      </c>
      <c r="O104" s="60" t="e">
        <f>C104/#REF!*100</f>
        <v>#REF!</v>
      </c>
    </row>
    <row r="105" spans="1:15" s="4" customFormat="1" ht="60" customHeight="1" x14ac:dyDescent="0.25">
      <c r="A105" s="64" t="s">
        <v>172</v>
      </c>
      <c r="B105" s="67" t="s">
        <v>173</v>
      </c>
      <c r="C105" s="50">
        <v>72025000</v>
      </c>
      <c r="D105" s="50">
        <v>44727000</v>
      </c>
      <c r="E105" s="50">
        <v>36013000</v>
      </c>
      <c r="F105" s="59"/>
      <c r="G105" s="59">
        <f>E105+F105</f>
        <v>36013000</v>
      </c>
      <c r="H105" s="59"/>
      <c r="I105" s="59">
        <f>G105+H105</f>
        <v>36013000</v>
      </c>
      <c r="J105" s="59" t="e">
        <f>C105-#REF!</f>
        <v>#REF!</v>
      </c>
      <c r="K105" s="59"/>
      <c r="L105" s="59"/>
      <c r="M105" s="59"/>
      <c r="N105" s="60" t="e">
        <f>C105/#REF!*100</f>
        <v>#REF!</v>
      </c>
      <c r="O105" s="60" t="e">
        <f>C105/#REF!*100</f>
        <v>#REF!</v>
      </c>
    </row>
    <row r="106" spans="1:15" s="4" customFormat="1" ht="47.25" customHeight="1" x14ac:dyDescent="0.25">
      <c r="A106" s="64" t="s">
        <v>174</v>
      </c>
      <c r="B106" s="67" t="s">
        <v>175</v>
      </c>
      <c r="C106" s="50">
        <f>C107</f>
        <v>4228000</v>
      </c>
      <c r="D106" s="50">
        <f t="shared" ref="D106:I106" si="51">D107</f>
        <v>0</v>
      </c>
      <c r="E106" s="50">
        <f t="shared" si="51"/>
        <v>0</v>
      </c>
      <c r="F106" s="59">
        <f t="shared" si="51"/>
        <v>0</v>
      </c>
      <c r="G106" s="59">
        <f t="shared" si="51"/>
        <v>0</v>
      </c>
      <c r="H106" s="59">
        <f t="shared" si="51"/>
        <v>0</v>
      </c>
      <c r="I106" s="59">
        <f t="shared" si="51"/>
        <v>0</v>
      </c>
      <c r="J106" s="59" t="e">
        <f>C106-#REF!</f>
        <v>#REF!</v>
      </c>
      <c r="K106" s="59"/>
      <c r="L106" s="59"/>
      <c r="M106" s="59"/>
      <c r="N106" s="60" t="e">
        <f>C106/#REF!*100</f>
        <v>#REF!</v>
      </c>
      <c r="O106" s="60" t="e">
        <f>C106/#REF!*100</f>
        <v>#REF!</v>
      </c>
    </row>
    <row r="107" spans="1:15" s="4" customFormat="1" ht="44.25" customHeight="1" x14ac:dyDescent="0.25">
      <c r="A107" s="64" t="s">
        <v>176</v>
      </c>
      <c r="B107" s="67" t="s">
        <v>177</v>
      </c>
      <c r="C107" s="50">
        <f>4929000-701000</f>
        <v>4228000</v>
      </c>
      <c r="D107" s="50">
        <v>0</v>
      </c>
      <c r="E107" s="50">
        <v>0</v>
      </c>
      <c r="F107" s="59"/>
      <c r="G107" s="59">
        <f>E107+F107</f>
        <v>0</v>
      </c>
      <c r="H107" s="59"/>
      <c r="I107" s="59">
        <f>G107+H107</f>
        <v>0</v>
      </c>
      <c r="J107" s="59" t="e">
        <f>C107-#REF!</f>
        <v>#REF!</v>
      </c>
      <c r="K107" s="59"/>
      <c r="L107" s="59"/>
      <c r="M107" s="59"/>
      <c r="N107" s="60" t="e">
        <f>C107/#REF!*100</f>
        <v>#REF!</v>
      </c>
      <c r="O107" s="60" t="e">
        <f>C107/#REF!*100</f>
        <v>#REF!</v>
      </c>
    </row>
    <row r="108" spans="1:15" s="26" customFormat="1" ht="45.75" customHeight="1" x14ac:dyDescent="0.25">
      <c r="A108" s="68" t="s">
        <v>178</v>
      </c>
      <c r="B108" s="69" t="s">
        <v>179</v>
      </c>
      <c r="C108" s="48">
        <f>C109+C114+C116+C118+C120+C122+C124+C126+C130+C132+C137+C139</f>
        <v>271210419.07999998</v>
      </c>
      <c r="D108" s="48">
        <f>D109+D114+D116+D118+D120+D122+D124+D126+D130+D132+D135+D137+D139</f>
        <v>48862870.579999998</v>
      </c>
      <c r="E108" s="48">
        <f>E109+E114+E116+E118+E120+E122+E124+E126+E130+E132+E137+E139</f>
        <v>14105220.470000001</v>
      </c>
      <c r="F108" s="49" t="e">
        <f>#REF!+#REF!+#REF!+F118+F124+F126+F128</f>
        <v>#REF!</v>
      </c>
      <c r="G108" s="49" t="e">
        <f>#REF!+#REF!+#REF!+G118+G124+G126+G128</f>
        <v>#REF!</v>
      </c>
      <c r="H108" s="49" t="e">
        <f>#REF!+#REF!+#REF!+H118+H124+H126+H128</f>
        <v>#REF!</v>
      </c>
      <c r="I108" s="49" t="e">
        <f>#REF!+#REF!+#REF!+I118+I124+I126+I128</f>
        <v>#REF!</v>
      </c>
      <c r="J108" s="49" t="e">
        <f>#REF!+#REF!+#REF!+J118+J124+J126+J128</f>
        <v>#REF!</v>
      </c>
      <c r="K108" s="34"/>
      <c r="L108" s="34"/>
      <c r="M108" s="34"/>
      <c r="N108" s="35" t="e">
        <f>C108/#REF!*100</f>
        <v>#REF!</v>
      </c>
      <c r="O108" s="35" t="e">
        <f>C108/#REF!*100</f>
        <v>#REF!</v>
      </c>
    </row>
    <row r="109" spans="1:15" s="26" customFormat="1" ht="60.75" customHeight="1" x14ac:dyDescent="0.25">
      <c r="A109" s="25" t="s">
        <v>289</v>
      </c>
      <c r="B109" s="70" t="s">
        <v>290</v>
      </c>
      <c r="C109" s="50">
        <f>C110+C112</f>
        <v>80246403.799999997</v>
      </c>
      <c r="D109" s="50">
        <f t="shared" ref="D109:E109" si="52">D110</f>
        <v>0</v>
      </c>
      <c r="E109" s="50">
        <f t="shared" si="52"/>
        <v>0</v>
      </c>
      <c r="F109" s="34"/>
      <c r="G109" s="34"/>
      <c r="H109" s="34"/>
      <c r="I109" s="34"/>
      <c r="J109" s="34"/>
      <c r="K109" s="34"/>
      <c r="L109" s="34"/>
      <c r="M109" s="34"/>
      <c r="N109" s="35"/>
      <c r="O109" s="35"/>
    </row>
    <row r="110" spans="1:15" s="26" customFormat="1" ht="68.25" customHeight="1" x14ac:dyDescent="0.25">
      <c r="A110" s="25" t="s">
        <v>291</v>
      </c>
      <c r="B110" s="70" t="s">
        <v>292</v>
      </c>
      <c r="C110" s="50">
        <f>C113</f>
        <v>80246403.799999997</v>
      </c>
      <c r="D110" s="50">
        <v>0</v>
      </c>
      <c r="E110" s="50">
        <f t="shared" ref="E110" si="53">E111+E112</f>
        <v>0</v>
      </c>
      <c r="F110" s="34"/>
      <c r="G110" s="34"/>
      <c r="H110" s="34"/>
      <c r="I110" s="34"/>
      <c r="J110" s="34"/>
      <c r="K110" s="34"/>
      <c r="L110" s="34"/>
      <c r="M110" s="34"/>
      <c r="N110" s="35"/>
      <c r="O110" s="35"/>
    </row>
    <row r="111" spans="1:15" s="26" customFormat="1" ht="75" hidden="1" customHeight="1" x14ac:dyDescent="0.25">
      <c r="A111" s="25"/>
      <c r="B111" s="71" t="s">
        <v>293</v>
      </c>
      <c r="C111" s="50">
        <v>0</v>
      </c>
      <c r="D111" s="50">
        <v>0</v>
      </c>
      <c r="E111" s="50">
        <v>0</v>
      </c>
      <c r="F111" s="34"/>
      <c r="G111" s="34"/>
      <c r="H111" s="34"/>
      <c r="I111" s="34"/>
      <c r="J111" s="34"/>
      <c r="K111" s="34"/>
      <c r="L111" s="34"/>
      <c r="M111" s="34"/>
      <c r="N111" s="35"/>
      <c r="O111" s="35"/>
    </row>
    <row r="112" spans="1:15" s="26" customFormat="1" ht="47.25" hidden="1" x14ac:dyDescent="0.25">
      <c r="A112" s="25"/>
      <c r="B112" s="71" t="s">
        <v>294</v>
      </c>
      <c r="C112" s="50">
        <v>0</v>
      </c>
      <c r="D112" s="50">
        <v>0</v>
      </c>
      <c r="E112" s="50">
        <v>0</v>
      </c>
      <c r="F112" s="34"/>
      <c r="G112" s="34"/>
      <c r="H112" s="34"/>
      <c r="I112" s="34"/>
      <c r="J112" s="34"/>
      <c r="K112" s="34"/>
      <c r="L112" s="34"/>
      <c r="M112" s="34"/>
      <c r="N112" s="35"/>
      <c r="O112" s="35"/>
    </row>
    <row r="113" spans="1:25" s="26" customFormat="1" ht="69" customHeight="1" x14ac:dyDescent="0.25">
      <c r="A113" s="25"/>
      <c r="B113" s="108" t="s">
        <v>350</v>
      </c>
      <c r="C113" s="50">
        <v>80246403.799999997</v>
      </c>
      <c r="D113" s="50">
        <v>0</v>
      </c>
      <c r="E113" s="50">
        <v>0</v>
      </c>
      <c r="F113" s="34"/>
      <c r="G113" s="34"/>
      <c r="H113" s="34"/>
      <c r="I113" s="34"/>
      <c r="J113" s="34"/>
      <c r="K113" s="34"/>
      <c r="L113" s="34"/>
      <c r="M113" s="34"/>
      <c r="N113" s="35"/>
      <c r="O113" s="35"/>
    </row>
    <row r="114" spans="1:25" s="26" customFormat="1" ht="120.75" customHeight="1" x14ac:dyDescent="0.25">
      <c r="A114" s="25" t="s">
        <v>295</v>
      </c>
      <c r="B114" s="70" t="s">
        <v>296</v>
      </c>
      <c r="C114" s="50">
        <f>C115</f>
        <v>752688.09</v>
      </c>
      <c r="D114" s="50">
        <f t="shared" ref="D114:E114" si="54">D115</f>
        <v>645161.22</v>
      </c>
      <c r="E114" s="50">
        <f t="shared" si="54"/>
        <v>2150537.4</v>
      </c>
      <c r="F114" s="34"/>
      <c r="G114" s="34"/>
      <c r="H114" s="34"/>
      <c r="I114" s="34"/>
      <c r="J114" s="34"/>
      <c r="K114" s="34"/>
      <c r="L114" s="34"/>
      <c r="M114" s="34"/>
      <c r="N114" s="35"/>
      <c r="O114" s="35"/>
    </row>
    <row r="115" spans="1:25" s="26" customFormat="1" ht="114" customHeight="1" x14ac:dyDescent="0.25">
      <c r="A115" s="25" t="s">
        <v>297</v>
      </c>
      <c r="B115" s="70" t="s">
        <v>296</v>
      </c>
      <c r="C115" s="50">
        <v>752688.09</v>
      </c>
      <c r="D115" s="50">
        <v>645161.22</v>
      </c>
      <c r="E115" s="50">
        <v>2150537.4</v>
      </c>
      <c r="F115" s="34"/>
      <c r="G115" s="34"/>
      <c r="H115" s="34"/>
      <c r="I115" s="34"/>
      <c r="J115" s="34"/>
      <c r="K115" s="34"/>
      <c r="L115" s="34"/>
      <c r="M115" s="34"/>
      <c r="N115" s="35"/>
      <c r="O115" s="35"/>
    </row>
    <row r="116" spans="1:25" s="26" customFormat="1" ht="45.75" hidden="1" customHeight="1" x14ac:dyDescent="0.25">
      <c r="A116" s="25" t="s">
        <v>298</v>
      </c>
      <c r="B116" s="70" t="s">
        <v>299</v>
      </c>
      <c r="C116" s="50">
        <f>C117</f>
        <v>0</v>
      </c>
      <c r="D116" s="50">
        <f t="shared" ref="D116:E116" si="55">D117</f>
        <v>0</v>
      </c>
      <c r="E116" s="50">
        <f t="shared" si="55"/>
        <v>0</v>
      </c>
      <c r="F116" s="34"/>
      <c r="G116" s="34"/>
      <c r="H116" s="34"/>
      <c r="I116" s="34"/>
      <c r="J116" s="34"/>
      <c r="K116" s="34"/>
      <c r="L116" s="34"/>
      <c r="M116" s="34"/>
      <c r="N116" s="35"/>
      <c r="O116" s="35"/>
    </row>
    <row r="117" spans="1:25" s="26" customFormat="1" ht="61.5" hidden="1" customHeight="1" x14ac:dyDescent="0.25">
      <c r="A117" s="25" t="s">
        <v>300</v>
      </c>
      <c r="B117" s="70" t="s">
        <v>301</v>
      </c>
      <c r="C117" s="50">
        <v>0</v>
      </c>
      <c r="D117" s="50">
        <v>0</v>
      </c>
      <c r="E117" s="50">
        <v>0</v>
      </c>
      <c r="F117" s="34"/>
      <c r="G117" s="34"/>
      <c r="H117" s="34"/>
      <c r="I117" s="34"/>
      <c r="J117" s="34"/>
      <c r="K117" s="34"/>
      <c r="L117" s="34"/>
      <c r="M117" s="34"/>
      <c r="N117" s="35"/>
      <c r="O117" s="35"/>
    </row>
    <row r="118" spans="1:25" s="26" customFormat="1" ht="60.75" hidden="1" customHeight="1" x14ac:dyDescent="0.25">
      <c r="A118" s="25" t="s">
        <v>302</v>
      </c>
      <c r="B118" s="70" t="s">
        <v>303</v>
      </c>
      <c r="C118" s="50">
        <f>C119</f>
        <v>0</v>
      </c>
      <c r="D118" s="50">
        <f t="shared" ref="D118:E118" si="56">D119</f>
        <v>0</v>
      </c>
      <c r="E118" s="50">
        <f t="shared" si="56"/>
        <v>0</v>
      </c>
      <c r="F118" s="34"/>
      <c r="G118" s="34"/>
      <c r="H118" s="34"/>
      <c r="I118" s="34"/>
      <c r="J118" s="34"/>
      <c r="K118" s="34"/>
      <c r="L118" s="34"/>
      <c r="M118" s="34"/>
      <c r="N118" s="35"/>
      <c r="O118" s="35"/>
    </row>
    <row r="119" spans="1:25" s="26" customFormat="1" ht="76.5" hidden="1" customHeight="1" x14ac:dyDescent="0.25">
      <c r="A119" s="25" t="s">
        <v>304</v>
      </c>
      <c r="B119" s="70" t="s">
        <v>305</v>
      </c>
      <c r="C119" s="50">
        <v>0</v>
      </c>
      <c r="D119" s="50">
        <v>0</v>
      </c>
      <c r="E119" s="50">
        <v>0</v>
      </c>
      <c r="F119" s="34"/>
      <c r="G119" s="34"/>
      <c r="H119" s="34"/>
      <c r="I119" s="34"/>
      <c r="J119" s="34"/>
      <c r="K119" s="34"/>
      <c r="L119" s="34"/>
      <c r="M119" s="34"/>
      <c r="N119" s="35"/>
      <c r="O119" s="35"/>
    </row>
    <row r="120" spans="1:25" s="26" customFormat="1" ht="76.5" customHeight="1" x14ac:dyDescent="0.25">
      <c r="A120" s="25" t="s">
        <v>180</v>
      </c>
      <c r="B120" s="70" t="s">
        <v>181</v>
      </c>
      <c r="C120" s="50">
        <f>C121</f>
        <v>4610805.91</v>
      </c>
      <c r="D120" s="50">
        <f t="shared" ref="D120:E120" si="57">D121</f>
        <v>4472599.8600000003</v>
      </c>
      <c r="E120" s="50">
        <f t="shared" si="57"/>
        <v>4218266.57</v>
      </c>
      <c r="F120" s="34"/>
      <c r="G120" s="34"/>
      <c r="H120" s="34"/>
      <c r="I120" s="34"/>
      <c r="J120" s="34"/>
      <c r="K120" s="34"/>
      <c r="L120" s="34"/>
      <c r="M120" s="34"/>
      <c r="N120" s="35"/>
      <c r="O120" s="35"/>
    </row>
    <row r="121" spans="1:25" s="26" customFormat="1" ht="76.5" customHeight="1" x14ac:dyDescent="0.25">
      <c r="A121" s="25" t="s">
        <v>182</v>
      </c>
      <c r="B121" s="70" t="s">
        <v>183</v>
      </c>
      <c r="C121" s="50">
        <f>5448662.83-837856.92</f>
        <v>4610805.91</v>
      </c>
      <c r="D121" s="50">
        <f>5285300.99-812701.13</f>
        <v>4472599.8600000003</v>
      </c>
      <c r="E121" s="50">
        <f>4984783.84-766517.27</f>
        <v>4218266.57</v>
      </c>
      <c r="F121" s="34"/>
      <c r="G121" s="34"/>
      <c r="H121" s="34"/>
      <c r="I121" s="34"/>
      <c r="J121" s="34"/>
      <c r="K121" s="34"/>
      <c r="L121" s="34"/>
      <c r="M121" s="34"/>
      <c r="N121" s="35"/>
      <c r="O121" s="35"/>
    </row>
    <row r="122" spans="1:25" s="26" customFormat="1" ht="46.5" customHeight="1" x14ac:dyDescent="0.25">
      <c r="A122" s="25" t="s">
        <v>184</v>
      </c>
      <c r="B122" s="70" t="s">
        <v>306</v>
      </c>
      <c r="C122" s="50">
        <f>C123</f>
        <v>165027979.78999999</v>
      </c>
      <c r="D122" s="50">
        <f t="shared" ref="D122:Y122" si="58">D123</f>
        <v>0</v>
      </c>
      <c r="E122" s="50">
        <f t="shared" si="58"/>
        <v>0</v>
      </c>
      <c r="F122" s="50">
        <f t="shared" si="58"/>
        <v>0</v>
      </c>
      <c r="G122" s="50">
        <f t="shared" si="58"/>
        <v>0</v>
      </c>
      <c r="H122" s="50">
        <f t="shared" si="58"/>
        <v>0</v>
      </c>
      <c r="I122" s="50">
        <f t="shared" si="58"/>
        <v>0</v>
      </c>
      <c r="J122" s="50">
        <f t="shared" si="58"/>
        <v>0</v>
      </c>
      <c r="K122" s="50">
        <f t="shared" si="58"/>
        <v>0</v>
      </c>
      <c r="L122" s="50">
        <f t="shared" si="58"/>
        <v>0</v>
      </c>
      <c r="M122" s="50">
        <f t="shared" si="58"/>
        <v>0</v>
      </c>
      <c r="N122" s="50">
        <f t="shared" si="58"/>
        <v>0</v>
      </c>
      <c r="O122" s="50">
        <f t="shared" si="58"/>
        <v>0</v>
      </c>
      <c r="P122" s="72">
        <f t="shared" si="58"/>
        <v>0</v>
      </c>
      <c r="Q122" s="72">
        <f t="shared" si="58"/>
        <v>0</v>
      </c>
      <c r="R122" s="72">
        <f t="shared" si="58"/>
        <v>0</v>
      </c>
      <c r="S122" s="72">
        <f t="shared" si="58"/>
        <v>0</v>
      </c>
      <c r="T122" s="72">
        <f t="shared" si="58"/>
        <v>0</v>
      </c>
      <c r="U122" s="72">
        <f t="shared" si="58"/>
        <v>0</v>
      </c>
      <c r="V122" s="72">
        <f t="shared" si="58"/>
        <v>0</v>
      </c>
      <c r="W122" s="72">
        <f t="shared" si="58"/>
        <v>0</v>
      </c>
      <c r="X122" s="72">
        <f t="shared" si="58"/>
        <v>0</v>
      </c>
      <c r="Y122" s="72">
        <f t="shared" si="58"/>
        <v>0</v>
      </c>
    </row>
    <row r="123" spans="1:25" s="26" customFormat="1" ht="49.5" customHeight="1" x14ac:dyDescent="0.25">
      <c r="A123" s="25" t="s">
        <v>307</v>
      </c>
      <c r="B123" s="70" t="s">
        <v>185</v>
      </c>
      <c r="C123" s="50">
        <v>165027979.78999999</v>
      </c>
      <c r="D123" s="50">
        <v>0</v>
      </c>
      <c r="E123" s="50">
        <v>0</v>
      </c>
      <c r="F123" s="34"/>
      <c r="G123" s="34"/>
      <c r="H123" s="34"/>
      <c r="I123" s="34"/>
      <c r="J123" s="34"/>
      <c r="K123" s="34"/>
      <c r="L123" s="34"/>
      <c r="M123" s="34"/>
      <c r="N123" s="35"/>
      <c r="O123" s="35"/>
    </row>
    <row r="124" spans="1:25" s="26" customFormat="1" ht="49.5" customHeight="1" x14ac:dyDescent="0.25">
      <c r="A124" s="25" t="s">
        <v>186</v>
      </c>
      <c r="B124" s="70" t="s">
        <v>187</v>
      </c>
      <c r="C124" s="50">
        <f>C125</f>
        <v>0</v>
      </c>
      <c r="D124" s="50">
        <f t="shared" ref="D124:E124" si="59">D125</f>
        <v>504900</v>
      </c>
      <c r="E124" s="50">
        <f t="shared" si="59"/>
        <v>0</v>
      </c>
      <c r="F124" s="34"/>
      <c r="G124" s="34"/>
      <c r="H124" s="34"/>
      <c r="I124" s="34"/>
      <c r="J124" s="34"/>
      <c r="K124" s="34"/>
      <c r="L124" s="34"/>
      <c r="M124" s="34"/>
      <c r="N124" s="35"/>
      <c r="O124" s="35"/>
    </row>
    <row r="125" spans="1:25" s="4" customFormat="1" ht="58.5" customHeight="1" x14ac:dyDescent="0.25">
      <c r="A125" s="73" t="s">
        <v>188</v>
      </c>
      <c r="B125" s="74" t="s">
        <v>189</v>
      </c>
      <c r="C125" s="50">
        <v>0</v>
      </c>
      <c r="D125" s="50">
        <v>504900</v>
      </c>
      <c r="E125" s="50">
        <v>0</v>
      </c>
      <c r="F125" s="59"/>
      <c r="G125" s="59"/>
      <c r="H125" s="59"/>
      <c r="I125" s="59"/>
      <c r="J125" s="59"/>
      <c r="K125" s="59"/>
      <c r="L125" s="59"/>
      <c r="M125" s="59"/>
      <c r="N125" s="60"/>
      <c r="O125" s="60"/>
    </row>
    <row r="126" spans="1:25" s="4" customFormat="1" ht="33.75" customHeight="1" x14ac:dyDescent="0.25">
      <c r="A126" s="25" t="s">
        <v>190</v>
      </c>
      <c r="B126" s="70" t="s">
        <v>191</v>
      </c>
      <c r="C126" s="50">
        <f>C127</f>
        <v>4249966.5</v>
      </c>
      <c r="D126" s="50">
        <f t="shared" ref="D126" si="60">D127</f>
        <v>4249966.5</v>
      </c>
      <c r="E126" s="50">
        <f>E127</f>
        <v>4249966.5</v>
      </c>
      <c r="F126" s="59">
        <f>F127</f>
        <v>0</v>
      </c>
      <c r="G126" s="59">
        <f>G127</f>
        <v>4249966.5</v>
      </c>
      <c r="H126" s="59">
        <f>H127</f>
        <v>0</v>
      </c>
      <c r="I126" s="59">
        <f>I127</f>
        <v>4249966.5</v>
      </c>
      <c r="J126" s="59" t="e">
        <f>C126-#REF!</f>
        <v>#REF!</v>
      </c>
      <c r="K126" s="59"/>
      <c r="L126" s="59"/>
      <c r="M126" s="59"/>
      <c r="N126" s="60"/>
      <c r="O126" s="60" t="e">
        <f>C126/#REF!*100</f>
        <v>#REF!</v>
      </c>
    </row>
    <row r="127" spans="1:25" s="4" customFormat="1" ht="56.25" customHeight="1" x14ac:dyDescent="0.25">
      <c r="A127" s="53" t="s">
        <v>192</v>
      </c>
      <c r="B127" s="51" t="s">
        <v>193</v>
      </c>
      <c r="C127" s="50">
        <v>4249966.5</v>
      </c>
      <c r="D127" s="50">
        <v>4249966.5</v>
      </c>
      <c r="E127" s="50">
        <v>4249966.5</v>
      </c>
      <c r="F127" s="59"/>
      <c r="G127" s="59">
        <f>E127+F127</f>
        <v>4249966.5</v>
      </c>
      <c r="H127" s="59"/>
      <c r="I127" s="59">
        <f>G127+H127</f>
        <v>4249966.5</v>
      </c>
      <c r="J127" s="59" t="e">
        <f>C127-#REF!</f>
        <v>#REF!</v>
      </c>
      <c r="K127" s="59"/>
      <c r="L127" s="59"/>
      <c r="M127" s="59"/>
      <c r="N127" s="60"/>
      <c r="O127" s="60" t="e">
        <f>C127/#REF!*100</f>
        <v>#REF!</v>
      </c>
    </row>
    <row r="128" spans="1:25" s="4" customFormat="1" ht="31.5" hidden="1" x14ac:dyDescent="0.25">
      <c r="A128" s="64" t="s">
        <v>308</v>
      </c>
      <c r="B128" s="67" t="s">
        <v>309</v>
      </c>
      <c r="C128" s="75">
        <f>C129</f>
        <v>0</v>
      </c>
      <c r="D128" s="75">
        <f t="shared" ref="D128:Y135" si="61">D129</f>
        <v>0</v>
      </c>
      <c r="E128" s="75">
        <f t="shared" si="61"/>
        <v>0</v>
      </c>
      <c r="F128" s="50" t="e">
        <f t="shared" si="61"/>
        <v>#REF!</v>
      </c>
      <c r="G128" s="50" t="e">
        <f t="shared" si="61"/>
        <v>#REF!</v>
      </c>
      <c r="H128" s="50" t="e">
        <f t="shared" si="61"/>
        <v>#REF!</v>
      </c>
      <c r="I128" s="50" t="e">
        <f t="shared" si="61"/>
        <v>#REF!</v>
      </c>
      <c r="J128" s="50" t="e">
        <f t="shared" si="61"/>
        <v>#REF!</v>
      </c>
      <c r="K128" s="50">
        <f t="shared" si="61"/>
        <v>0</v>
      </c>
      <c r="L128" s="50">
        <f t="shared" si="61"/>
        <v>0</v>
      </c>
      <c r="M128" s="50">
        <f t="shared" si="61"/>
        <v>0</v>
      </c>
      <c r="N128" s="50" t="e">
        <f t="shared" si="61"/>
        <v>#REF!</v>
      </c>
      <c r="O128" s="50" t="e">
        <f t="shared" si="61"/>
        <v>#REF!</v>
      </c>
      <c r="P128" s="72">
        <f t="shared" si="61"/>
        <v>0</v>
      </c>
      <c r="Q128" s="72">
        <f t="shared" si="61"/>
        <v>0</v>
      </c>
      <c r="R128" s="72">
        <f t="shared" si="61"/>
        <v>0</v>
      </c>
      <c r="S128" s="72">
        <f t="shared" si="61"/>
        <v>0</v>
      </c>
      <c r="T128" s="72">
        <f t="shared" si="61"/>
        <v>0</v>
      </c>
      <c r="U128" s="72">
        <f t="shared" si="61"/>
        <v>0</v>
      </c>
      <c r="V128" s="72">
        <f t="shared" si="61"/>
        <v>0</v>
      </c>
      <c r="W128" s="72">
        <f t="shared" si="61"/>
        <v>0</v>
      </c>
      <c r="X128" s="72">
        <f t="shared" si="61"/>
        <v>0</v>
      </c>
      <c r="Y128" s="72">
        <f t="shared" si="61"/>
        <v>0</v>
      </c>
    </row>
    <row r="129" spans="1:25" s="4" customFormat="1" ht="6" hidden="1" customHeight="1" x14ac:dyDescent="0.25">
      <c r="A129" s="76" t="s">
        <v>310</v>
      </c>
      <c r="B129" s="67" t="s">
        <v>311</v>
      </c>
      <c r="C129" s="75">
        <v>0</v>
      </c>
      <c r="D129" s="75">
        <v>0</v>
      </c>
      <c r="E129" s="75">
        <v>0</v>
      </c>
      <c r="F129" s="59" t="e">
        <f>F139+F140+F141+#REF!</f>
        <v>#REF!</v>
      </c>
      <c r="G129" s="59" t="e">
        <f>G139+G140+G141+#REF!</f>
        <v>#REF!</v>
      </c>
      <c r="H129" s="59" t="e">
        <f>H139+H140+H141+#REF!</f>
        <v>#REF!</v>
      </c>
      <c r="I129" s="59" t="e">
        <f>I139+I140+I141+#REF!</f>
        <v>#REF!</v>
      </c>
      <c r="J129" s="59" t="e">
        <f>J139+J140+J141+#REF!</f>
        <v>#REF!</v>
      </c>
      <c r="K129" s="59"/>
      <c r="L129" s="59"/>
      <c r="M129" s="59"/>
      <c r="N129" s="60" t="e">
        <f>C129/#REF!*100</f>
        <v>#REF!</v>
      </c>
      <c r="O129" s="60" t="e">
        <f>C129/#REF!*100</f>
        <v>#REF!</v>
      </c>
    </row>
    <row r="130" spans="1:25" s="26" customFormat="1" ht="52.5" customHeight="1" x14ac:dyDescent="0.25">
      <c r="A130" s="53" t="s">
        <v>344</v>
      </c>
      <c r="B130" s="40" t="s">
        <v>345</v>
      </c>
      <c r="C130" s="50">
        <f>C131</f>
        <v>3430303</v>
      </c>
      <c r="D130" s="50">
        <f t="shared" ref="D130:E130" si="62">D131</f>
        <v>0</v>
      </c>
      <c r="E130" s="50">
        <f t="shared" si="62"/>
        <v>0</v>
      </c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72"/>
      <c r="Q130" s="72"/>
      <c r="R130" s="72"/>
      <c r="S130" s="72"/>
      <c r="T130" s="72"/>
      <c r="U130" s="72"/>
      <c r="V130" s="72"/>
      <c r="W130" s="72"/>
      <c r="X130" s="72"/>
      <c r="Y130" s="72"/>
    </row>
    <row r="131" spans="1:25" s="26" customFormat="1" ht="52.5" customHeight="1" x14ac:dyDescent="0.25">
      <c r="A131" s="28" t="s">
        <v>346</v>
      </c>
      <c r="B131" s="40" t="s">
        <v>347</v>
      </c>
      <c r="C131" s="50">
        <v>3430303</v>
      </c>
      <c r="D131" s="50">
        <v>0</v>
      </c>
      <c r="E131" s="50">
        <v>0</v>
      </c>
      <c r="F131" s="34"/>
      <c r="G131" s="34"/>
      <c r="H131" s="34"/>
      <c r="I131" s="34"/>
      <c r="J131" s="34"/>
      <c r="K131" s="34"/>
      <c r="L131" s="34"/>
      <c r="M131" s="34"/>
      <c r="N131" s="35"/>
      <c r="O131" s="35"/>
    </row>
    <row r="132" spans="1:25" s="26" customFormat="1" ht="31.5" x14ac:dyDescent="0.25">
      <c r="A132" s="53" t="s">
        <v>194</v>
      </c>
      <c r="B132" s="40" t="s">
        <v>316</v>
      </c>
      <c r="C132" s="50">
        <f>C133+C134</f>
        <v>169757</v>
      </c>
      <c r="D132" s="50">
        <f t="shared" si="61"/>
        <v>63517</v>
      </c>
      <c r="E132" s="50">
        <f t="shared" si="61"/>
        <v>64673</v>
      </c>
      <c r="F132" s="50" t="e">
        <f t="shared" si="61"/>
        <v>#REF!</v>
      </c>
      <c r="G132" s="50" t="e">
        <f t="shared" si="61"/>
        <v>#REF!</v>
      </c>
      <c r="H132" s="50" t="e">
        <f t="shared" si="61"/>
        <v>#REF!</v>
      </c>
      <c r="I132" s="50" t="e">
        <f t="shared" si="61"/>
        <v>#REF!</v>
      </c>
      <c r="J132" s="50" t="e">
        <f t="shared" si="61"/>
        <v>#REF!</v>
      </c>
      <c r="K132" s="50">
        <f t="shared" si="61"/>
        <v>0</v>
      </c>
      <c r="L132" s="50">
        <f t="shared" si="61"/>
        <v>0</v>
      </c>
      <c r="M132" s="50">
        <f t="shared" si="61"/>
        <v>0</v>
      </c>
      <c r="N132" s="50" t="e">
        <f t="shared" si="61"/>
        <v>#REF!</v>
      </c>
      <c r="O132" s="50" t="e">
        <f t="shared" si="61"/>
        <v>#REF!</v>
      </c>
      <c r="P132" s="72">
        <f t="shared" si="61"/>
        <v>0</v>
      </c>
      <c r="Q132" s="72">
        <f t="shared" si="61"/>
        <v>0</v>
      </c>
      <c r="R132" s="72">
        <f t="shared" si="61"/>
        <v>0</v>
      </c>
      <c r="S132" s="72">
        <f t="shared" si="61"/>
        <v>0</v>
      </c>
      <c r="T132" s="72">
        <f t="shared" si="61"/>
        <v>0</v>
      </c>
      <c r="U132" s="72">
        <f t="shared" si="61"/>
        <v>0</v>
      </c>
      <c r="V132" s="72">
        <f t="shared" si="61"/>
        <v>0</v>
      </c>
      <c r="W132" s="72">
        <f t="shared" si="61"/>
        <v>0</v>
      </c>
      <c r="X132" s="72">
        <f t="shared" si="61"/>
        <v>0</v>
      </c>
      <c r="Y132" s="72">
        <f t="shared" si="61"/>
        <v>0</v>
      </c>
    </row>
    <row r="133" spans="1:25" s="26" customFormat="1" ht="40.5" customHeight="1" x14ac:dyDescent="0.25">
      <c r="A133" s="28" t="s">
        <v>195</v>
      </c>
      <c r="B133" s="40" t="s">
        <v>196</v>
      </c>
      <c r="C133" s="50">
        <f>62230</f>
        <v>62230</v>
      </c>
      <c r="D133" s="50">
        <v>63517</v>
      </c>
      <c r="E133" s="50">
        <v>64673</v>
      </c>
      <c r="F133" s="34" t="e">
        <f>F141+F142+F143+#REF!</f>
        <v>#REF!</v>
      </c>
      <c r="G133" s="34" t="e">
        <f>G141+G142+G143+#REF!</f>
        <v>#REF!</v>
      </c>
      <c r="H133" s="34" t="e">
        <f>H141+H142+H143+#REF!</f>
        <v>#REF!</v>
      </c>
      <c r="I133" s="34" t="e">
        <f>I141+I142+I143+#REF!</f>
        <v>#REF!</v>
      </c>
      <c r="J133" s="34" t="e">
        <f>J141+J142+J143+#REF!</f>
        <v>#REF!</v>
      </c>
      <c r="K133" s="34"/>
      <c r="L133" s="34"/>
      <c r="M133" s="34"/>
      <c r="N133" s="35" t="e">
        <f>C133/#REF!*100</f>
        <v>#REF!</v>
      </c>
      <c r="O133" s="35" t="e">
        <f>C133/#REF!*100</f>
        <v>#REF!</v>
      </c>
    </row>
    <row r="134" spans="1:25" s="26" customFormat="1" ht="54" customHeight="1" x14ac:dyDescent="0.25">
      <c r="A134" s="28"/>
      <c r="B134" s="108" t="s">
        <v>349</v>
      </c>
      <c r="C134" s="50">
        <v>107527</v>
      </c>
      <c r="D134" s="50">
        <v>0</v>
      </c>
      <c r="E134" s="50">
        <v>0</v>
      </c>
      <c r="F134" s="34"/>
      <c r="G134" s="34"/>
      <c r="H134" s="34"/>
      <c r="I134" s="34"/>
      <c r="J134" s="34"/>
      <c r="K134" s="34"/>
      <c r="L134" s="34"/>
      <c r="M134" s="34"/>
      <c r="N134" s="35"/>
      <c r="O134" s="35"/>
    </row>
    <row r="135" spans="1:25" s="26" customFormat="1" ht="37.5" customHeight="1" x14ac:dyDescent="0.25">
      <c r="A135" s="53" t="s">
        <v>312</v>
      </c>
      <c r="B135" s="40" t="s">
        <v>313</v>
      </c>
      <c r="C135" s="50">
        <f>C136</f>
        <v>0</v>
      </c>
      <c r="D135" s="50">
        <f t="shared" si="61"/>
        <v>13618860</v>
      </c>
      <c r="E135" s="50">
        <f t="shared" si="61"/>
        <v>0</v>
      </c>
      <c r="F135" s="50" t="e">
        <f t="shared" si="61"/>
        <v>#REF!</v>
      </c>
      <c r="G135" s="50" t="e">
        <f t="shared" si="61"/>
        <v>#REF!</v>
      </c>
      <c r="H135" s="50" t="e">
        <f t="shared" si="61"/>
        <v>#REF!</v>
      </c>
      <c r="I135" s="50" t="e">
        <f t="shared" si="61"/>
        <v>#REF!</v>
      </c>
      <c r="J135" s="50" t="e">
        <f t="shared" si="61"/>
        <v>#REF!</v>
      </c>
      <c r="K135" s="50">
        <f t="shared" si="61"/>
        <v>0</v>
      </c>
      <c r="L135" s="50">
        <f t="shared" si="61"/>
        <v>0</v>
      </c>
      <c r="M135" s="50">
        <f t="shared" si="61"/>
        <v>0</v>
      </c>
      <c r="N135" s="50" t="e">
        <f t="shared" si="61"/>
        <v>#REF!</v>
      </c>
      <c r="O135" s="50" t="e">
        <f t="shared" si="61"/>
        <v>#REF!</v>
      </c>
      <c r="P135" s="72">
        <f t="shared" si="61"/>
        <v>0</v>
      </c>
      <c r="Q135" s="72">
        <f t="shared" si="61"/>
        <v>0</v>
      </c>
      <c r="R135" s="72">
        <f t="shared" si="61"/>
        <v>0</v>
      </c>
      <c r="S135" s="72">
        <f t="shared" si="61"/>
        <v>0</v>
      </c>
      <c r="T135" s="72">
        <f t="shared" si="61"/>
        <v>0</v>
      </c>
      <c r="U135" s="72">
        <f t="shared" si="61"/>
        <v>0</v>
      </c>
      <c r="V135" s="72">
        <f t="shared" si="61"/>
        <v>0</v>
      </c>
      <c r="W135" s="72">
        <f t="shared" si="61"/>
        <v>0</v>
      </c>
      <c r="X135" s="72">
        <f t="shared" si="61"/>
        <v>0</v>
      </c>
      <c r="Y135" s="72">
        <f t="shared" si="61"/>
        <v>0</v>
      </c>
    </row>
    <row r="136" spans="1:25" s="26" customFormat="1" ht="33" customHeight="1" x14ac:dyDescent="0.25">
      <c r="A136" s="53" t="s">
        <v>314</v>
      </c>
      <c r="B136" s="40" t="s">
        <v>315</v>
      </c>
      <c r="C136" s="50">
        <v>0</v>
      </c>
      <c r="D136" s="50">
        <f>4511385+9107475</f>
        <v>13618860</v>
      </c>
      <c r="E136" s="50">
        <v>0</v>
      </c>
      <c r="F136" s="34" t="e">
        <f>F143+F144+F145+#REF!</f>
        <v>#REF!</v>
      </c>
      <c r="G136" s="34" t="e">
        <f>G143+G144+G145+#REF!</f>
        <v>#REF!</v>
      </c>
      <c r="H136" s="34" t="e">
        <f>H143+H144+H145+#REF!</f>
        <v>#REF!</v>
      </c>
      <c r="I136" s="34" t="e">
        <f>I143+I144+I145+#REF!</f>
        <v>#REF!</v>
      </c>
      <c r="J136" s="34" t="e">
        <f>J143+J144+J145+#REF!</f>
        <v>#REF!</v>
      </c>
      <c r="K136" s="34"/>
      <c r="L136" s="34"/>
      <c r="M136" s="34"/>
      <c r="N136" s="35" t="e">
        <f>C136/#REF!*100</f>
        <v>#REF!</v>
      </c>
      <c r="O136" s="35" t="e">
        <f>C136/#REF!*100</f>
        <v>#REF!</v>
      </c>
    </row>
    <row r="137" spans="1:25" s="4" customFormat="1" ht="30.75" customHeight="1" x14ac:dyDescent="0.25">
      <c r="A137" s="53" t="s">
        <v>317</v>
      </c>
      <c r="B137" s="77" t="s">
        <v>197</v>
      </c>
      <c r="C137" s="50">
        <f>C138</f>
        <v>0</v>
      </c>
      <c r="D137" s="50">
        <f t="shared" ref="D137:Y137" si="63">D138</f>
        <v>22000000</v>
      </c>
      <c r="E137" s="50">
        <f t="shared" si="63"/>
        <v>0</v>
      </c>
      <c r="F137" s="78">
        <f t="shared" si="63"/>
        <v>0</v>
      </c>
      <c r="G137" s="78">
        <f t="shared" si="63"/>
        <v>0</v>
      </c>
      <c r="H137" s="78">
        <f t="shared" si="63"/>
        <v>0</v>
      </c>
      <c r="I137" s="78">
        <f t="shared" si="63"/>
        <v>0</v>
      </c>
      <c r="J137" s="78">
        <f t="shared" si="63"/>
        <v>0</v>
      </c>
      <c r="K137" s="78">
        <f t="shared" si="63"/>
        <v>0</v>
      </c>
      <c r="L137" s="78">
        <f t="shared" si="63"/>
        <v>0</v>
      </c>
      <c r="M137" s="78">
        <f t="shared" si="63"/>
        <v>0</v>
      </c>
      <c r="N137" s="78">
        <f t="shared" si="63"/>
        <v>0</v>
      </c>
      <c r="O137" s="78">
        <f t="shared" si="63"/>
        <v>0</v>
      </c>
      <c r="P137" s="2">
        <f t="shared" si="63"/>
        <v>0</v>
      </c>
      <c r="Q137" s="2">
        <f t="shared" si="63"/>
        <v>0</v>
      </c>
      <c r="R137" s="2">
        <f t="shared" si="63"/>
        <v>0</v>
      </c>
      <c r="S137" s="2">
        <f t="shared" si="63"/>
        <v>0</v>
      </c>
      <c r="T137" s="2">
        <f t="shared" si="63"/>
        <v>0</v>
      </c>
      <c r="U137" s="2">
        <f t="shared" si="63"/>
        <v>0</v>
      </c>
      <c r="V137" s="2">
        <f t="shared" si="63"/>
        <v>0</v>
      </c>
      <c r="W137" s="2">
        <f t="shared" si="63"/>
        <v>0</v>
      </c>
      <c r="X137" s="2">
        <f t="shared" si="63"/>
        <v>0</v>
      </c>
      <c r="Y137" s="2">
        <f t="shared" si="63"/>
        <v>0</v>
      </c>
    </row>
    <row r="138" spans="1:25" s="1" customFormat="1" ht="72" customHeight="1" x14ac:dyDescent="0.25">
      <c r="A138" s="53" t="s">
        <v>318</v>
      </c>
      <c r="B138" s="79" t="s">
        <v>198</v>
      </c>
      <c r="C138" s="50">
        <v>0</v>
      </c>
      <c r="D138" s="50">
        <v>22000000</v>
      </c>
      <c r="E138" s="50">
        <v>0</v>
      </c>
      <c r="F138" s="59"/>
      <c r="G138" s="59"/>
      <c r="H138" s="59"/>
      <c r="I138" s="59"/>
      <c r="J138" s="59"/>
      <c r="K138" s="59"/>
      <c r="L138" s="59"/>
      <c r="M138" s="59"/>
      <c r="N138" s="80"/>
      <c r="O138" s="80"/>
    </row>
    <row r="139" spans="1:25" s="4" customFormat="1" ht="19.5" customHeight="1" x14ac:dyDescent="0.25">
      <c r="A139" s="64" t="s">
        <v>199</v>
      </c>
      <c r="B139" s="81" t="s">
        <v>200</v>
      </c>
      <c r="C139" s="50">
        <f t="shared" ref="C139:E139" si="64">C140</f>
        <v>12722514.99</v>
      </c>
      <c r="D139" s="50">
        <f t="shared" si="64"/>
        <v>3307866</v>
      </c>
      <c r="E139" s="50">
        <f t="shared" si="64"/>
        <v>3421777</v>
      </c>
      <c r="F139" s="59"/>
      <c r="G139" s="59">
        <f>E140+F139</f>
        <v>3421777</v>
      </c>
      <c r="H139" s="59"/>
      <c r="I139" s="59">
        <f>G139+H139</f>
        <v>3421777</v>
      </c>
      <c r="J139" s="59" t="e">
        <f>C140-#REF!</f>
        <v>#REF!</v>
      </c>
      <c r="K139" s="59"/>
      <c r="L139" s="59"/>
      <c r="M139" s="59"/>
      <c r="N139" s="60" t="e">
        <f>C140/#REF!*100</f>
        <v>#REF!</v>
      </c>
      <c r="O139" s="60" t="e">
        <f>C140/#REF!*100</f>
        <v>#REF!</v>
      </c>
    </row>
    <row r="140" spans="1:25" s="4" customFormat="1" ht="29.25" customHeight="1" x14ac:dyDescent="0.25">
      <c r="A140" s="64" t="s">
        <v>201</v>
      </c>
      <c r="B140" s="81" t="s">
        <v>202</v>
      </c>
      <c r="C140" s="50">
        <f>C141+C142+C143+C144+C147+C145+C146+C148</f>
        <v>12722514.99</v>
      </c>
      <c r="D140" s="50">
        <f>D141+D142+D143+D144+D147+D145+D146</f>
        <v>3307866</v>
      </c>
      <c r="E140" s="50">
        <f>E141+E142+E143+E144+E147+E145+E146</f>
        <v>3421777</v>
      </c>
      <c r="F140" s="59"/>
      <c r="G140" s="59"/>
      <c r="H140" s="59"/>
      <c r="I140" s="59"/>
      <c r="J140" s="59"/>
      <c r="K140" s="59"/>
      <c r="L140" s="59"/>
      <c r="M140" s="59"/>
      <c r="N140" s="60"/>
      <c r="O140" s="60"/>
    </row>
    <row r="141" spans="1:25" s="26" customFormat="1" ht="166.5" customHeight="1" x14ac:dyDescent="0.25">
      <c r="A141" s="53"/>
      <c r="B141" s="82" t="s">
        <v>203</v>
      </c>
      <c r="C141" s="50">
        <f>2759548-21332</f>
        <v>2738216</v>
      </c>
      <c r="D141" s="50">
        <f>2869970-22184</f>
        <v>2847786</v>
      </c>
      <c r="E141" s="50">
        <f>2984770-23073</f>
        <v>2961697</v>
      </c>
      <c r="F141" s="34"/>
      <c r="G141" s="34"/>
      <c r="H141" s="34"/>
      <c r="I141" s="34"/>
      <c r="J141" s="34"/>
      <c r="K141" s="34"/>
      <c r="L141" s="34"/>
      <c r="M141" s="34"/>
      <c r="N141" s="35"/>
      <c r="O141" s="35"/>
    </row>
    <row r="142" spans="1:25" s="3" customFormat="1" ht="45" customHeight="1" x14ac:dyDescent="0.25">
      <c r="A142" s="82"/>
      <c r="B142" s="82" t="s">
        <v>204</v>
      </c>
      <c r="C142" s="50">
        <v>460080</v>
      </c>
      <c r="D142" s="50">
        <v>460080</v>
      </c>
      <c r="E142" s="50">
        <v>460080</v>
      </c>
      <c r="F142" s="66">
        <f>F143+F158+F161+F163+F165+F167</f>
        <v>0</v>
      </c>
      <c r="G142" s="66">
        <f>G143+G158+G161+G163+G165+G167</f>
        <v>593478762.96000004</v>
      </c>
      <c r="H142" s="66">
        <f>H143+H158+H161+H163+H165+H167</f>
        <v>0</v>
      </c>
      <c r="I142" s="66">
        <f>I143+I158+I161+I163+I165+I167</f>
        <v>593478762.96000004</v>
      </c>
      <c r="J142" s="59" t="e">
        <f>C142-#REF!</f>
        <v>#REF!</v>
      </c>
      <c r="K142" s="59"/>
      <c r="L142" s="59"/>
      <c r="M142" s="59"/>
      <c r="N142" s="60" t="e">
        <f>C142/#REF!*100</f>
        <v>#REF!</v>
      </c>
      <c r="O142" s="60" t="e">
        <f>C142/#REF!*100</f>
        <v>#REF!</v>
      </c>
    </row>
    <row r="143" spans="1:25" s="3" customFormat="1" ht="46.5" hidden="1" customHeight="1" x14ac:dyDescent="0.25">
      <c r="A143" s="64"/>
      <c r="B143" s="83" t="s">
        <v>319</v>
      </c>
      <c r="C143" s="75">
        <v>0</v>
      </c>
      <c r="D143" s="75">
        <v>0</v>
      </c>
      <c r="E143" s="75">
        <v>0</v>
      </c>
      <c r="F143" s="59">
        <f t="shared" ref="F143:I143" si="65">F149</f>
        <v>0</v>
      </c>
      <c r="G143" s="59">
        <f t="shared" si="65"/>
        <v>552975794</v>
      </c>
      <c r="H143" s="59">
        <f t="shared" si="65"/>
        <v>0</v>
      </c>
      <c r="I143" s="59">
        <f t="shared" si="65"/>
        <v>552975794</v>
      </c>
      <c r="J143" s="59" t="e">
        <f>C143-#REF!</f>
        <v>#REF!</v>
      </c>
      <c r="K143" s="59"/>
      <c r="L143" s="59"/>
      <c r="M143" s="59"/>
      <c r="N143" s="60" t="e">
        <f>C143/#REF!*100</f>
        <v>#REF!</v>
      </c>
      <c r="O143" s="60" t="e">
        <f>C143/#REF!*100</f>
        <v>#REF!</v>
      </c>
      <c r="Q143" s="3" t="s">
        <v>1</v>
      </c>
    </row>
    <row r="144" spans="1:25" s="3" customFormat="1" ht="63.75" hidden="1" customHeight="1" x14ac:dyDescent="0.25">
      <c r="A144" s="64"/>
      <c r="B144" s="83" t="s">
        <v>320</v>
      </c>
      <c r="C144" s="75">
        <v>0</v>
      </c>
      <c r="D144" s="75">
        <v>0</v>
      </c>
      <c r="E144" s="75">
        <v>0</v>
      </c>
      <c r="F144" s="59"/>
      <c r="G144" s="59"/>
      <c r="H144" s="59"/>
      <c r="I144" s="59"/>
      <c r="J144" s="59"/>
      <c r="K144" s="59"/>
      <c r="L144" s="59"/>
      <c r="M144" s="59"/>
      <c r="N144" s="60"/>
      <c r="O144" s="60"/>
    </row>
    <row r="145" spans="1:15" s="3" customFormat="1" ht="73.5" hidden="1" customHeight="1" x14ac:dyDescent="0.25">
      <c r="A145" s="64"/>
      <c r="B145" s="83" t="s">
        <v>205</v>
      </c>
      <c r="C145" s="75">
        <v>0</v>
      </c>
      <c r="D145" s="75">
        <v>0</v>
      </c>
      <c r="E145" s="75">
        <v>0</v>
      </c>
      <c r="F145" s="59"/>
      <c r="G145" s="59"/>
      <c r="H145" s="59"/>
      <c r="I145" s="59"/>
      <c r="J145" s="59"/>
      <c r="K145" s="59"/>
      <c r="L145" s="59"/>
      <c r="M145" s="59"/>
      <c r="N145" s="60"/>
      <c r="O145" s="60"/>
    </row>
    <row r="146" spans="1:15" s="3" customFormat="1" ht="73.5" hidden="1" customHeight="1" x14ac:dyDescent="0.25">
      <c r="A146" s="64"/>
      <c r="B146" s="83" t="s">
        <v>321</v>
      </c>
      <c r="C146" s="75">
        <v>0</v>
      </c>
      <c r="D146" s="75">
        <v>0</v>
      </c>
      <c r="E146" s="75">
        <v>0</v>
      </c>
      <c r="F146" s="59"/>
      <c r="G146" s="59"/>
      <c r="H146" s="59"/>
      <c r="I146" s="59"/>
      <c r="J146" s="59"/>
      <c r="K146" s="59"/>
      <c r="L146" s="59"/>
      <c r="M146" s="59"/>
      <c r="N146" s="60"/>
      <c r="O146" s="60"/>
    </row>
    <row r="147" spans="1:15" s="3" customFormat="1" ht="73.5" hidden="1" customHeight="1" x14ac:dyDescent="0.25">
      <c r="A147" s="64"/>
      <c r="B147" s="83" t="s">
        <v>322</v>
      </c>
      <c r="C147" s="75">
        <v>0</v>
      </c>
      <c r="D147" s="75">
        <v>0</v>
      </c>
      <c r="E147" s="75">
        <v>0</v>
      </c>
      <c r="F147" s="59"/>
      <c r="G147" s="59"/>
      <c r="H147" s="59"/>
      <c r="I147" s="59"/>
      <c r="J147" s="59"/>
      <c r="K147" s="59"/>
      <c r="L147" s="59"/>
      <c r="M147" s="59"/>
      <c r="N147" s="60"/>
      <c r="O147" s="60"/>
    </row>
    <row r="148" spans="1:15" s="3" customFormat="1" ht="73.5" customHeight="1" x14ac:dyDescent="0.25">
      <c r="A148" s="64"/>
      <c r="B148" s="82" t="s">
        <v>348</v>
      </c>
      <c r="C148" s="50">
        <v>9524218.9900000002</v>
      </c>
      <c r="D148" s="50">
        <v>0</v>
      </c>
      <c r="E148" s="50">
        <v>0</v>
      </c>
      <c r="F148" s="59"/>
      <c r="G148" s="59"/>
      <c r="H148" s="59"/>
      <c r="I148" s="59"/>
      <c r="J148" s="59"/>
      <c r="K148" s="59"/>
      <c r="L148" s="59"/>
      <c r="M148" s="59"/>
      <c r="N148" s="60"/>
      <c r="O148" s="60"/>
    </row>
    <row r="149" spans="1:15" s="3" customFormat="1" ht="32.25" customHeight="1" x14ac:dyDescent="0.25">
      <c r="A149" s="93" t="s">
        <v>206</v>
      </c>
      <c r="B149" s="84" t="s">
        <v>207</v>
      </c>
      <c r="C149" s="48">
        <f>C150+C161+C163+C165+C167+C169+C171</f>
        <v>211502510.12</v>
      </c>
      <c r="D149" s="48">
        <f>D150+D161+D163+D165+D167+D169+D171</f>
        <v>214810039.68000001</v>
      </c>
      <c r="E149" s="48">
        <f t="shared" ref="E149" si="66">E150+E161+E163+E165+E167+E169+E171</f>
        <v>218057202.96000001</v>
      </c>
      <c r="F149" s="66">
        <f>SUM(F150:F157)</f>
        <v>0</v>
      </c>
      <c r="G149" s="66">
        <f>SUM(G150:G157)</f>
        <v>552975794</v>
      </c>
      <c r="H149" s="66">
        <f>SUM(H150:H157)</f>
        <v>0</v>
      </c>
      <c r="I149" s="66">
        <f>SUM(I150:I157)</f>
        <v>552975794</v>
      </c>
      <c r="J149" s="66" t="e">
        <f>C149-#REF!</f>
        <v>#REF!</v>
      </c>
      <c r="K149" s="66"/>
      <c r="L149" s="66"/>
      <c r="M149" s="66"/>
      <c r="N149" s="107" t="e">
        <f>C149/#REF!*100</f>
        <v>#REF!</v>
      </c>
      <c r="O149" s="107" t="e">
        <f>C149/#REF!*100</f>
        <v>#REF!</v>
      </c>
    </row>
    <row r="150" spans="1:15" s="3" customFormat="1" ht="61.5" customHeight="1" x14ac:dyDescent="0.25">
      <c r="A150" s="64" t="s">
        <v>208</v>
      </c>
      <c r="B150" s="67" t="s">
        <v>209</v>
      </c>
      <c r="C150" s="50">
        <f>C151</f>
        <v>187902734</v>
      </c>
      <c r="D150" s="50">
        <f t="shared" ref="D150:E150" si="67">D151</f>
        <v>187902734</v>
      </c>
      <c r="E150" s="50">
        <f t="shared" si="67"/>
        <v>187902734</v>
      </c>
      <c r="F150" s="59"/>
      <c r="G150" s="59">
        <f t="shared" ref="G150:G159" si="68">E150+F150</f>
        <v>187902734</v>
      </c>
      <c r="H150" s="59"/>
      <c r="I150" s="59">
        <f t="shared" ref="I150:I159" si="69">G150+H150</f>
        <v>187902734</v>
      </c>
      <c r="J150" s="59" t="e">
        <f>C150-#REF!</f>
        <v>#REF!</v>
      </c>
      <c r="K150" s="59"/>
      <c r="L150" s="59"/>
      <c r="M150" s="59"/>
      <c r="N150" s="60" t="e">
        <f>C150/#REF!*100</f>
        <v>#REF!</v>
      </c>
      <c r="O150" s="60" t="e">
        <f>C150/#REF!*100</f>
        <v>#REF!</v>
      </c>
    </row>
    <row r="151" spans="1:15" s="3" customFormat="1" ht="61.5" customHeight="1" x14ac:dyDescent="0.25">
      <c r="A151" s="64" t="s">
        <v>210</v>
      </c>
      <c r="B151" s="67" t="s">
        <v>211</v>
      </c>
      <c r="C151" s="50">
        <f>SUM(C152:C160)</f>
        <v>187902734</v>
      </c>
      <c r="D151" s="50">
        <f t="shared" ref="D151:E151" si="70">SUM(D152:D160)</f>
        <v>187902734</v>
      </c>
      <c r="E151" s="50">
        <f t="shared" si="70"/>
        <v>187902734</v>
      </c>
      <c r="F151" s="59"/>
      <c r="G151" s="59">
        <f t="shared" si="68"/>
        <v>187902734</v>
      </c>
      <c r="H151" s="59"/>
      <c r="I151" s="59">
        <f t="shared" si="69"/>
        <v>187902734</v>
      </c>
      <c r="J151" s="59" t="e">
        <f>C151-#REF!</f>
        <v>#REF!</v>
      </c>
      <c r="K151" s="59"/>
      <c r="L151" s="59"/>
      <c r="M151" s="59"/>
      <c r="N151" s="60" t="e">
        <f>C151/#REF!*100</f>
        <v>#REF!</v>
      </c>
      <c r="O151" s="60" t="e">
        <f>C151/#REF!*100</f>
        <v>#REF!</v>
      </c>
    </row>
    <row r="152" spans="1:15" s="3" customFormat="1" ht="61.5" customHeight="1" x14ac:dyDescent="0.25">
      <c r="A152" s="64"/>
      <c r="B152" s="77" t="s">
        <v>212</v>
      </c>
      <c r="C152" s="50">
        <v>995500</v>
      </c>
      <c r="D152" s="50">
        <v>995500</v>
      </c>
      <c r="E152" s="50">
        <v>995500</v>
      </c>
      <c r="F152" s="59"/>
      <c r="G152" s="59">
        <f t="shared" si="68"/>
        <v>995500</v>
      </c>
      <c r="H152" s="59"/>
      <c r="I152" s="59">
        <f t="shared" si="69"/>
        <v>995500</v>
      </c>
      <c r="J152" s="59" t="e">
        <f>C152-#REF!</f>
        <v>#REF!</v>
      </c>
      <c r="K152" s="59"/>
      <c r="L152" s="59"/>
      <c r="M152" s="59"/>
      <c r="N152" s="60" t="e">
        <f>C152/#REF!*100</f>
        <v>#REF!</v>
      </c>
      <c r="O152" s="60" t="e">
        <f>C152/#REF!*100</f>
        <v>#REF!</v>
      </c>
    </row>
    <row r="153" spans="1:15" s="3" customFormat="1" ht="60" customHeight="1" x14ac:dyDescent="0.25">
      <c r="A153" s="64"/>
      <c r="B153" s="77" t="s">
        <v>213</v>
      </c>
      <c r="C153" s="50">
        <v>174007536</v>
      </c>
      <c r="D153" s="50">
        <v>174007536</v>
      </c>
      <c r="E153" s="50">
        <v>174007536</v>
      </c>
      <c r="F153" s="59"/>
      <c r="G153" s="59">
        <f t="shared" si="68"/>
        <v>174007536</v>
      </c>
      <c r="H153" s="59"/>
      <c r="I153" s="59">
        <f t="shared" si="69"/>
        <v>174007536</v>
      </c>
      <c r="J153" s="59" t="e">
        <f>C153-#REF!</f>
        <v>#REF!</v>
      </c>
      <c r="K153" s="59"/>
      <c r="L153" s="59"/>
      <c r="M153" s="59"/>
      <c r="N153" s="60" t="e">
        <f>C153/#REF!*100</f>
        <v>#REF!</v>
      </c>
      <c r="O153" s="60" t="e">
        <f>C153/#REF!*100</f>
        <v>#REF!</v>
      </c>
    </row>
    <row r="154" spans="1:15" s="3" customFormat="1" ht="120" customHeight="1" x14ac:dyDescent="0.25">
      <c r="A154" s="64"/>
      <c r="B154" s="77" t="s">
        <v>214</v>
      </c>
      <c r="C154" s="50">
        <v>122400</v>
      </c>
      <c r="D154" s="50">
        <v>122400</v>
      </c>
      <c r="E154" s="50">
        <v>122400</v>
      </c>
      <c r="F154" s="59"/>
      <c r="G154" s="59">
        <f t="shared" si="68"/>
        <v>122400</v>
      </c>
      <c r="H154" s="59"/>
      <c r="I154" s="59">
        <f t="shared" si="69"/>
        <v>122400</v>
      </c>
      <c r="J154" s="59" t="e">
        <f>C154-#REF!</f>
        <v>#REF!</v>
      </c>
      <c r="K154" s="59"/>
      <c r="L154" s="59"/>
      <c r="M154" s="59"/>
      <c r="N154" s="60" t="e">
        <f>C154/#REF!*100</f>
        <v>#REF!</v>
      </c>
      <c r="O154" s="60" t="e">
        <f>C154/#REF!*100</f>
        <v>#REF!</v>
      </c>
    </row>
    <row r="155" spans="1:15" s="3" customFormat="1" ht="176.25" customHeight="1" x14ac:dyDescent="0.25">
      <c r="A155" s="64"/>
      <c r="B155" s="77" t="s">
        <v>215</v>
      </c>
      <c r="C155" s="50">
        <v>1533552</v>
      </c>
      <c r="D155" s="50">
        <v>1533552</v>
      </c>
      <c r="E155" s="50">
        <v>1533552</v>
      </c>
      <c r="F155" s="59"/>
      <c r="G155" s="59">
        <f t="shared" si="68"/>
        <v>1533552</v>
      </c>
      <c r="H155" s="59"/>
      <c r="I155" s="59">
        <f t="shared" si="69"/>
        <v>1533552</v>
      </c>
      <c r="J155" s="59" t="e">
        <f>C155-#REF!</f>
        <v>#REF!</v>
      </c>
      <c r="K155" s="59"/>
      <c r="L155" s="59"/>
      <c r="M155" s="59"/>
      <c r="N155" s="60" t="e">
        <f>C155/#REF!*100</f>
        <v>#REF!</v>
      </c>
      <c r="O155" s="60" t="e">
        <f>C155/#REF!*100</f>
        <v>#REF!</v>
      </c>
    </row>
    <row r="156" spans="1:15" s="3" customFormat="1" ht="102" customHeight="1" x14ac:dyDescent="0.25">
      <c r="A156" s="64"/>
      <c r="B156" s="77" t="s">
        <v>216</v>
      </c>
      <c r="C156" s="50">
        <v>383338</v>
      </c>
      <c r="D156" s="50">
        <v>383338</v>
      </c>
      <c r="E156" s="50">
        <v>383338</v>
      </c>
      <c r="F156" s="59"/>
      <c r="G156" s="59">
        <f t="shared" si="68"/>
        <v>383338</v>
      </c>
      <c r="H156" s="59"/>
      <c r="I156" s="59">
        <f t="shared" si="69"/>
        <v>383338</v>
      </c>
      <c r="J156" s="59" t="e">
        <f>C156-#REF!</f>
        <v>#REF!</v>
      </c>
      <c r="K156" s="59"/>
      <c r="L156" s="59"/>
      <c r="M156" s="59"/>
      <c r="N156" s="60" t="e">
        <f>C156/#REF!*100</f>
        <v>#REF!</v>
      </c>
      <c r="O156" s="60" t="e">
        <f>C156/#REF!*100</f>
        <v>#REF!</v>
      </c>
    </row>
    <row r="157" spans="1:15" s="3" customFormat="1" ht="78" customHeight="1" x14ac:dyDescent="0.25">
      <c r="A157" s="64"/>
      <c r="B157" s="77" t="s">
        <v>217</v>
      </c>
      <c r="C157" s="50">
        <v>128000</v>
      </c>
      <c r="D157" s="50">
        <v>128000</v>
      </c>
      <c r="E157" s="50">
        <v>128000</v>
      </c>
      <c r="F157" s="59"/>
      <c r="G157" s="59">
        <f t="shared" si="68"/>
        <v>128000</v>
      </c>
      <c r="H157" s="59"/>
      <c r="I157" s="59">
        <f t="shared" si="69"/>
        <v>128000</v>
      </c>
      <c r="J157" s="59" t="e">
        <f>C157-#REF!</f>
        <v>#REF!</v>
      </c>
      <c r="K157" s="59"/>
      <c r="L157" s="59"/>
      <c r="M157" s="59"/>
      <c r="N157" s="60" t="e">
        <f>C157/#REF!*100</f>
        <v>#REF!</v>
      </c>
      <c r="O157" s="60" t="e">
        <f>C157/#REF!*100</f>
        <v>#REF!</v>
      </c>
    </row>
    <row r="158" spans="1:15" s="3" customFormat="1" ht="104.25" customHeight="1" x14ac:dyDescent="0.25">
      <c r="A158" s="64"/>
      <c r="B158" s="77" t="s">
        <v>218</v>
      </c>
      <c r="C158" s="50">
        <v>10348500</v>
      </c>
      <c r="D158" s="50">
        <v>10348500</v>
      </c>
      <c r="E158" s="50">
        <v>10348500</v>
      </c>
      <c r="F158" s="59"/>
      <c r="G158" s="59">
        <f t="shared" si="68"/>
        <v>10348500</v>
      </c>
      <c r="H158" s="59"/>
      <c r="I158" s="59">
        <f t="shared" si="69"/>
        <v>10348500</v>
      </c>
      <c r="J158" s="59" t="e">
        <f>C158-#REF!</f>
        <v>#REF!</v>
      </c>
      <c r="K158" s="59"/>
      <c r="L158" s="59"/>
      <c r="M158" s="59"/>
      <c r="N158" s="60" t="e">
        <f>C158/#REF!*100</f>
        <v>#REF!</v>
      </c>
      <c r="O158" s="60" t="e">
        <f>C158/#REF!*100</f>
        <v>#REF!</v>
      </c>
    </row>
    <row r="159" spans="1:15" s="3" customFormat="1" ht="219" customHeight="1" x14ac:dyDescent="0.25">
      <c r="A159" s="64"/>
      <c r="B159" s="77" t="s">
        <v>323</v>
      </c>
      <c r="C159" s="50">
        <v>307240</v>
      </c>
      <c r="D159" s="50">
        <v>307240</v>
      </c>
      <c r="E159" s="50">
        <v>307240</v>
      </c>
      <c r="F159" s="59"/>
      <c r="G159" s="59">
        <f t="shared" si="68"/>
        <v>307240</v>
      </c>
      <c r="H159" s="59"/>
      <c r="I159" s="59">
        <f t="shared" si="69"/>
        <v>307240</v>
      </c>
      <c r="J159" s="59" t="e">
        <f>C159-#REF!</f>
        <v>#REF!</v>
      </c>
      <c r="K159" s="59"/>
      <c r="L159" s="59"/>
      <c r="M159" s="59"/>
      <c r="N159" s="60" t="e">
        <f>C159/#REF!*100</f>
        <v>#REF!</v>
      </c>
      <c r="O159" s="60" t="e">
        <f>C159/#REF!*100</f>
        <v>#REF!</v>
      </c>
    </row>
    <row r="160" spans="1:15" s="3" customFormat="1" ht="152.25" customHeight="1" x14ac:dyDescent="0.25">
      <c r="A160" s="64"/>
      <c r="B160" s="77" t="s">
        <v>219</v>
      </c>
      <c r="C160" s="50">
        <v>76668</v>
      </c>
      <c r="D160" s="50">
        <v>76668</v>
      </c>
      <c r="E160" s="50">
        <v>76668</v>
      </c>
      <c r="F160" s="59"/>
      <c r="G160" s="59"/>
      <c r="H160" s="59"/>
      <c r="I160" s="59"/>
      <c r="J160" s="59" t="e">
        <f>C160-#REF!</f>
        <v>#REF!</v>
      </c>
      <c r="K160" s="59"/>
      <c r="L160" s="59"/>
      <c r="M160" s="59"/>
      <c r="N160" s="60" t="e">
        <f>C160/#REF!*100</f>
        <v>#REF!</v>
      </c>
      <c r="O160" s="60" t="e">
        <f>C160/#REF!*100</f>
        <v>#REF!</v>
      </c>
    </row>
    <row r="161" spans="1:16" s="3" customFormat="1" ht="108" customHeight="1" x14ac:dyDescent="0.25">
      <c r="A161" s="64" t="s">
        <v>220</v>
      </c>
      <c r="B161" s="65" t="s">
        <v>221</v>
      </c>
      <c r="C161" s="50">
        <f>C162</f>
        <v>1178278</v>
      </c>
      <c r="D161" s="50">
        <f>D162</f>
        <v>1178278</v>
      </c>
      <c r="E161" s="50">
        <f>E162</f>
        <v>1178278</v>
      </c>
      <c r="F161" s="59">
        <f t="shared" ref="F161:I161" si="71">F162</f>
        <v>0</v>
      </c>
      <c r="G161" s="59">
        <f t="shared" si="71"/>
        <v>1178278</v>
      </c>
      <c r="H161" s="59">
        <f t="shared" si="71"/>
        <v>0</v>
      </c>
      <c r="I161" s="59">
        <f t="shared" si="71"/>
        <v>1178278</v>
      </c>
      <c r="J161" s="59" t="e">
        <f>C161-#REF!</f>
        <v>#REF!</v>
      </c>
      <c r="K161" s="59"/>
      <c r="L161" s="59"/>
      <c r="M161" s="59"/>
      <c r="N161" s="60" t="e">
        <f>C161/#REF!*100</f>
        <v>#REF!</v>
      </c>
      <c r="O161" s="60" t="e">
        <f>C161/#REF!*100</f>
        <v>#REF!</v>
      </c>
    </row>
    <row r="162" spans="1:16" s="3" customFormat="1" ht="105.75" customHeight="1" x14ac:dyDescent="0.25">
      <c r="A162" s="64" t="s">
        <v>222</v>
      </c>
      <c r="B162" s="65" t="s">
        <v>223</v>
      </c>
      <c r="C162" s="50">
        <v>1178278</v>
      </c>
      <c r="D162" s="50">
        <v>1178278</v>
      </c>
      <c r="E162" s="50">
        <v>1178278</v>
      </c>
      <c r="F162" s="59"/>
      <c r="G162" s="59">
        <f>E162+F162</f>
        <v>1178278</v>
      </c>
      <c r="H162" s="59"/>
      <c r="I162" s="59">
        <f>G162+H162</f>
        <v>1178278</v>
      </c>
      <c r="J162" s="59" t="e">
        <f>C162-#REF!</f>
        <v>#REF!</v>
      </c>
      <c r="K162" s="59"/>
      <c r="L162" s="59"/>
      <c r="M162" s="59"/>
      <c r="N162" s="60" t="e">
        <f>C162/#REF!*100</f>
        <v>#REF!</v>
      </c>
      <c r="O162" s="60" t="e">
        <f>C162/#REF!*100</f>
        <v>#REF!</v>
      </c>
      <c r="P162" s="3" t="s">
        <v>1</v>
      </c>
    </row>
    <row r="163" spans="1:16" s="4" customFormat="1" ht="107.25" customHeight="1" x14ac:dyDescent="0.25">
      <c r="A163" s="64" t="s">
        <v>224</v>
      </c>
      <c r="B163" s="65" t="s">
        <v>225</v>
      </c>
      <c r="C163" s="50">
        <f>C164</f>
        <v>22377519.120000001</v>
      </c>
      <c r="D163" s="50">
        <f t="shared" ref="D163:I163" si="72">D164</f>
        <v>25724719.68</v>
      </c>
      <c r="E163" s="50">
        <f t="shared" si="72"/>
        <v>28971528.960000001</v>
      </c>
      <c r="F163" s="59">
        <f t="shared" si="72"/>
        <v>0</v>
      </c>
      <c r="G163" s="59">
        <f t="shared" si="72"/>
        <v>28971528.960000001</v>
      </c>
      <c r="H163" s="59">
        <f t="shared" si="72"/>
        <v>0</v>
      </c>
      <c r="I163" s="59">
        <f t="shared" si="72"/>
        <v>28971528.960000001</v>
      </c>
      <c r="J163" s="59" t="e">
        <f>C163-#REF!</f>
        <v>#REF!</v>
      </c>
      <c r="K163" s="59"/>
      <c r="L163" s="59"/>
      <c r="M163" s="59"/>
      <c r="N163" s="60" t="e">
        <f>C163/#REF!*100</f>
        <v>#REF!</v>
      </c>
      <c r="O163" s="60" t="e">
        <f>C163/#REF!*100</f>
        <v>#REF!</v>
      </c>
    </row>
    <row r="164" spans="1:16" s="4" customFormat="1" ht="86.25" customHeight="1" x14ac:dyDescent="0.25">
      <c r="A164" s="64" t="s">
        <v>226</v>
      </c>
      <c r="B164" s="65" t="s">
        <v>227</v>
      </c>
      <c r="C164" s="50">
        <f>19231101.12+3146418</f>
        <v>22377519.120000001</v>
      </c>
      <c r="D164" s="50">
        <v>25724719.68</v>
      </c>
      <c r="E164" s="50">
        <v>28971528.960000001</v>
      </c>
      <c r="F164" s="59"/>
      <c r="G164" s="59">
        <f>E164+F164</f>
        <v>28971528.960000001</v>
      </c>
      <c r="H164" s="59"/>
      <c r="I164" s="59">
        <f>G164+H164</f>
        <v>28971528.960000001</v>
      </c>
      <c r="J164" s="59" t="e">
        <f>C164-#REF!</f>
        <v>#REF!</v>
      </c>
      <c r="K164" s="59"/>
      <c r="L164" s="59"/>
      <c r="M164" s="59"/>
      <c r="N164" s="60" t="e">
        <f>C164/#REF!*100</f>
        <v>#REF!</v>
      </c>
      <c r="O164" s="60" t="e">
        <f>C164/#REF!*100</f>
        <v>#REF!</v>
      </c>
    </row>
    <row r="165" spans="1:16" s="4" customFormat="1" ht="63.75" hidden="1" customHeight="1" x14ac:dyDescent="0.25">
      <c r="A165" s="64" t="s">
        <v>324</v>
      </c>
      <c r="B165" s="85" t="s">
        <v>325</v>
      </c>
      <c r="C165" s="75">
        <f>C166</f>
        <v>0</v>
      </c>
      <c r="D165" s="75">
        <f t="shared" ref="D165:I165" si="73">D166</f>
        <v>0</v>
      </c>
      <c r="E165" s="75">
        <f t="shared" si="73"/>
        <v>0</v>
      </c>
      <c r="F165" s="59">
        <f t="shared" si="73"/>
        <v>0</v>
      </c>
      <c r="G165" s="59">
        <f t="shared" si="73"/>
        <v>0</v>
      </c>
      <c r="H165" s="59">
        <f t="shared" si="73"/>
        <v>0</v>
      </c>
      <c r="I165" s="59">
        <f t="shared" si="73"/>
        <v>0</v>
      </c>
      <c r="J165" s="59" t="e">
        <f>C165-#REF!</f>
        <v>#REF!</v>
      </c>
      <c r="K165" s="59"/>
      <c r="L165" s="59"/>
      <c r="M165" s="59"/>
      <c r="N165" s="60"/>
      <c r="O165" s="60"/>
    </row>
    <row r="166" spans="1:16" s="4" customFormat="1" ht="70.5" hidden="1" customHeight="1" x14ac:dyDescent="0.25">
      <c r="A166" s="64" t="s">
        <v>326</v>
      </c>
      <c r="B166" s="85" t="s">
        <v>327</v>
      </c>
      <c r="C166" s="75">
        <v>0</v>
      </c>
      <c r="D166" s="75">
        <v>0</v>
      </c>
      <c r="E166" s="75">
        <v>0</v>
      </c>
      <c r="F166" s="59"/>
      <c r="G166" s="59">
        <f>E166+F166</f>
        <v>0</v>
      </c>
      <c r="H166" s="59"/>
      <c r="I166" s="59">
        <f>G166+H166</f>
        <v>0</v>
      </c>
      <c r="J166" s="59" t="e">
        <f>C166-#REF!</f>
        <v>#REF!</v>
      </c>
      <c r="K166" s="59"/>
      <c r="L166" s="59"/>
      <c r="M166" s="59"/>
      <c r="N166" s="60"/>
      <c r="O166" s="60"/>
    </row>
    <row r="167" spans="1:16" s="4" customFormat="1" ht="69.75" customHeight="1" x14ac:dyDescent="0.25">
      <c r="A167" s="64" t="s">
        <v>228</v>
      </c>
      <c r="B167" s="65" t="s">
        <v>229</v>
      </c>
      <c r="C167" s="50">
        <v>43979</v>
      </c>
      <c r="D167" s="50">
        <v>4308</v>
      </c>
      <c r="E167" s="50">
        <v>4662</v>
      </c>
      <c r="F167" s="59">
        <f t="shared" ref="F167:I167" si="74">F168</f>
        <v>0</v>
      </c>
      <c r="G167" s="59">
        <f t="shared" si="74"/>
        <v>4662</v>
      </c>
      <c r="H167" s="59">
        <f t="shared" si="74"/>
        <v>0</v>
      </c>
      <c r="I167" s="59">
        <f t="shared" si="74"/>
        <v>4662</v>
      </c>
      <c r="J167" s="59" t="e">
        <f>C167-#REF!</f>
        <v>#REF!</v>
      </c>
      <c r="K167" s="59"/>
      <c r="L167" s="59"/>
      <c r="M167" s="59"/>
      <c r="N167" s="60" t="e">
        <f>C167/#REF!*100</f>
        <v>#REF!</v>
      </c>
      <c r="O167" s="60" t="e">
        <f>C167/#REF!*100</f>
        <v>#REF!</v>
      </c>
    </row>
    <row r="168" spans="1:16" s="4" customFormat="1" ht="81" customHeight="1" x14ac:dyDescent="0.25">
      <c r="A168" s="64" t="s">
        <v>230</v>
      </c>
      <c r="B168" s="65" t="s">
        <v>231</v>
      </c>
      <c r="C168" s="50">
        <v>43979</v>
      </c>
      <c r="D168" s="50">
        <v>4308</v>
      </c>
      <c r="E168" s="50">
        <v>4662</v>
      </c>
      <c r="F168" s="59"/>
      <c r="G168" s="59">
        <f>E168+F168</f>
        <v>4662</v>
      </c>
      <c r="H168" s="59"/>
      <c r="I168" s="59">
        <f>G168+H168</f>
        <v>4662</v>
      </c>
      <c r="J168" s="59" t="e">
        <f>C168-#REF!</f>
        <v>#REF!</v>
      </c>
      <c r="K168" s="59"/>
      <c r="L168" s="59"/>
      <c r="M168" s="59"/>
      <c r="N168" s="60" t="e">
        <f>C168/#REF!*100</f>
        <v>#REF!</v>
      </c>
      <c r="O168" s="60" t="e">
        <f>C168/#REF!*100</f>
        <v>#REF!</v>
      </c>
    </row>
    <row r="169" spans="1:16" s="3" customFormat="1" ht="58.5" hidden="1" customHeight="1" x14ac:dyDescent="0.25">
      <c r="A169" s="64" t="s">
        <v>328</v>
      </c>
      <c r="B169" s="67" t="s">
        <v>329</v>
      </c>
      <c r="C169" s="75">
        <f>C170</f>
        <v>0</v>
      </c>
      <c r="D169" s="75">
        <f t="shared" ref="D169:E169" si="75">D170</f>
        <v>0</v>
      </c>
      <c r="E169" s="75">
        <f t="shared" si="75"/>
        <v>0</v>
      </c>
      <c r="F169" s="66">
        <f t="shared" ref="F169:I169" si="76">F170+F174</f>
        <v>0</v>
      </c>
      <c r="G169" s="66">
        <f t="shared" si="76"/>
        <v>28262558.559999999</v>
      </c>
      <c r="H169" s="66">
        <f t="shared" si="76"/>
        <v>0</v>
      </c>
      <c r="I169" s="66">
        <f t="shared" si="76"/>
        <v>28262558.559999999</v>
      </c>
      <c r="J169" s="59" t="e">
        <f>C169-#REF!</f>
        <v>#REF!</v>
      </c>
      <c r="K169" s="59"/>
      <c r="L169" s="59"/>
      <c r="M169" s="59"/>
      <c r="N169" s="60" t="e">
        <f>C169/#REF!*100</f>
        <v>#REF!</v>
      </c>
      <c r="O169" s="60" t="e">
        <f>C169/#REF!*100</f>
        <v>#REF!</v>
      </c>
    </row>
    <row r="170" spans="1:16" s="4" customFormat="1" ht="72.75" hidden="1" customHeight="1" x14ac:dyDescent="0.25">
      <c r="A170" s="64" t="s">
        <v>330</v>
      </c>
      <c r="B170" s="67" t="s">
        <v>331</v>
      </c>
      <c r="C170" s="75">
        <v>0</v>
      </c>
      <c r="D170" s="75">
        <v>0</v>
      </c>
      <c r="E170" s="75">
        <v>0</v>
      </c>
      <c r="F170" s="59">
        <f t="shared" ref="F170:I170" si="77">F173</f>
        <v>0</v>
      </c>
      <c r="G170" s="59">
        <f t="shared" si="77"/>
        <v>22367758.559999999</v>
      </c>
      <c r="H170" s="59">
        <f t="shared" si="77"/>
        <v>0</v>
      </c>
      <c r="I170" s="59">
        <f t="shared" si="77"/>
        <v>22367758.559999999</v>
      </c>
      <c r="J170" s="59" t="e">
        <f>C170-#REF!</f>
        <v>#REF!</v>
      </c>
      <c r="K170" s="59"/>
      <c r="L170" s="59"/>
      <c r="M170" s="59"/>
      <c r="N170" s="60" t="e">
        <f>C170/#REF!*100</f>
        <v>#REF!</v>
      </c>
      <c r="O170" s="60" t="e">
        <f>C170/#REF!*100</f>
        <v>#REF!</v>
      </c>
    </row>
    <row r="171" spans="1:16" s="4" customFormat="1" ht="31.5" hidden="1" x14ac:dyDescent="0.25">
      <c r="A171" s="64" t="s">
        <v>332</v>
      </c>
      <c r="B171" s="86" t="s">
        <v>333</v>
      </c>
      <c r="C171" s="75">
        <f>C172</f>
        <v>0</v>
      </c>
      <c r="D171" s="75">
        <v>0</v>
      </c>
      <c r="E171" s="87">
        <v>0</v>
      </c>
      <c r="F171" s="59"/>
      <c r="G171" s="59"/>
      <c r="H171" s="59"/>
      <c r="I171" s="59"/>
      <c r="J171" s="59"/>
      <c r="K171" s="59"/>
      <c r="L171" s="59"/>
      <c r="M171" s="59"/>
      <c r="N171" s="60"/>
      <c r="O171" s="60"/>
    </row>
    <row r="172" spans="1:16" s="4" customFormat="1" ht="47.25" hidden="1" x14ac:dyDescent="0.25">
      <c r="A172" s="88" t="s">
        <v>334</v>
      </c>
      <c r="B172" s="86" t="s">
        <v>335</v>
      </c>
      <c r="C172" s="75">
        <v>0</v>
      </c>
      <c r="D172" s="75">
        <v>0</v>
      </c>
      <c r="E172" s="87">
        <v>0</v>
      </c>
      <c r="F172" s="59"/>
      <c r="G172" s="59"/>
      <c r="H172" s="59"/>
      <c r="I172" s="59"/>
      <c r="J172" s="59"/>
      <c r="K172" s="59"/>
      <c r="L172" s="59"/>
      <c r="M172" s="59"/>
      <c r="N172" s="60"/>
      <c r="O172" s="60"/>
    </row>
    <row r="173" spans="1:16" s="3" customFormat="1" ht="24" customHeight="1" x14ac:dyDescent="0.25">
      <c r="A173" s="93" t="s">
        <v>232</v>
      </c>
      <c r="B173" s="89" t="s">
        <v>233</v>
      </c>
      <c r="C173" s="48">
        <f>C174+C182+C180+C178+C176</f>
        <v>22327796.050000001</v>
      </c>
      <c r="D173" s="48">
        <f t="shared" ref="D173:E173" si="78">D174+D182+D180+D178+D176</f>
        <v>22496339.559999999</v>
      </c>
      <c r="E173" s="48">
        <f t="shared" si="78"/>
        <v>22367758.559999999</v>
      </c>
      <c r="F173" s="66"/>
      <c r="G173" s="66">
        <f>E173+F173</f>
        <v>22367758.559999999</v>
      </c>
      <c r="H173" s="66"/>
      <c r="I173" s="66">
        <f>G173+H173</f>
        <v>22367758.559999999</v>
      </c>
      <c r="J173" s="66" t="e">
        <f>C173-#REF!</f>
        <v>#REF!</v>
      </c>
      <c r="K173" s="66"/>
      <c r="L173" s="66"/>
      <c r="M173" s="66"/>
      <c r="N173" s="107" t="e">
        <f>C173/#REF!*100</f>
        <v>#REF!</v>
      </c>
      <c r="O173" s="107" t="e">
        <f>C173/#REF!*100</f>
        <v>#REF!</v>
      </c>
    </row>
    <row r="174" spans="1:16" s="4" customFormat="1" ht="99" customHeight="1" x14ac:dyDescent="0.25">
      <c r="A174" s="64" t="s">
        <v>234</v>
      </c>
      <c r="B174" s="65" t="s">
        <v>235</v>
      </c>
      <c r="C174" s="50">
        <f t="shared" ref="C174:I174" si="79">C175</f>
        <v>5894800</v>
      </c>
      <c r="D174" s="50">
        <f t="shared" si="79"/>
        <v>5894800</v>
      </c>
      <c r="E174" s="50">
        <f t="shared" si="79"/>
        <v>5894800</v>
      </c>
      <c r="F174" s="59">
        <f t="shared" si="79"/>
        <v>0</v>
      </c>
      <c r="G174" s="59">
        <f t="shared" si="79"/>
        <v>5894800</v>
      </c>
      <c r="H174" s="59">
        <f t="shared" si="79"/>
        <v>0</v>
      </c>
      <c r="I174" s="59">
        <f t="shared" si="79"/>
        <v>5894800</v>
      </c>
      <c r="J174" s="59" t="e">
        <f>C174-#REF!</f>
        <v>#REF!</v>
      </c>
      <c r="K174" s="59"/>
      <c r="L174" s="59"/>
      <c r="M174" s="59"/>
      <c r="N174" s="60" t="e">
        <f>C174/#REF!*100</f>
        <v>#REF!</v>
      </c>
      <c r="O174" s="60" t="e">
        <f>C174/#REF!*100</f>
        <v>#REF!</v>
      </c>
    </row>
    <row r="175" spans="1:16" s="4" customFormat="1" ht="90.75" customHeight="1" x14ac:dyDescent="0.25">
      <c r="A175" s="64" t="s">
        <v>236</v>
      </c>
      <c r="B175" s="65" t="s">
        <v>237</v>
      </c>
      <c r="C175" s="50">
        <f>7014610-1119810</f>
        <v>5894800</v>
      </c>
      <c r="D175" s="50">
        <f>7143505-1248705</f>
        <v>5894800</v>
      </c>
      <c r="E175" s="50">
        <f>7483644-1588844</f>
        <v>5894800</v>
      </c>
      <c r="F175" s="59"/>
      <c r="G175" s="59">
        <f>E175+F175</f>
        <v>5894800</v>
      </c>
      <c r="H175" s="59"/>
      <c r="I175" s="59">
        <f>G175+H175</f>
        <v>5894800</v>
      </c>
      <c r="J175" s="59" t="e">
        <f>C175-#REF!</f>
        <v>#REF!</v>
      </c>
      <c r="K175" s="59"/>
      <c r="L175" s="59"/>
      <c r="M175" s="59"/>
      <c r="N175" s="60" t="e">
        <f>C175/#REF!*100</f>
        <v>#REF!</v>
      </c>
      <c r="O175" s="60" t="e">
        <f>C175/#REF!*100</f>
        <v>#REF!</v>
      </c>
    </row>
    <row r="176" spans="1:16" s="4" customFormat="1" ht="83.25" customHeight="1" x14ac:dyDescent="0.25">
      <c r="A176" s="64" t="s">
        <v>336</v>
      </c>
      <c r="B176" s="65" t="s">
        <v>238</v>
      </c>
      <c r="C176" s="50">
        <f>C177</f>
        <v>598920</v>
      </c>
      <c r="D176" s="50">
        <f t="shared" ref="D176:E176" si="80">D177</f>
        <v>703080</v>
      </c>
      <c r="E176" s="50">
        <f t="shared" si="80"/>
        <v>703080</v>
      </c>
      <c r="F176" s="59"/>
      <c r="G176" s="59"/>
      <c r="H176" s="59"/>
      <c r="I176" s="59"/>
      <c r="J176" s="59"/>
      <c r="K176" s="59"/>
      <c r="L176" s="59"/>
      <c r="M176" s="59"/>
      <c r="N176" s="60"/>
      <c r="O176" s="60"/>
    </row>
    <row r="177" spans="1:15" s="4" customFormat="1" ht="99" customHeight="1" x14ac:dyDescent="0.25">
      <c r="A177" s="64" t="s">
        <v>337</v>
      </c>
      <c r="B177" s="65" t="s">
        <v>338</v>
      </c>
      <c r="C177" s="50">
        <v>598920</v>
      </c>
      <c r="D177" s="50">
        <v>703080</v>
      </c>
      <c r="E177" s="50">
        <v>703080</v>
      </c>
      <c r="F177" s="59"/>
      <c r="G177" s="59"/>
      <c r="H177" s="59"/>
      <c r="I177" s="59"/>
      <c r="J177" s="59"/>
      <c r="K177" s="59"/>
      <c r="L177" s="59"/>
      <c r="M177" s="59"/>
      <c r="N177" s="60"/>
      <c r="O177" s="60"/>
    </row>
    <row r="178" spans="1:15" s="4" customFormat="1" ht="105.75" customHeight="1" x14ac:dyDescent="0.25">
      <c r="A178" s="64" t="s">
        <v>239</v>
      </c>
      <c r="B178" s="51" t="s">
        <v>240</v>
      </c>
      <c r="C178" s="50">
        <f>C179</f>
        <v>1121186.05</v>
      </c>
      <c r="D178" s="50">
        <f t="shared" ref="D178:E178" si="81">D179</f>
        <v>1369154.5600000001</v>
      </c>
      <c r="E178" s="50">
        <f t="shared" si="81"/>
        <v>1369154.5600000001</v>
      </c>
      <c r="F178" s="59"/>
      <c r="G178" s="59"/>
      <c r="H178" s="59"/>
      <c r="I178" s="59"/>
      <c r="J178" s="59"/>
      <c r="K178" s="59"/>
      <c r="L178" s="59"/>
      <c r="M178" s="59"/>
      <c r="N178" s="60"/>
      <c r="O178" s="60"/>
    </row>
    <row r="179" spans="1:15" s="4" customFormat="1" ht="73.5" customHeight="1" x14ac:dyDescent="0.25">
      <c r="A179" s="64" t="s">
        <v>241</v>
      </c>
      <c r="B179" s="65" t="s">
        <v>242</v>
      </c>
      <c r="C179" s="50">
        <f>1121186.05</f>
        <v>1121186.05</v>
      </c>
      <c r="D179" s="50">
        <f>1369154.56</f>
        <v>1369154.5600000001</v>
      </c>
      <c r="E179" s="50">
        <f>1369154.56</f>
        <v>1369154.5600000001</v>
      </c>
      <c r="F179" s="59"/>
      <c r="G179" s="59"/>
      <c r="H179" s="59"/>
      <c r="I179" s="59"/>
      <c r="J179" s="59"/>
      <c r="K179" s="59"/>
      <c r="L179" s="59"/>
      <c r="M179" s="59"/>
      <c r="N179" s="60"/>
      <c r="O179" s="60"/>
    </row>
    <row r="180" spans="1:15" s="4" customFormat="1" ht="104.25" customHeight="1" x14ac:dyDescent="0.25">
      <c r="A180" s="64" t="s">
        <v>243</v>
      </c>
      <c r="B180" s="40" t="s">
        <v>244</v>
      </c>
      <c r="C180" s="50">
        <f>C181</f>
        <v>13592880</v>
      </c>
      <c r="D180" s="50">
        <f>D181</f>
        <v>13280400</v>
      </c>
      <c r="E180" s="50">
        <f>E181</f>
        <v>12811680</v>
      </c>
      <c r="F180" s="59"/>
      <c r="G180" s="59"/>
      <c r="H180" s="59"/>
      <c r="I180" s="59"/>
      <c r="J180" s="59"/>
      <c r="K180" s="59"/>
      <c r="L180" s="59"/>
      <c r="M180" s="59"/>
      <c r="N180" s="60"/>
      <c r="O180" s="60"/>
    </row>
    <row r="181" spans="1:15" s="4" customFormat="1" ht="93.75" customHeight="1" x14ac:dyDescent="0.25">
      <c r="A181" s="64" t="s">
        <v>245</v>
      </c>
      <c r="B181" s="40" t="s">
        <v>246</v>
      </c>
      <c r="C181" s="50">
        <v>13592880</v>
      </c>
      <c r="D181" s="50">
        <v>13280400</v>
      </c>
      <c r="E181" s="50">
        <v>12811680</v>
      </c>
      <c r="F181" s="59"/>
      <c r="G181" s="59"/>
      <c r="H181" s="59"/>
      <c r="I181" s="59"/>
      <c r="J181" s="59"/>
      <c r="K181" s="59"/>
      <c r="L181" s="59"/>
      <c r="M181" s="59"/>
      <c r="N181" s="60"/>
      <c r="O181" s="60"/>
    </row>
    <row r="182" spans="1:15" s="4" customFormat="1" ht="32.25" customHeight="1" x14ac:dyDescent="0.25">
      <c r="A182" s="64" t="s">
        <v>247</v>
      </c>
      <c r="B182" s="67" t="s">
        <v>248</v>
      </c>
      <c r="C182" s="50">
        <f>C183</f>
        <v>1120010</v>
      </c>
      <c r="D182" s="50">
        <f t="shared" ref="D182:E182" si="82">D183</f>
        <v>1248905</v>
      </c>
      <c r="E182" s="50">
        <f t="shared" si="82"/>
        <v>1589044</v>
      </c>
      <c r="F182" s="59"/>
      <c r="G182" s="59">
        <f>E182+F182</f>
        <v>1589044</v>
      </c>
      <c r="H182" s="59"/>
      <c r="I182" s="59">
        <f>G182+H182</f>
        <v>1589044</v>
      </c>
      <c r="J182" s="59" t="e">
        <f>C182-#REF!</f>
        <v>#REF!</v>
      </c>
      <c r="K182" s="59"/>
      <c r="L182" s="59"/>
      <c r="M182" s="59"/>
      <c r="N182" s="60" t="e">
        <f>C182/#REF!*100</f>
        <v>#REF!</v>
      </c>
      <c r="O182" s="60" t="e">
        <f>C182/#REF!*100</f>
        <v>#REF!</v>
      </c>
    </row>
    <row r="183" spans="1:15" s="4" customFormat="1" ht="45" customHeight="1" x14ac:dyDescent="0.25">
      <c r="A183" s="64" t="s">
        <v>249</v>
      </c>
      <c r="B183" s="67" t="s">
        <v>250</v>
      </c>
      <c r="C183" s="50">
        <f>200+1119810</f>
        <v>1120010</v>
      </c>
      <c r="D183" s="50">
        <f>200+1248705</f>
        <v>1248905</v>
      </c>
      <c r="E183" s="50">
        <f>200+1588844</f>
        <v>1589044</v>
      </c>
      <c r="F183" s="59"/>
      <c r="G183" s="59">
        <f>E183+F183</f>
        <v>1589044</v>
      </c>
      <c r="H183" s="59"/>
      <c r="I183" s="59">
        <f>G183+H183</f>
        <v>1589044</v>
      </c>
      <c r="J183" s="59" t="e">
        <f>C183-#REF!</f>
        <v>#REF!</v>
      </c>
      <c r="K183" s="59"/>
      <c r="L183" s="59"/>
      <c r="M183" s="59"/>
      <c r="N183" s="60"/>
      <c r="O183" s="60" t="e">
        <f>C183/#REF!*100</f>
        <v>#REF!</v>
      </c>
    </row>
    <row r="184" spans="1:15" s="3" customFormat="1" ht="21" hidden="1" customHeight="1" x14ac:dyDescent="0.25">
      <c r="A184" s="64" t="s">
        <v>339</v>
      </c>
      <c r="B184" s="89" t="s">
        <v>340</v>
      </c>
      <c r="C184" s="48">
        <f t="shared" ref="C184:E184" si="83">C186</f>
        <v>0</v>
      </c>
      <c r="D184" s="48">
        <f t="shared" si="83"/>
        <v>0</v>
      </c>
      <c r="E184" s="48">
        <f t="shared" si="83"/>
        <v>0</v>
      </c>
      <c r="F184" s="66" t="e">
        <f>F9+F101</f>
        <v>#REF!</v>
      </c>
      <c r="G184" s="66" t="e">
        <f>G9+G101</f>
        <v>#REF!</v>
      </c>
      <c r="H184" s="66" t="e">
        <f>H9+H101</f>
        <v>#REF!</v>
      </c>
      <c r="I184" s="66" t="e">
        <f>I9+I101</f>
        <v>#REF!</v>
      </c>
      <c r="J184" s="59" t="e">
        <f>C184-#REF!</f>
        <v>#REF!</v>
      </c>
      <c r="K184" s="59"/>
      <c r="L184" s="59"/>
      <c r="M184" s="59"/>
      <c r="N184" s="60" t="e">
        <f>C184/#REF!*100</f>
        <v>#REF!</v>
      </c>
      <c r="O184" s="60" t="e">
        <f>C184/#REF!*100</f>
        <v>#REF!</v>
      </c>
    </row>
    <row r="185" spans="1:15" s="3" customFormat="1" ht="30" hidden="1" customHeight="1" x14ac:dyDescent="0.25">
      <c r="A185" s="64" t="s">
        <v>341</v>
      </c>
      <c r="B185" s="67" t="s">
        <v>342</v>
      </c>
      <c r="C185" s="48">
        <f>C186</f>
        <v>0</v>
      </c>
      <c r="D185" s="48">
        <f t="shared" ref="D185:E185" si="84">D186</f>
        <v>0</v>
      </c>
      <c r="E185" s="48">
        <f t="shared" si="84"/>
        <v>0</v>
      </c>
      <c r="F185" s="66"/>
      <c r="G185" s="66"/>
      <c r="H185" s="66"/>
      <c r="I185" s="66"/>
      <c r="J185" s="59"/>
      <c r="K185" s="59"/>
      <c r="L185" s="59"/>
      <c r="M185" s="59"/>
      <c r="N185" s="60"/>
      <c r="O185" s="60"/>
    </row>
    <row r="186" spans="1:15" s="4" customFormat="1" ht="32.25" hidden="1" customHeight="1" x14ac:dyDescent="0.25">
      <c r="A186" s="64" t="s">
        <v>343</v>
      </c>
      <c r="B186" s="67" t="s">
        <v>342</v>
      </c>
      <c r="C186" s="50">
        <v>0</v>
      </c>
      <c r="D186" s="50">
        <v>0</v>
      </c>
      <c r="E186" s="50">
        <v>0</v>
      </c>
      <c r="F186" s="90">
        <f>F170+F182</f>
        <v>0</v>
      </c>
      <c r="G186" s="90">
        <f>G170+G182</f>
        <v>23956802.559999999</v>
      </c>
      <c r="H186" s="90">
        <f>H170+H182</f>
        <v>0</v>
      </c>
      <c r="I186" s="90">
        <f>I170+I182</f>
        <v>23956802.559999999</v>
      </c>
      <c r="J186" s="91" t="e">
        <f>C186-#REF!</f>
        <v>#REF!</v>
      </c>
      <c r="K186" s="91"/>
      <c r="L186" s="91"/>
      <c r="M186" s="91"/>
      <c r="N186" s="92" t="e">
        <f>C186/#REF!*100</f>
        <v>#REF!</v>
      </c>
      <c r="O186" s="92" t="e">
        <f>C186/#REF!*100</f>
        <v>#REF!</v>
      </c>
    </row>
    <row r="187" spans="1:15" s="4" customFormat="1" ht="29.25" customHeight="1" x14ac:dyDescent="0.25">
      <c r="A187" s="93"/>
      <c r="B187" s="89" t="s">
        <v>251</v>
      </c>
      <c r="C187" s="48">
        <f>C9+C101</f>
        <v>726958525.25</v>
      </c>
      <c r="D187" s="48">
        <f>D9+D101</f>
        <v>484100049.81999999</v>
      </c>
      <c r="E187" s="48">
        <f>E9+E101</f>
        <v>456797181.99000001</v>
      </c>
      <c r="F187" s="90" t="e">
        <f>F9</f>
        <v>#REF!</v>
      </c>
      <c r="G187" s="90" t="e">
        <f>G9</f>
        <v>#REF!</v>
      </c>
      <c r="H187" s="90" t="e">
        <f>H9</f>
        <v>#REF!</v>
      </c>
      <c r="I187" s="90" t="e">
        <f>I9</f>
        <v>#REF!</v>
      </c>
      <c r="J187" s="91" t="e">
        <f>C187-#REF!</f>
        <v>#REF!</v>
      </c>
      <c r="K187" s="91"/>
      <c r="L187" s="91"/>
      <c r="M187" s="91"/>
      <c r="N187" s="92" t="e">
        <f>C187/#REF!*100</f>
        <v>#REF!</v>
      </c>
      <c r="O187" s="92" t="e">
        <f>C187/#REF!*100</f>
        <v>#REF!</v>
      </c>
    </row>
    <row r="188" spans="1:15" hidden="1" x14ac:dyDescent="0.25">
      <c r="C188" s="95">
        <f>'[1]1.Дох'!C177</f>
        <v>469713478.5</v>
      </c>
      <c r="D188" s="95">
        <f>'[1]1.Дох'!D177</f>
        <v>484289773.73000002</v>
      </c>
      <c r="E188" s="95">
        <f>'[1]1.Дох'!E177</f>
        <v>455436234.86000001</v>
      </c>
    </row>
    <row r="189" spans="1:15" hidden="1" x14ac:dyDescent="0.25">
      <c r="C189" s="95">
        <f>C187-C188</f>
        <v>257245046.75</v>
      </c>
      <c r="D189" s="95">
        <f t="shared" ref="D189:E189" si="85">D187-D188</f>
        <v>-189723.91000002623</v>
      </c>
      <c r="E189" s="95">
        <f t="shared" si="85"/>
        <v>1360947.1299999952</v>
      </c>
    </row>
    <row r="190" spans="1:15" hidden="1" x14ac:dyDescent="0.25">
      <c r="C190" s="95">
        <f>C187-'[1]3.ВС'!J412</f>
        <v>92323567.789999962</v>
      </c>
      <c r="D190" s="95">
        <f>D187-'[1]3.ВС'!K412</f>
        <v>0</v>
      </c>
      <c r="E190" s="95">
        <f>E187-'[1]3.ВС'!L412</f>
        <v>0</v>
      </c>
    </row>
  </sheetData>
  <mergeCells count="3">
    <mergeCell ref="C2:E2"/>
    <mergeCell ref="A4:E4"/>
    <mergeCell ref="A5:O5"/>
  </mergeCells>
  <pageMargins left="0" right="0" top="0.19685039370078741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1.Дох  (2)</vt:lpstr>
      <vt:lpstr>'1.Дох  (2)'!Заголовки_для_печати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SWETLANA-Z</dc:creator>
  <cp:lastModifiedBy>Svetlana-W8</cp:lastModifiedBy>
  <cp:lastPrinted>2026-04-01T06:02:38Z</cp:lastPrinted>
  <dcterms:created xsi:type="dcterms:W3CDTF">2026-01-13T09:01:07Z</dcterms:created>
  <dcterms:modified xsi:type="dcterms:W3CDTF">2026-03-30T06:15:32Z</dcterms:modified>
</cp:coreProperties>
</file>