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10560"/>
  </bookViews>
  <sheets>
    <sheet name="1.Дох" sheetId="1" r:id="rId1"/>
  </sheets>
  <definedNames>
    <definedName name="_xlnm.Print_Titles" localSheetId="0">'1.Дох'!$5:$5</definedName>
    <definedName name="_xlnm.Print_Area" localSheetId="0">'1.Дох'!$A$1:$S$247</definedName>
  </definedNames>
  <calcPr calcId="145621"/>
</workbook>
</file>

<file path=xl/calcChain.xml><?xml version="1.0" encoding="utf-8"?>
<calcChain xmlns="http://schemas.openxmlformats.org/spreadsheetml/2006/main">
  <c r="D66" i="1" l="1"/>
  <c r="E66" i="1"/>
  <c r="F66" i="1"/>
  <c r="G66" i="1"/>
  <c r="H66" i="1"/>
  <c r="I66" i="1"/>
  <c r="J66" i="1"/>
  <c r="K66" i="1"/>
  <c r="L66" i="1"/>
  <c r="D67" i="1"/>
  <c r="E67" i="1"/>
  <c r="F67" i="1"/>
  <c r="G67" i="1"/>
  <c r="H67" i="1"/>
  <c r="I67" i="1"/>
  <c r="J67" i="1"/>
  <c r="K67" i="1"/>
  <c r="L67" i="1"/>
  <c r="F173" i="1"/>
  <c r="H159" i="1"/>
  <c r="I159" i="1"/>
  <c r="K159" i="1"/>
  <c r="S12" i="1" l="1"/>
  <c r="O119" i="1" l="1"/>
  <c r="O146" i="1" l="1"/>
  <c r="M209" i="1"/>
  <c r="M109" i="1"/>
  <c r="M50" i="1" l="1"/>
  <c r="K209" i="1"/>
  <c r="L209" i="1" s="1"/>
  <c r="S173" i="1"/>
  <c r="R173" i="1"/>
  <c r="O173" i="1"/>
  <c r="H173" i="1"/>
  <c r="J173" i="1" s="1"/>
  <c r="L173" i="1" s="1"/>
  <c r="N173" i="1" s="1"/>
  <c r="Q173" i="1" s="1"/>
  <c r="S119" i="1"/>
  <c r="R119" i="1"/>
  <c r="P118" i="1"/>
  <c r="R118" i="1" s="1"/>
  <c r="M118" i="1"/>
  <c r="M117" i="1" s="1"/>
  <c r="K115" i="1"/>
  <c r="K118" i="1"/>
  <c r="K117" i="1" s="1"/>
  <c r="I118" i="1"/>
  <c r="I117" i="1" s="1"/>
  <c r="I115" i="1"/>
  <c r="G118" i="1"/>
  <c r="G117" i="1" s="1"/>
  <c r="F119" i="1"/>
  <c r="H119" i="1" s="1"/>
  <c r="J119" i="1" s="1"/>
  <c r="L119" i="1" s="1"/>
  <c r="N119" i="1" s="1"/>
  <c r="Q119" i="1" s="1"/>
  <c r="E118" i="1"/>
  <c r="D118" i="1"/>
  <c r="E162" i="1"/>
  <c r="S166" i="1"/>
  <c r="R166" i="1"/>
  <c r="O166" i="1"/>
  <c r="F166" i="1"/>
  <c r="H166" i="1" s="1"/>
  <c r="J166" i="1" s="1"/>
  <c r="L166" i="1" s="1"/>
  <c r="Q166" i="1" s="1"/>
  <c r="P145" i="1"/>
  <c r="M145" i="1"/>
  <c r="K145" i="1"/>
  <c r="I145" i="1"/>
  <c r="G145" i="1"/>
  <c r="P117" i="1" l="1"/>
  <c r="S117" i="1" s="1"/>
  <c r="S118" i="1"/>
  <c r="O118" i="1"/>
  <c r="E117" i="1"/>
  <c r="O117" i="1" s="1"/>
  <c r="F118" i="1"/>
  <c r="H118" i="1" s="1"/>
  <c r="J118" i="1" s="1"/>
  <c r="L118" i="1" s="1"/>
  <c r="N118" i="1" s="1"/>
  <c r="Q118" i="1" s="1"/>
  <c r="D117" i="1"/>
  <c r="R117" i="1" l="1"/>
  <c r="F117" i="1"/>
  <c r="H117" i="1" s="1"/>
  <c r="J117" i="1" s="1"/>
  <c r="L117" i="1" s="1"/>
  <c r="N117" i="1" s="1"/>
  <c r="Q117" i="1" s="1"/>
  <c r="F146" i="1" l="1"/>
  <c r="H146" i="1" s="1"/>
  <c r="J146" i="1" s="1"/>
  <c r="L146" i="1" s="1"/>
  <c r="N146" i="1" s="1"/>
  <c r="Q146" i="1" s="1"/>
  <c r="S145" i="1"/>
  <c r="S146" i="1"/>
  <c r="R145" i="1"/>
  <c r="R146" i="1"/>
  <c r="E145" i="1"/>
  <c r="F145" i="1" s="1"/>
  <c r="H145" i="1" s="1"/>
  <c r="J145" i="1" s="1"/>
  <c r="L145" i="1" s="1"/>
  <c r="D145" i="1"/>
  <c r="D159" i="1"/>
  <c r="D206" i="1"/>
  <c r="D209" i="1"/>
  <c r="N145" i="1" l="1"/>
  <c r="Q145" i="1" s="1"/>
  <c r="O145" i="1"/>
  <c r="S160" i="1" l="1"/>
  <c r="R160" i="1"/>
  <c r="P159" i="1"/>
  <c r="S159" i="1" s="1"/>
  <c r="S152" i="1"/>
  <c r="R152" i="1"/>
  <c r="R159" i="1" l="1"/>
  <c r="O11" i="1"/>
  <c r="O12" i="1"/>
  <c r="O13" i="1"/>
  <c r="O14" i="1"/>
  <c r="O15" i="1"/>
  <c r="O16" i="1"/>
  <c r="O20" i="1"/>
  <c r="O22" i="1"/>
  <c r="O24" i="1"/>
  <c r="O26" i="1"/>
  <c r="O29" i="1"/>
  <c r="O30" i="1"/>
  <c r="O32" i="1"/>
  <c r="O33" i="1"/>
  <c r="O35" i="1"/>
  <c r="O38" i="1"/>
  <c r="O42" i="1"/>
  <c r="O43" i="1"/>
  <c r="O45" i="1"/>
  <c r="O48" i="1"/>
  <c r="O51" i="1"/>
  <c r="O54" i="1"/>
  <c r="O55" i="1"/>
  <c r="O57" i="1"/>
  <c r="O58" i="1"/>
  <c r="O62" i="1"/>
  <c r="O64" i="1"/>
  <c r="O68" i="1"/>
  <c r="O69" i="1"/>
  <c r="O72" i="1"/>
  <c r="O73" i="1"/>
  <c r="O75" i="1"/>
  <c r="O79" i="1"/>
  <c r="O81" i="1"/>
  <c r="O83" i="1"/>
  <c r="O84" i="1"/>
  <c r="O86" i="1"/>
  <c r="O87" i="1"/>
  <c r="O89" i="1"/>
  <c r="O91" i="1"/>
  <c r="O93" i="1"/>
  <c r="O95" i="1"/>
  <c r="O97" i="1"/>
  <c r="O99" i="1"/>
  <c r="O101" i="1"/>
  <c r="O103" i="1"/>
  <c r="O106" i="1"/>
  <c r="O108" i="1"/>
  <c r="O111" i="1"/>
  <c r="O113" i="1"/>
  <c r="O114" i="1"/>
  <c r="O116" i="1"/>
  <c r="O124" i="1"/>
  <c r="O126" i="1"/>
  <c r="O128" i="1"/>
  <c r="O132" i="1"/>
  <c r="O133" i="1"/>
  <c r="O134" i="1"/>
  <c r="O136" i="1"/>
  <c r="O137" i="1"/>
  <c r="O138" i="1"/>
  <c r="O140" i="1"/>
  <c r="O142" i="1"/>
  <c r="O144" i="1"/>
  <c r="O148" i="1"/>
  <c r="O150" i="1"/>
  <c r="O152" i="1"/>
  <c r="O154" i="1"/>
  <c r="O156" i="1"/>
  <c r="O158" i="1"/>
  <c r="O160" i="1"/>
  <c r="O163" i="1"/>
  <c r="O164" i="1"/>
  <c r="O165" i="1"/>
  <c r="O167" i="1"/>
  <c r="O168" i="1"/>
  <c r="O169" i="1"/>
  <c r="O170" i="1"/>
  <c r="O171" i="1"/>
  <c r="O172" i="1"/>
  <c r="O174" i="1"/>
  <c r="O178" i="1"/>
  <c r="O179" i="1"/>
  <c r="O180" i="1"/>
  <c r="O181" i="1"/>
  <c r="O182" i="1"/>
  <c r="O183" i="1"/>
  <c r="O184" i="1"/>
  <c r="O185" i="1"/>
  <c r="O186" i="1"/>
  <c r="O188" i="1"/>
  <c r="O190" i="1"/>
  <c r="O192" i="1"/>
  <c r="O194" i="1"/>
  <c r="O195" i="1"/>
  <c r="O196" i="1"/>
  <c r="O197" i="1"/>
  <c r="O198" i="1"/>
  <c r="O201" i="1"/>
  <c r="O203" i="1"/>
  <c r="O205" i="1"/>
  <c r="O207" i="1"/>
  <c r="O210" i="1"/>
  <c r="O211" i="1"/>
  <c r="O212" i="1"/>
  <c r="O213" i="1"/>
  <c r="O217" i="1"/>
  <c r="O220" i="1"/>
  <c r="O10" i="1"/>
  <c r="F87" i="1" l="1"/>
  <c r="F89" i="1"/>
  <c r="E88" i="1"/>
  <c r="D88" i="1"/>
  <c r="F33" i="1"/>
  <c r="H33" i="1"/>
  <c r="J33" i="1" s="1"/>
  <c r="L33" i="1" s="1"/>
  <c r="R33" i="1"/>
  <c r="S33" i="1"/>
  <c r="F88" i="1" l="1"/>
  <c r="N33" i="1"/>
  <c r="Q33" i="1" s="1"/>
  <c r="M31" i="1"/>
  <c r="M162" i="1" l="1"/>
  <c r="M139" i="1"/>
  <c r="M88" i="1"/>
  <c r="O88" i="1" s="1"/>
  <c r="H88" i="1" l="1"/>
  <c r="J88" i="1" s="1"/>
  <c r="L88" i="1" s="1"/>
  <c r="N88" i="1" s="1"/>
  <c r="H89" i="1"/>
  <c r="J89" i="1" s="1"/>
  <c r="L89" i="1" s="1"/>
  <c r="N89" i="1" s="1"/>
  <c r="Q89" i="1" s="1"/>
  <c r="G209" i="1"/>
  <c r="O209" i="1" s="1"/>
  <c r="F209" i="1"/>
  <c r="H209" i="1" s="1"/>
  <c r="J209" i="1" s="1"/>
  <c r="N209" i="1" s="1"/>
  <c r="G159" i="1"/>
  <c r="F160" i="1"/>
  <c r="H160" i="1" s="1"/>
  <c r="J160" i="1" s="1"/>
  <c r="E159" i="1"/>
  <c r="F124" i="1"/>
  <c r="L124" i="1" s="1"/>
  <c r="N124" i="1" s="1"/>
  <c r="F126" i="1"/>
  <c r="H126" i="1" s="1"/>
  <c r="J126" i="1" s="1"/>
  <c r="L126" i="1" s="1"/>
  <c r="N126" i="1" s="1"/>
  <c r="F127" i="1"/>
  <c r="L127" i="1" s="1"/>
  <c r="F128" i="1"/>
  <c r="H128" i="1" s="1"/>
  <c r="J128" i="1" s="1"/>
  <c r="L128" i="1" s="1"/>
  <c r="N128" i="1" s="1"/>
  <c r="F132" i="1"/>
  <c r="H132" i="1" s="1"/>
  <c r="J132" i="1" s="1"/>
  <c r="L132" i="1" s="1"/>
  <c r="N132" i="1" s="1"/>
  <c r="F133" i="1"/>
  <c r="H133" i="1" s="1"/>
  <c r="J133" i="1" s="1"/>
  <c r="L133" i="1" s="1"/>
  <c r="N133" i="1" s="1"/>
  <c r="F134" i="1"/>
  <c r="H134" i="1" s="1"/>
  <c r="J134" i="1" s="1"/>
  <c r="L134" i="1" s="1"/>
  <c r="N134" i="1" s="1"/>
  <c r="F136" i="1"/>
  <c r="H136" i="1" s="1"/>
  <c r="J136" i="1" s="1"/>
  <c r="L136" i="1" s="1"/>
  <c r="N136" i="1" s="1"/>
  <c r="F137" i="1"/>
  <c r="H137" i="1" s="1"/>
  <c r="J137" i="1" s="1"/>
  <c r="L137" i="1" s="1"/>
  <c r="N137" i="1" s="1"/>
  <c r="F138" i="1"/>
  <c r="H138" i="1" s="1"/>
  <c r="J138" i="1" s="1"/>
  <c r="L138" i="1" s="1"/>
  <c r="N138" i="1" s="1"/>
  <c r="F140" i="1"/>
  <c r="H140" i="1" s="1"/>
  <c r="J140" i="1" s="1"/>
  <c r="L140" i="1" s="1"/>
  <c r="N140" i="1" s="1"/>
  <c r="F142" i="1"/>
  <c r="H142" i="1" s="1"/>
  <c r="J142" i="1" s="1"/>
  <c r="L142" i="1" s="1"/>
  <c r="N142" i="1" s="1"/>
  <c r="F144" i="1"/>
  <c r="H144" i="1" s="1"/>
  <c r="J144" i="1" s="1"/>
  <c r="L144" i="1" s="1"/>
  <c r="N144" i="1" s="1"/>
  <c r="F148" i="1"/>
  <c r="H148" i="1" s="1"/>
  <c r="J148" i="1" s="1"/>
  <c r="L148" i="1" s="1"/>
  <c r="N148" i="1" s="1"/>
  <c r="F150" i="1"/>
  <c r="H150" i="1" s="1"/>
  <c r="J150" i="1" s="1"/>
  <c r="L150" i="1" s="1"/>
  <c r="N150" i="1" s="1"/>
  <c r="F152" i="1"/>
  <c r="H152" i="1" s="1"/>
  <c r="J152" i="1" s="1"/>
  <c r="L152" i="1" s="1"/>
  <c r="N152" i="1" s="1"/>
  <c r="Q152" i="1" s="1"/>
  <c r="F154" i="1"/>
  <c r="H154" i="1" s="1"/>
  <c r="J154" i="1" s="1"/>
  <c r="L154" i="1" s="1"/>
  <c r="N154" i="1" s="1"/>
  <c r="Q154" i="1" s="1"/>
  <c r="F156" i="1"/>
  <c r="H156" i="1" s="1"/>
  <c r="J156" i="1" s="1"/>
  <c r="L156" i="1" s="1"/>
  <c r="N156" i="1" s="1"/>
  <c r="F158" i="1"/>
  <c r="H158" i="1" s="1"/>
  <c r="J158" i="1" s="1"/>
  <c r="L158" i="1" s="1"/>
  <c r="N158" i="1" s="1"/>
  <c r="F163" i="1"/>
  <c r="H163" i="1" s="1"/>
  <c r="J163" i="1" s="1"/>
  <c r="L163" i="1" s="1"/>
  <c r="N163" i="1" s="1"/>
  <c r="F164" i="1"/>
  <c r="H164" i="1" s="1"/>
  <c r="J164" i="1" s="1"/>
  <c r="L164" i="1" s="1"/>
  <c r="N164" i="1" s="1"/>
  <c r="F165" i="1"/>
  <c r="H165" i="1" s="1"/>
  <c r="J165" i="1" s="1"/>
  <c r="L165" i="1" s="1"/>
  <c r="N165" i="1" s="1"/>
  <c r="F167" i="1"/>
  <c r="H167" i="1" s="1"/>
  <c r="J167" i="1" s="1"/>
  <c r="L167" i="1" s="1"/>
  <c r="N167" i="1" s="1"/>
  <c r="F168" i="1"/>
  <c r="H168" i="1" s="1"/>
  <c r="J168" i="1" s="1"/>
  <c r="L168" i="1" s="1"/>
  <c r="N168" i="1" s="1"/>
  <c r="F169" i="1"/>
  <c r="H169" i="1" s="1"/>
  <c r="J169" i="1" s="1"/>
  <c r="L169" i="1" s="1"/>
  <c r="N169" i="1" s="1"/>
  <c r="F170" i="1"/>
  <c r="H170" i="1" s="1"/>
  <c r="J170" i="1" s="1"/>
  <c r="L170" i="1" s="1"/>
  <c r="N170" i="1" s="1"/>
  <c r="F171" i="1"/>
  <c r="H171" i="1" s="1"/>
  <c r="J171" i="1" s="1"/>
  <c r="L171" i="1" s="1"/>
  <c r="N171" i="1" s="1"/>
  <c r="F172" i="1"/>
  <c r="H172" i="1" s="1"/>
  <c r="J172" i="1" s="1"/>
  <c r="L172" i="1" s="1"/>
  <c r="N172" i="1" s="1"/>
  <c r="F174" i="1"/>
  <c r="H174" i="1" s="1"/>
  <c r="J174" i="1" s="1"/>
  <c r="L174" i="1" s="1"/>
  <c r="N174" i="1" s="1"/>
  <c r="F178" i="1"/>
  <c r="L178" i="1" s="1"/>
  <c r="N178" i="1" s="1"/>
  <c r="F179" i="1"/>
  <c r="H179" i="1" s="1"/>
  <c r="J179" i="1" s="1"/>
  <c r="L179" i="1" s="1"/>
  <c r="N179" i="1" s="1"/>
  <c r="F180" i="1"/>
  <c r="H180" i="1" s="1"/>
  <c r="J180" i="1" s="1"/>
  <c r="L180" i="1" s="1"/>
  <c r="N180" i="1" s="1"/>
  <c r="F181" i="1"/>
  <c r="H181" i="1" s="1"/>
  <c r="J181" i="1" s="1"/>
  <c r="L181" i="1" s="1"/>
  <c r="N181" i="1" s="1"/>
  <c r="F182" i="1"/>
  <c r="H182" i="1" s="1"/>
  <c r="J182" i="1" s="1"/>
  <c r="L182" i="1" s="1"/>
  <c r="N182" i="1" s="1"/>
  <c r="F183" i="1"/>
  <c r="H183" i="1" s="1"/>
  <c r="J183" i="1" s="1"/>
  <c r="L183" i="1" s="1"/>
  <c r="N183" i="1" s="1"/>
  <c r="F194" i="1"/>
  <c r="H194" i="1" s="1"/>
  <c r="J194" i="1" s="1"/>
  <c r="L194" i="1" s="1"/>
  <c r="N194" i="1" s="1"/>
  <c r="F195" i="1"/>
  <c r="H195" i="1" s="1"/>
  <c r="J195" i="1" s="1"/>
  <c r="L195" i="1" s="1"/>
  <c r="N195" i="1" s="1"/>
  <c r="F196" i="1"/>
  <c r="H196" i="1" s="1"/>
  <c r="J196" i="1" s="1"/>
  <c r="L196" i="1" s="1"/>
  <c r="N196" i="1" s="1"/>
  <c r="F197" i="1"/>
  <c r="H197" i="1" s="1"/>
  <c r="J197" i="1" s="1"/>
  <c r="L197" i="1" s="1"/>
  <c r="N197" i="1" s="1"/>
  <c r="F198" i="1"/>
  <c r="H198" i="1" s="1"/>
  <c r="J198" i="1" s="1"/>
  <c r="L198" i="1" s="1"/>
  <c r="N198" i="1" s="1"/>
  <c r="F201" i="1"/>
  <c r="H201" i="1" s="1"/>
  <c r="J201" i="1" s="1"/>
  <c r="L201" i="1" s="1"/>
  <c r="N201" i="1" s="1"/>
  <c r="F203" i="1"/>
  <c r="H203" i="1" s="1"/>
  <c r="J203" i="1" s="1"/>
  <c r="L203" i="1" s="1"/>
  <c r="N203" i="1" s="1"/>
  <c r="Q203" i="1" s="1"/>
  <c r="F205" i="1"/>
  <c r="H205" i="1" s="1"/>
  <c r="J205" i="1" s="1"/>
  <c r="L205" i="1" s="1"/>
  <c r="N205" i="1" s="1"/>
  <c r="F207" i="1"/>
  <c r="H207" i="1" s="1"/>
  <c r="J207" i="1" s="1"/>
  <c r="L207" i="1" s="1"/>
  <c r="N207" i="1" s="1"/>
  <c r="F210" i="1"/>
  <c r="H210" i="1" s="1"/>
  <c r="J210" i="1" s="1"/>
  <c r="L210" i="1" s="1"/>
  <c r="N210" i="1" s="1"/>
  <c r="F211" i="1"/>
  <c r="H211" i="1" s="1"/>
  <c r="J211" i="1" s="1"/>
  <c r="L211" i="1" s="1"/>
  <c r="N211" i="1" s="1"/>
  <c r="F212" i="1"/>
  <c r="H212" i="1" s="1"/>
  <c r="J212" i="1" s="1"/>
  <c r="L212" i="1" s="1"/>
  <c r="N212" i="1" s="1"/>
  <c r="F213" i="1"/>
  <c r="H213" i="1" s="1"/>
  <c r="J213" i="1" s="1"/>
  <c r="L213" i="1" s="1"/>
  <c r="N213" i="1" s="1"/>
  <c r="F217" i="1"/>
  <c r="H217" i="1" s="1"/>
  <c r="J217" i="1" s="1"/>
  <c r="L217" i="1" s="1"/>
  <c r="N217" i="1" s="1"/>
  <c r="Q217" i="1" s="1"/>
  <c r="F220" i="1"/>
  <c r="H220" i="1" s="1"/>
  <c r="J220" i="1" s="1"/>
  <c r="L220" i="1" s="1"/>
  <c r="N220" i="1" s="1"/>
  <c r="G131" i="1"/>
  <c r="I131" i="1"/>
  <c r="K131" i="1"/>
  <c r="M131" i="1"/>
  <c r="C131" i="1"/>
  <c r="C130" i="1" s="1"/>
  <c r="D131" i="1"/>
  <c r="E151" i="1"/>
  <c r="G151" i="1"/>
  <c r="I151" i="1"/>
  <c r="K151" i="1"/>
  <c r="M151" i="1"/>
  <c r="P151" i="1"/>
  <c r="D151" i="1"/>
  <c r="C151" i="1"/>
  <c r="S217" i="1"/>
  <c r="R217" i="1"/>
  <c r="D216" i="1"/>
  <c r="E216" i="1"/>
  <c r="G216" i="1"/>
  <c r="G215" i="1" s="1"/>
  <c r="G214" i="1" s="1"/>
  <c r="I216" i="1"/>
  <c r="I215" i="1" s="1"/>
  <c r="I214" i="1" s="1"/>
  <c r="K216" i="1"/>
  <c r="K215" i="1" s="1"/>
  <c r="K214" i="1" s="1"/>
  <c r="M216" i="1"/>
  <c r="M215" i="1" s="1"/>
  <c r="M214" i="1" s="1"/>
  <c r="P216" i="1"/>
  <c r="S216" i="1" s="1"/>
  <c r="D215" i="1"/>
  <c r="D214" i="1" s="1"/>
  <c r="C216" i="1"/>
  <c r="C215" i="1" s="1"/>
  <c r="C214" i="1" s="1"/>
  <c r="S203" i="1"/>
  <c r="R203" i="1"/>
  <c r="D202" i="1"/>
  <c r="E202" i="1"/>
  <c r="G202" i="1"/>
  <c r="I202" i="1"/>
  <c r="K202" i="1"/>
  <c r="M202" i="1"/>
  <c r="P202" i="1"/>
  <c r="C202" i="1"/>
  <c r="S154" i="1"/>
  <c r="R154" i="1"/>
  <c r="C153" i="1"/>
  <c r="D153" i="1"/>
  <c r="E153" i="1"/>
  <c r="G153" i="1"/>
  <c r="I153" i="1"/>
  <c r="K153" i="1"/>
  <c r="M153" i="1"/>
  <c r="P153" i="1"/>
  <c r="R153" i="1" s="1"/>
  <c r="S89" i="1"/>
  <c r="R89" i="1"/>
  <c r="C88" i="1"/>
  <c r="P88" i="1"/>
  <c r="D19" i="1"/>
  <c r="E19" i="1"/>
  <c r="G19" i="1"/>
  <c r="I19" i="1"/>
  <c r="K19" i="1"/>
  <c r="M19" i="1"/>
  <c r="P19" i="1"/>
  <c r="C219" i="1"/>
  <c r="C218" i="1" s="1"/>
  <c r="C209" i="1"/>
  <c r="C208" i="1" s="1"/>
  <c r="C206" i="1"/>
  <c r="C204" i="1"/>
  <c r="C200" i="1"/>
  <c r="C193" i="1"/>
  <c r="C191" i="1"/>
  <c r="C189" i="1"/>
  <c r="C187" i="1"/>
  <c r="C177" i="1"/>
  <c r="C176" i="1" s="1"/>
  <c r="C162" i="1"/>
  <c r="C161" i="1" s="1"/>
  <c r="C157" i="1"/>
  <c r="C155" i="1"/>
  <c r="C149" i="1"/>
  <c r="C147" i="1"/>
  <c r="C143" i="1"/>
  <c r="C141" i="1"/>
  <c r="C139" i="1"/>
  <c r="C135" i="1"/>
  <c r="C127" i="1"/>
  <c r="C125" i="1"/>
  <c r="C123" i="1"/>
  <c r="C115" i="1"/>
  <c r="C112" i="1"/>
  <c r="C110" i="1"/>
  <c r="C107" i="1"/>
  <c r="C105" i="1"/>
  <c r="C102" i="1"/>
  <c r="C100" i="1"/>
  <c r="C98" i="1"/>
  <c r="C96" i="1"/>
  <c r="C94" i="1"/>
  <c r="C92" i="1"/>
  <c r="C90" i="1"/>
  <c r="C85" i="1"/>
  <c r="C82" i="1"/>
  <c r="C80" i="1"/>
  <c r="C78" i="1"/>
  <c r="C74" i="1"/>
  <c r="C71" i="1"/>
  <c r="C67" i="1"/>
  <c r="C66" i="1" s="1"/>
  <c r="C63" i="1"/>
  <c r="C61" i="1"/>
  <c r="C60" i="1"/>
  <c r="C59" i="1" s="1"/>
  <c r="C56" i="1"/>
  <c r="C53" i="1" s="1"/>
  <c r="C52" i="1" s="1"/>
  <c r="C50" i="1"/>
  <c r="C49" i="1" s="1"/>
  <c r="C47" i="1"/>
  <c r="C46" i="1" s="1"/>
  <c r="C44" i="1"/>
  <c r="C41" i="1"/>
  <c r="C37" i="1"/>
  <c r="C36" i="1" s="1"/>
  <c r="C34" i="1"/>
  <c r="C31" i="1"/>
  <c r="C28" i="1"/>
  <c r="C25" i="1"/>
  <c r="C23" i="1"/>
  <c r="C21" i="1"/>
  <c r="C19" i="1"/>
  <c r="C9" i="1"/>
  <c r="C8" i="1" s="1"/>
  <c r="L160" i="1" l="1"/>
  <c r="N160" i="1" s="1"/>
  <c r="Q160" i="1" s="1"/>
  <c r="J159" i="1"/>
  <c r="R88" i="1"/>
  <c r="Q88" i="1"/>
  <c r="R151" i="1"/>
  <c r="S151" i="1"/>
  <c r="S88" i="1"/>
  <c r="S153" i="1"/>
  <c r="O202" i="1"/>
  <c r="O153" i="1"/>
  <c r="P215" i="1"/>
  <c r="P214" i="1" s="1"/>
  <c r="S214" i="1" s="1"/>
  <c r="O159" i="1"/>
  <c r="E215" i="1"/>
  <c r="O216" i="1"/>
  <c r="F159" i="1"/>
  <c r="L159" i="1" s="1"/>
  <c r="N159" i="1" s="1"/>
  <c r="Q159" i="1" s="1"/>
  <c r="F151" i="1"/>
  <c r="H151" i="1" s="1"/>
  <c r="J151" i="1" s="1"/>
  <c r="L151" i="1" s="1"/>
  <c r="N151" i="1" s="1"/>
  <c r="Q151" i="1" s="1"/>
  <c r="O151" i="1"/>
  <c r="C104" i="1"/>
  <c r="F131" i="1"/>
  <c r="H131" i="1" s="1"/>
  <c r="J131" i="1" s="1"/>
  <c r="L131" i="1" s="1"/>
  <c r="N131" i="1" s="1"/>
  <c r="O19" i="1"/>
  <c r="C109" i="1"/>
  <c r="O131" i="1"/>
  <c r="C199" i="1"/>
  <c r="F202" i="1"/>
  <c r="H202" i="1" s="1"/>
  <c r="J202" i="1" s="1"/>
  <c r="L202" i="1" s="1"/>
  <c r="N202" i="1" s="1"/>
  <c r="Q202" i="1" s="1"/>
  <c r="C77" i="1"/>
  <c r="R215" i="1"/>
  <c r="F215" i="1"/>
  <c r="H215" i="1" s="1"/>
  <c r="J215" i="1" s="1"/>
  <c r="L215" i="1" s="1"/>
  <c r="N215" i="1" s="1"/>
  <c r="Q215" i="1" s="1"/>
  <c r="F216" i="1"/>
  <c r="H216" i="1" s="1"/>
  <c r="J216" i="1" s="1"/>
  <c r="L216" i="1" s="1"/>
  <c r="N216" i="1" s="1"/>
  <c r="Q216" i="1" s="1"/>
  <c r="F153" i="1"/>
  <c r="H153" i="1" s="1"/>
  <c r="J153" i="1" s="1"/>
  <c r="L153" i="1" s="1"/>
  <c r="N153" i="1" s="1"/>
  <c r="Q153" i="1" s="1"/>
  <c r="S215" i="1"/>
  <c r="C129" i="1"/>
  <c r="C70" i="1"/>
  <c r="C65" i="1" s="1"/>
  <c r="R214" i="1"/>
  <c r="R216" i="1"/>
  <c r="S202" i="1"/>
  <c r="R202" i="1"/>
  <c r="C175" i="1"/>
  <c r="C122" i="1"/>
  <c r="C27" i="1"/>
  <c r="C40" i="1"/>
  <c r="C18" i="1"/>
  <c r="C17" i="1" s="1"/>
  <c r="C39" i="1"/>
  <c r="S10" i="1"/>
  <c r="S11" i="1"/>
  <c r="S13" i="1"/>
  <c r="S14" i="1"/>
  <c r="S15" i="1"/>
  <c r="S16" i="1"/>
  <c r="S19" i="1"/>
  <c r="S20" i="1"/>
  <c r="S22" i="1"/>
  <c r="S24" i="1"/>
  <c r="S26" i="1"/>
  <c r="S29" i="1"/>
  <c r="S30" i="1"/>
  <c r="S32" i="1"/>
  <c r="S35" i="1"/>
  <c r="S38" i="1"/>
  <c r="S42" i="1"/>
  <c r="S43" i="1"/>
  <c r="S45" i="1"/>
  <c r="S48" i="1"/>
  <c r="S51" i="1"/>
  <c r="S54" i="1"/>
  <c r="S55" i="1"/>
  <c r="S57" i="1"/>
  <c r="S58" i="1"/>
  <c r="S62" i="1"/>
  <c r="S64" i="1"/>
  <c r="S68" i="1"/>
  <c r="S69" i="1"/>
  <c r="S72" i="1"/>
  <c r="S73" i="1"/>
  <c r="S75" i="1"/>
  <c r="S79" i="1"/>
  <c r="S81" i="1"/>
  <c r="S83" i="1"/>
  <c r="S84" i="1"/>
  <c r="S86" i="1"/>
  <c r="S87" i="1"/>
  <c r="S91" i="1"/>
  <c r="S93" i="1"/>
  <c r="S95" i="1"/>
  <c r="S97" i="1"/>
  <c r="S99" i="1"/>
  <c r="S101" i="1"/>
  <c r="S103" i="1"/>
  <c r="S106" i="1"/>
  <c r="S108" i="1"/>
  <c r="S111" i="1"/>
  <c r="S113" i="1"/>
  <c r="S114" i="1"/>
  <c r="S116" i="1"/>
  <c r="S124" i="1"/>
  <c r="S126" i="1"/>
  <c r="S128" i="1"/>
  <c r="S132" i="1"/>
  <c r="S133" i="1"/>
  <c r="S136" i="1"/>
  <c r="S137" i="1"/>
  <c r="S138" i="1"/>
  <c r="S140" i="1"/>
  <c r="S142" i="1"/>
  <c r="S144" i="1"/>
  <c r="S148" i="1"/>
  <c r="S150" i="1"/>
  <c r="S156" i="1"/>
  <c r="S158" i="1"/>
  <c r="S163" i="1"/>
  <c r="S164" i="1"/>
  <c r="S165" i="1"/>
  <c r="S167" i="1"/>
  <c r="S168" i="1"/>
  <c r="S169" i="1"/>
  <c r="S170" i="1"/>
  <c r="S171" i="1"/>
  <c r="S172" i="1"/>
  <c r="S174" i="1"/>
  <c r="S178" i="1"/>
  <c r="S179" i="1"/>
  <c r="S180" i="1"/>
  <c r="S181" i="1"/>
  <c r="S182" i="1"/>
  <c r="S183" i="1"/>
  <c r="S184" i="1"/>
  <c r="S185" i="1"/>
  <c r="S186" i="1"/>
  <c r="S188" i="1"/>
  <c r="S190" i="1"/>
  <c r="S192" i="1"/>
  <c r="S194" i="1"/>
  <c r="S195" i="1"/>
  <c r="S196" i="1"/>
  <c r="S197" i="1"/>
  <c r="S198" i="1"/>
  <c r="S201" i="1"/>
  <c r="S205" i="1"/>
  <c r="S207" i="1"/>
  <c r="S210" i="1"/>
  <c r="S211" i="1"/>
  <c r="S212" i="1"/>
  <c r="S213" i="1"/>
  <c r="S220" i="1"/>
  <c r="S222" i="1"/>
  <c r="S233" i="1"/>
  <c r="S236" i="1"/>
  <c r="S238" i="1"/>
  <c r="S239" i="1"/>
  <c r="S240" i="1"/>
  <c r="R10" i="1"/>
  <c r="R11" i="1"/>
  <c r="R12" i="1"/>
  <c r="R13" i="1"/>
  <c r="R14" i="1"/>
  <c r="R15" i="1"/>
  <c r="R16" i="1"/>
  <c r="R19" i="1"/>
  <c r="R20" i="1"/>
  <c r="R22" i="1"/>
  <c r="R24" i="1"/>
  <c r="R26" i="1"/>
  <c r="R29" i="1"/>
  <c r="R30" i="1"/>
  <c r="R32" i="1"/>
  <c r="R35" i="1"/>
  <c r="R38" i="1"/>
  <c r="R42" i="1"/>
  <c r="R43" i="1"/>
  <c r="R45" i="1"/>
  <c r="R48" i="1"/>
  <c r="R51" i="1"/>
  <c r="R54" i="1"/>
  <c r="R55" i="1"/>
  <c r="R57" i="1"/>
  <c r="R58" i="1"/>
  <c r="R62" i="1"/>
  <c r="R64" i="1"/>
  <c r="R68" i="1"/>
  <c r="R69" i="1"/>
  <c r="R72" i="1"/>
  <c r="R73" i="1"/>
  <c r="R75" i="1"/>
  <c r="R79" i="1"/>
  <c r="R81" i="1"/>
  <c r="R83" i="1"/>
  <c r="R84" i="1"/>
  <c r="R86" i="1"/>
  <c r="R87" i="1"/>
  <c r="R91" i="1"/>
  <c r="R93" i="1"/>
  <c r="R95" i="1"/>
  <c r="R97" i="1"/>
  <c r="R99" i="1"/>
  <c r="R101" i="1"/>
  <c r="R103" i="1"/>
  <c r="R106" i="1"/>
  <c r="R108" i="1"/>
  <c r="R111" i="1"/>
  <c r="R113" i="1"/>
  <c r="R114" i="1"/>
  <c r="R116" i="1"/>
  <c r="R124" i="1"/>
  <c r="R126" i="1"/>
  <c r="R128" i="1"/>
  <c r="R132" i="1"/>
  <c r="R133" i="1"/>
  <c r="R136" i="1"/>
  <c r="R137" i="1"/>
  <c r="R138" i="1"/>
  <c r="R140" i="1"/>
  <c r="R142" i="1"/>
  <c r="R144" i="1"/>
  <c r="R148" i="1"/>
  <c r="R150" i="1"/>
  <c r="R156" i="1"/>
  <c r="R158" i="1"/>
  <c r="R163" i="1"/>
  <c r="R164" i="1"/>
  <c r="R165" i="1"/>
  <c r="R167" i="1"/>
  <c r="R168" i="1"/>
  <c r="R169" i="1"/>
  <c r="R170" i="1"/>
  <c r="R171" i="1"/>
  <c r="R172" i="1"/>
  <c r="R174" i="1"/>
  <c r="R178" i="1"/>
  <c r="R179" i="1"/>
  <c r="R180" i="1"/>
  <c r="R181" i="1"/>
  <c r="R182" i="1"/>
  <c r="R183" i="1"/>
  <c r="R184" i="1"/>
  <c r="R185" i="1"/>
  <c r="R186" i="1"/>
  <c r="R188" i="1"/>
  <c r="R190" i="1"/>
  <c r="R192" i="1"/>
  <c r="R194" i="1"/>
  <c r="R195" i="1"/>
  <c r="R196" i="1"/>
  <c r="R197" i="1"/>
  <c r="R198" i="1"/>
  <c r="R201" i="1"/>
  <c r="R205" i="1"/>
  <c r="R207" i="1"/>
  <c r="R210" i="1"/>
  <c r="R211" i="1"/>
  <c r="R212" i="1"/>
  <c r="R213" i="1"/>
  <c r="R220" i="1"/>
  <c r="Q137" i="1"/>
  <c r="Q138" i="1"/>
  <c r="Q165" i="1"/>
  <c r="Q195" i="1"/>
  <c r="Q196" i="1"/>
  <c r="Q197" i="1"/>
  <c r="Q198" i="1"/>
  <c r="P209" i="1"/>
  <c r="S209" i="1" s="1"/>
  <c r="P177" i="1"/>
  <c r="P127" i="1"/>
  <c r="P105" i="1"/>
  <c r="S105" i="1" s="1"/>
  <c r="M177" i="1"/>
  <c r="M127" i="1"/>
  <c r="O127" i="1" s="1"/>
  <c r="F16" i="1"/>
  <c r="F15" i="1"/>
  <c r="H15" i="1" s="1"/>
  <c r="J15" i="1" s="1"/>
  <c r="L15" i="1" s="1"/>
  <c r="N15" i="1" s="1"/>
  <c r="F14" i="1"/>
  <c r="H14" i="1" s="1"/>
  <c r="J14" i="1" s="1"/>
  <c r="L14" i="1" s="1"/>
  <c r="N14" i="1" s="1"/>
  <c r="D9" i="1"/>
  <c r="E9" i="1"/>
  <c r="G9" i="1"/>
  <c r="I9" i="1"/>
  <c r="K9" i="1"/>
  <c r="M9" i="1"/>
  <c r="P9" i="1"/>
  <c r="N127" i="1" l="1"/>
  <c r="E214" i="1"/>
  <c r="O215" i="1"/>
  <c r="C76" i="1"/>
  <c r="C7" i="1" s="1"/>
  <c r="H16" i="1"/>
  <c r="J16" i="1" s="1"/>
  <c r="L16" i="1" s="1"/>
  <c r="R105" i="1"/>
  <c r="R209" i="1"/>
  <c r="S177" i="1"/>
  <c r="R177" i="1"/>
  <c r="C121" i="1"/>
  <c r="C120" i="1" s="1"/>
  <c r="S127" i="1"/>
  <c r="R127" i="1"/>
  <c r="Q15" i="1"/>
  <c r="R9" i="1"/>
  <c r="S9" i="1"/>
  <c r="O214" i="1" l="1"/>
  <c r="F214" i="1"/>
  <c r="H214" i="1" s="1"/>
  <c r="J214" i="1" s="1"/>
  <c r="L214" i="1" s="1"/>
  <c r="N214" i="1" s="1"/>
  <c r="Q214" i="1" s="1"/>
  <c r="N16" i="1"/>
  <c r="Q16" i="1" s="1"/>
  <c r="C221" i="1"/>
  <c r="Q14" i="1"/>
  <c r="Q127" i="1"/>
  <c r="Q128" i="1"/>
  <c r="F11" i="1"/>
  <c r="H11" i="1" s="1"/>
  <c r="J11" i="1" s="1"/>
  <c r="L11" i="1" s="1"/>
  <c r="N11" i="1" s="1"/>
  <c r="F12" i="1"/>
  <c r="H12" i="1" s="1"/>
  <c r="J12" i="1" s="1"/>
  <c r="L12" i="1" s="1"/>
  <c r="N12" i="1" s="1"/>
  <c r="F13" i="1"/>
  <c r="H13" i="1" s="1"/>
  <c r="J13" i="1" s="1"/>
  <c r="L13" i="1" s="1"/>
  <c r="N13" i="1" s="1"/>
  <c r="F20" i="1"/>
  <c r="F22" i="1"/>
  <c r="H22" i="1" s="1"/>
  <c r="J22" i="1" s="1"/>
  <c r="L22" i="1" s="1"/>
  <c r="N22" i="1" s="1"/>
  <c r="F24" i="1"/>
  <c r="H24" i="1" s="1"/>
  <c r="J24" i="1" s="1"/>
  <c r="L24" i="1" s="1"/>
  <c r="N24" i="1" s="1"/>
  <c r="F26" i="1"/>
  <c r="H26" i="1" s="1"/>
  <c r="J26" i="1" s="1"/>
  <c r="L26" i="1" s="1"/>
  <c r="N26" i="1" s="1"/>
  <c r="F29" i="1"/>
  <c r="H29" i="1" s="1"/>
  <c r="J29" i="1" s="1"/>
  <c r="L29" i="1" s="1"/>
  <c r="N29" i="1" s="1"/>
  <c r="F30" i="1"/>
  <c r="H30" i="1" s="1"/>
  <c r="J30" i="1" s="1"/>
  <c r="L30" i="1" s="1"/>
  <c r="N30" i="1" s="1"/>
  <c r="F32" i="1"/>
  <c r="H32" i="1" s="1"/>
  <c r="J32" i="1" s="1"/>
  <c r="L32" i="1" s="1"/>
  <c r="N32" i="1" s="1"/>
  <c r="F35" i="1"/>
  <c r="H35" i="1" s="1"/>
  <c r="J35" i="1" s="1"/>
  <c r="L35" i="1" s="1"/>
  <c r="N35" i="1" s="1"/>
  <c r="F38" i="1"/>
  <c r="H38" i="1" s="1"/>
  <c r="J38" i="1" s="1"/>
  <c r="L38" i="1" s="1"/>
  <c r="N38" i="1" s="1"/>
  <c r="F42" i="1"/>
  <c r="H42" i="1" s="1"/>
  <c r="J42" i="1" s="1"/>
  <c r="L42" i="1" s="1"/>
  <c r="N42" i="1" s="1"/>
  <c r="F43" i="1"/>
  <c r="H43" i="1" s="1"/>
  <c r="J43" i="1" s="1"/>
  <c r="L43" i="1" s="1"/>
  <c r="N43" i="1" s="1"/>
  <c r="F45" i="1"/>
  <c r="H45" i="1" s="1"/>
  <c r="J45" i="1" s="1"/>
  <c r="L45" i="1" s="1"/>
  <c r="N45" i="1" s="1"/>
  <c r="F48" i="1"/>
  <c r="H48" i="1" s="1"/>
  <c r="J48" i="1" s="1"/>
  <c r="L48" i="1" s="1"/>
  <c r="N48" i="1" s="1"/>
  <c r="Q48" i="1" s="1"/>
  <c r="F51" i="1"/>
  <c r="H51" i="1" s="1"/>
  <c r="J51" i="1" s="1"/>
  <c r="L51" i="1" s="1"/>
  <c r="N51" i="1" s="1"/>
  <c r="F54" i="1"/>
  <c r="H54" i="1" s="1"/>
  <c r="J54" i="1" s="1"/>
  <c r="L54" i="1" s="1"/>
  <c r="N54" i="1" s="1"/>
  <c r="F55" i="1"/>
  <c r="H55" i="1" s="1"/>
  <c r="J55" i="1" s="1"/>
  <c r="L55" i="1" s="1"/>
  <c r="N55" i="1" s="1"/>
  <c r="F57" i="1"/>
  <c r="H57" i="1" s="1"/>
  <c r="J57" i="1" s="1"/>
  <c r="L57" i="1" s="1"/>
  <c r="N57" i="1" s="1"/>
  <c r="F58" i="1"/>
  <c r="H58" i="1" s="1"/>
  <c r="J58" i="1" s="1"/>
  <c r="L58" i="1" s="1"/>
  <c r="N58" i="1" s="1"/>
  <c r="F62" i="1"/>
  <c r="H62" i="1" s="1"/>
  <c r="J62" i="1" s="1"/>
  <c r="L62" i="1" s="1"/>
  <c r="N62" i="1" s="1"/>
  <c r="F64" i="1"/>
  <c r="H64" i="1" s="1"/>
  <c r="J64" i="1" s="1"/>
  <c r="L64" i="1" s="1"/>
  <c r="N64" i="1" s="1"/>
  <c r="F68" i="1"/>
  <c r="H68" i="1" s="1"/>
  <c r="J68" i="1" s="1"/>
  <c r="L68" i="1" s="1"/>
  <c r="N68" i="1" s="1"/>
  <c r="F69" i="1"/>
  <c r="H69" i="1" s="1"/>
  <c r="J69" i="1" s="1"/>
  <c r="L69" i="1" s="1"/>
  <c r="N69" i="1" s="1"/>
  <c r="F72" i="1"/>
  <c r="H72" i="1" s="1"/>
  <c r="J72" i="1" s="1"/>
  <c r="L72" i="1" s="1"/>
  <c r="N72" i="1" s="1"/>
  <c r="F73" i="1"/>
  <c r="H73" i="1" s="1"/>
  <c r="J73" i="1" s="1"/>
  <c r="L73" i="1" s="1"/>
  <c r="N73" i="1" s="1"/>
  <c r="F75" i="1"/>
  <c r="H75" i="1" s="1"/>
  <c r="J75" i="1" s="1"/>
  <c r="L75" i="1" s="1"/>
  <c r="N75" i="1" s="1"/>
  <c r="F79" i="1"/>
  <c r="H79" i="1" s="1"/>
  <c r="J79" i="1" s="1"/>
  <c r="L79" i="1" s="1"/>
  <c r="N79" i="1" s="1"/>
  <c r="F81" i="1"/>
  <c r="H81" i="1" s="1"/>
  <c r="J81" i="1" s="1"/>
  <c r="L81" i="1" s="1"/>
  <c r="N81" i="1" s="1"/>
  <c r="F83" i="1"/>
  <c r="H83" i="1" s="1"/>
  <c r="J83" i="1" s="1"/>
  <c r="L83" i="1" s="1"/>
  <c r="N83" i="1" s="1"/>
  <c r="F84" i="1"/>
  <c r="H84" i="1" s="1"/>
  <c r="J84" i="1" s="1"/>
  <c r="L84" i="1" s="1"/>
  <c r="N84" i="1" s="1"/>
  <c r="F86" i="1"/>
  <c r="H86" i="1" s="1"/>
  <c r="J86" i="1" s="1"/>
  <c r="L86" i="1" s="1"/>
  <c r="N86" i="1" s="1"/>
  <c r="H87" i="1"/>
  <c r="J87" i="1" s="1"/>
  <c r="L87" i="1" s="1"/>
  <c r="N87" i="1" s="1"/>
  <c r="F91" i="1"/>
  <c r="H91" i="1" s="1"/>
  <c r="J91" i="1" s="1"/>
  <c r="L91" i="1" s="1"/>
  <c r="N91" i="1" s="1"/>
  <c r="F93" i="1"/>
  <c r="H93" i="1" s="1"/>
  <c r="J93" i="1" s="1"/>
  <c r="L93" i="1" s="1"/>
  <c r="N93" i="1" s="1"/>
  <c r="F95" i="1"/>
  <c r="H95" i="1" s="1"/>
  <c r="J95" i="1" s="1"/>
  <c r="L95" i="1" s="1"/>
  <c r="N95" i="1" s="1"/>
  <c r="F97" i="1"/>
  <c r="H97" i="1" s="1"/>
  <c r="J97" i="1" s="1"/>
  <c r="L97" i="1" s="1"/>
  <c r="N97" i="1" s="1"/>
  <c r="F99" i="1"/>
  <c r="H99" i="1" s="1"/>
  <c r="J99" i="1" s="1"/>
  <c r="L99" i="1" s="1"/>
  <c r="N99" i="1" s="1"/>
  <c r="F101" i="1"/>
  <c r="H101" i="1" s="1"/>
  <c r="J101" i="1" s="1"/>
  <c r="L101" i="1" s="1"/>
  <c r="N101" i="1" s="1"/>
  <c r="F103" i="1"/>
  <c r="H103" i="1" s="1"/>
  <c r="J103" i="1" s="1"/>
  <c r="L103" i="1" s="1"/>
  <c r="N103" i="1" s="1"/>
  <c r="F104" i="1"/>
  <c r="H104" i="1" s="1"/>
  <c r="J104" i="1" s="1"/>
  <c r="L104" i="1" s="1"/>
  <c r="F105" i="1"/>
  <c r="H105" i="1" s="1"/>
  <c r="J105" i="1" s="1"/>
  <c r="L105" i="1" s="1"/>
  <c r="F106" i="1"/>
  <c r="H106" i="1" s="1"/>
  <c r="J106" i="1" s="1"/>
  <c r="L106" i="1" s="1"/>
  <c r="N106" i="1" s="1"/>
  <c r="F107" i="1"/>
  <c r="H107" i="1" s="1"/>
  <c r="J107" i="1" s="1"/>
  <c r="L107" i="1" s="1"/>
  <c r="F108" i="1"/>
  <c r="H108" i="1" s="1"/>
  <c r="J108" i="1" s="1"/>
  <c r="L108" i="1" s="1"/>
  <c r="N108" i="1" s="1"/>
  <c r="F110" i="1"/>
  <c r="H110" i="1" s="1"/>
  <c r="J110" i="1" s="1"/>
  <c r="L110" i="1" s="1"/>
  <c r="F111" i="1"/>
  <c r="H111" i="1" s="1"/>
  <c r="J111" i="1" s="1"/>
  <c r="L111" i="1" s="1"/>
  <c r="N111" i="1" s="1"/>
  <c r="F113" i="1"/>
  <c r="H113" i="1" s="1"/>
  <c r="J113" i="1" s="1"/>
  <c r="L113" i="1" s="1"/>
  <c r="N113" i="1" s="1"/>
  <c r="F114" i="1"/>
  <c r="H114" i="1" s="1"/>
  <c r="J114" i="1" s="1"/>
  <c r="L114" i="1" s="1"/>
  <c r="N114" i="1" s="1"/>
  <c r="F115" i="1"/>
  <c r="H115" i="1" s="1"/>
  <c r="J115" i="1" s="1"/>
  <c r="L115" i="1" s="1"/>
  <c r="F116" i="1"/>
  <c r="H116" i="1" s="1"/>
  <c r="J116" i="1" s="1"/>
  <c r="L116" i="1" s="1"/>
  <c r="N116" i="1" s="1"/>
  <c r="F184" i="1"/>
  <c r="H184" i="1" s="1"/>
  <c r="J184" i="1" s="1"/>
  <c r="L184" i="1" s="1"/>
  <c r="N184" i="1" s="1"/>
  <c r="F185" i="1"/>
  <c r="H185" i="1" s="1"/>
  <c r="J185" i="1" s="1"/>
  <c r="L185" i="1" s="1"/>
  <c r="N185" i="1" s="1"/>
  <c r="F186" i="1"/>
  <c r="F188" i="1"/>
  <c r="H188" i="1" s="1"/>
  <c r="J188" i="1" s="1"/>
  <c r="L188" i="1" s="1"/>
  <c r="N188" i="1" s="1"/>
  <c r="F190" i="1"/>
  <c r="H190" i="1" s="1"/>
  <c r="J190" i="1" s="1"/>
  <c r="L190" i="1" s="1"/>
  <c r="N190" i="1" s="1"/>
  <c r="F192" i="1"/>
  <c r="H192" i="1" s="1"/>
  <c r="J192" i="1" s="1"/>
  <c r="L192" i="1" s="1"/>
  <c r="N192" i="1" s="1"/>
  <c r="Q210" i="1"/>
  <c r="Q220" i="1"/>
  <c r="E139" i="1"/>
  <c r="F19" i="1" l="1"/>
  <c r="H19" i="1" s="1"/>
  <c r="J19" i="1" s="1"/>
  <c r="L19" i="1" s="1"/>
  <c r="N19" i="1" s="1"/>
  <c r="H20" i="1"/>
  <c r="J20" i="1" s="1"/>
  <c r="L20" i="1" s="1"/>
  <c r="N20" i="1" s="1"/>
  <c r="H186" i="1"/>
  <c r="J186" i="1" s="1"/>
  <c r="L186" i="1" s="1"/>
  <c r="E177" i="1"/>
  <c r="I177" i="1"/>
  <c r="K177" i="1"/>
  <c r="D177" i="1"/>
  <c r="D61" i="1"/>
  <c r="D41" i="1"/>
  <c r="N186" i="1" l="1"/>
  <c r="Q186" i="1" s="1"/>
  <c r="F177" i="1"/>
  <c r="H177" i="1" s="1"/>
  <c r="J177" i="1" s="1"/>
  <c r="L177" i="1" s="1"/>
  <c r="N177" i="1" s="1"/>
  <c r="O177" i="1"/>
  <c r="C232" i="1"/>
  <c r="C231" i="1"/>
  <c r="C230" i="1"/>
  <c r="C237" i="1"/>
  <c r="C225" i="1"/>
  <c r="C223" i="1" l="1"/>
  <c r="C227" i="1"/>
  <c r="C228" i="1"/>
  <c r="C229" i="1"/>
  <c r="Q222" i="1"/>
  <c r="Q233" i="1"/>
  <c r="Q236" i="1"/>
  <c r="Q238" i="1"/>
  <c r="Q239" i="1"/>
  <c r="Q240" i="1"/>
  <c r="C226" i="1" l="1"/>
  <c r="C235" i="1" s="1"/>
  <c r="C241" i="1"/>
  <c r="D219" i="1"/>
  <c r="E219" i="1"/>
  <c r="G219" i="1"/>
  <c r="G218" i="1" s="1"/>
  <c r="I219" i="1"/>
  <c r="I218" i="1" s="1"/>
  <c r="K219" i="1"/>
  <c r="K218" i="1" s="1"/>
  <c r="M219" i="1"/>
  <c r="M218" i="1" s="1"/>
  <c r="P219" i="1"/>
  <c r="D204" i="1"/>
  <c r="F204" i="1" s="1"/>
  <c r="L204" i="1" s="1"/>
  <c r="D71" i="1"/>
  <c r="D74" i="1"/>
  <c r="F74" i="1" s="1"/>
  <c r="H74" i="1" s="1"/>
  <c r="J74" i="1" s="1"/>
  <c r="L74" i="1" s="1"/>
  <c r="O219" i="1" l="1"/>
  <c r="F219" i="1"/>
  <c r="H219" i="1" s="1"/>
  <c r="J219" i="1" s="1"/>
  <c r="L219" i="1" s="1"/>
  <c r="N219" i="1" s="1"/>
  <c r="Q219" i="1" s="1"/>
  <c r="S219" i="1"/>
  <c r="R219" i="1"/>
  <c r="E218" i="1"/>
  <c r="C224" i="1"/>
  <c r="C234" i="1" s="1"/>
  <c r="D218" i="1"/>
  <c r="D70" i="1"/>
  <c r="P218" i="1"/>
  <c r="R222" i="1"/>
  <c r="R233" i="1"/>
  <c r="R236" i="1"/>
  <c r="O222" i="1"/>
  <c r="O233" i="1"/>
  <c r="O236" i="1"/>
  <c r="O237" i="1"/>
  <c r="P232" i="1"/>
  <c r="S232" i="1" s="1"/>
  <c r="M232" i="1"/>
  <c r="K232" i="1"/>
  <c r="I232" i="1"/>
  <c r="G232" i="1"/>
  <c r="E232" i="1"/>
  <c r="D232" i="1"/>
  <c r="P231" i="1"/>
  <c r="S231" i="1" s="1"/>
  <c r="M231" i="1"/>
  <c r="K231" i="1"/>
  <c r="I231" i="1"/>
  <c r="G231" i="1"/>
  <c r="E231" i="1"/>
  <c r="D231" i="1"/>
  <c r="F232" i="1"/>
  <c r="F231" i="1"/>
  <c r="M208" i="1"/>
  <c r="K208" i="1"/>
  <c r="I208" i="1"/>
  <c r="E208" i="1"/>
  <c r="P206" i="1"/>
  <c r="M206" i="1"/>
  <c r="K206" i="1"/>
  <c r="K228" i="1" s="1"/>
  <c r="I206" i="1"/>
  <c r="I228" i="1" s="1"/>
  <c r="G206" i="1"/>
  <c r="E206" i="1"/>
  <c r="F206" i="1" s="1"/>
  <c r="D228" i="1"/>
  <c r="Q205" i="1"/>
  <c r="P204" i="1"/>
  <c r="M204" i="1"/>
  <c r="O204" i="1" s="1"/>
  <c r="P200" i="1"/>
  <c r="M200" i="1"/>
  <c r="K200" i="1"/>
  <c r="I200" i="1"/>
  <c r="G200" i="1"/>
  <c r="E200" i="1"/>
  <c r="E199" i="1" s="1"/>
  <c r="D200" i="1"/>
  <c r="P193" i="1"/>
  <c r="M193" i="1"/>
  <c r="K193" i="1"/>
  <c r="I193" i="1"/>
  <c r="G193" i="1"/>
  <c r="E193" i="1"/>
  <c r="D193" i="1"/>
  <c r="P191" i="1"/>
  <c r="M191" i="1"/>
  <c r="K191" i="1"/>
  <c r="I191" i="1"/>
  <c r="G191" i="1"/>
  <c r="E191" i="1"/>
  <c r="D191" i="1"/>
  <c r="D237" i="1" s="1"/>
  <c r="P189" i="1"/>
  <c r="M189" i="1"/>
  <c r="K189" i="1"/>
  <c r="I189" i="1"/>
  <c r="G189" i="1"/>
  <c r="E189" i="1"/>
  <c r="D189" i="1"/>
  <c r="P187" i="1"/>
  <c r="M187" i="1"/>
  <c r="K187" i="1"/>
  <c r="I187" i="1"/>
  <c r="G187" i="1"/>
  <c r="E187" i="1"/>
  <c r="D187" i="1"/>
  <c r="M176" i="1"/>
  <c r="D176" i="1"/>
  <c r="P176" i="1"/>
  <c r="P175" i="1" s="1"/>
  <c r="K176" i="1"/>
  <c r="I176" i="1"/>
  <c r="G176" i="1"/>
  <c r="Q174" i="1"/>
  <c r="Q172" i="1"/>
  <c r="Q171" i="1"/>
  <c r="Q170" i="1"/>
  <c r="Q169" i="1"/>
  <c r="Q168" i="1"/>
  <c r="Q167" i="1"/>
  <c r="Q164" i="1"/>
  <c r="P162" i="1"/>
  <c r="M161" i="1"/>
  <c r="K162" i="1"/>
  <c r="K161" i="1" s="1"/>
  <c r="I162" i="1"/>
  <c r="G162" i="1"/>
  <c r="E161" i="1"/>
  <c r="D162" i="1"/>
  <c r="F162" i="1" s="1"/>
  <c r="P157" i="1"/>
  <c r="M157" i="1"/>
  <c r="K157" i="1"/>
  <c r="I157" i="1"/>
  <c r="G157" i="1"/>
  <c r="E157" i="1"/>
  <c r="D157" i="1"/>
  <c r="P155" i="1"/>
  <c r="M155" i="1"/>
  <c r="K155" i="1"/>
  <c r="I155" i="1"/>
  <c r="G155" i="1"/>
  <c r="D155" i="1"/>
  <c r="P149" i="1"/>
  <c r="M149" i="1"/>
  <c r="K149" i="1"/>
  <c r="I149" i="1"/>
  <c r="G149" i="1"/>
  <c r="E149" i="1"/>
  <c r="D149" i="1"/>
  <c r="P147" i="1"/>
  <c r="M147" i="1"/>
  <c r="K147" i="1"/>
  <c r="I147" i="1"/>
  <c r="G147" i="1"/>
  <c r="E147" i="1"/>
  <c r="D147" i="1"/>
  <c r="P143" i="1"/>
  <c r="M143" i="1"/>
  <c r="K143" i="1"/>
  <c r="I143" i="1"/>
  <c r="G143" i="1"/>
  <c r="E143" i="1"/>
  <c r="D143" i="1"/>
  <c r="P141" i="1"/>
  <c r="M141" i="1"/>
  <c r="K141" i="1"/>
  <c r="I141" i="1"/>
  <c r="G141" i="1"/>
  <c r="E141" i="1"/>
  <c r="D141" i="1"/>
  <c r="P139" i="1"/>
  <c r="K139" i="1"/>
  <c r="I139" i="1"/>
  <c r="G139" i="1"/>
  <c r="P135" i="1"/>
  <c r="M135" i="1"/>
  <c r="K135" i="1"/>
  <c r="I135" i="1"/>
  <c r="G135" i="1"/>
  <c r="E135" i="1"/>
  <c r="D135" i="1"/>
  <c r="M130" i="1"/>
  <c r="M129" i="1" s="1"/>
  <c r="K130" i="1"/>
  <c r="I130" i="1"/>
  <c r="G130" i="1"/>
  <c r="D130" i="1"/>
  <c r="K125" i="1"/>
  <c r="D125" i="1"/>
  <c r="P125" i="1"/>
  <c r="M125" i="1"/>
  <c r="I125" i="1"/>
  <c r="G125" i="1"/>
  <c r="E125" i="1"/>
  <c r="P123" i="1"/>
  <c r="M123" i="1"/>
  <c r="K123" i="1"/>
  <c r="I123" i="1"/>
  <c r="G123" i="1"/>
  <c r="E123" i="1"/>
  <c r="D123" i="1"/>
  <c r="Q116" i="1"/>
  <c r="P115" i="1"/>
  <c r="M115" i="1"/>
  <c r="Q114" i="1"/>
  <c r="P112" i="1"/>
  <c r="M112" i="1"/>
  <c r="K112" i="1"/>
  <c r="K109" i="1" s="1"/>
  <c r="I112" i="1"/>
  <c r="I109" i="1" s="1"/>
  <c r="G112" i="1"/>
  <c r="G109" i="1" s="1"/>
  <c r="E112" i="1"/>
  <c r="D112" i="1"/>
  <c r="D109" i="1" s="1"/>
  <c r="Q111" i="1"/>
  <c r="P110" i="1"/>
  <c r="M110" i="1"/>
  <c r="Q108" i="1"/>
  <c r="P107" i="1"/>
  <c r="M107" i="1"/>
  <c r="Q106" i="1"/>
  <c r="M105" i="1"/>
  <c r="P102" i="1"/>
  <c r="M102" i="1"/>
  <c r="K102" i="1"/>
  <c r="I102" i="1"/>
  <c r="G102" i="1"/>
  <c r="E102" i="1"/>
  <c r="D102" i="1"/>
  <c r="P100" i="1"/>
  <c r="M100" i="1"/>
  <c r="K100" i="1"/>
  <c r="I100" i="1"/>
  <c r="G100" i="1"/>
  <c r="E100" i="1"/>
  <c r="D100" i="1"/>
  <c r="P98" i="1"/>
  <c r="M98" i="1"/>
  <c r="K98" i="1"/>
  <c r="I98" i="1"/>
  <c r="G98" i="1"/>
  <c r="E98" i="1"/>
  <c r="D98" i="1"/>
  <c r="P96" i="1"/>
  <c r="M96" i="1"/>
  <c r="K96" i="1"/>
  <c r="I96" i="1"/>
  <c r="G96" i="1"/>
  <c r="E96" i="1"/>
  <c r="D96" i="1"/>
  <c r="P94" i="1"/>
  <c r="M94" i="1"/>
  <c r="K94" i="1"/>
  <c r="I94" i="1"/>
  <c r="G94" i="1"/>
  <c r="E94" i="1"/>
  <c r="D94" i="1"/>
  <c r="P92" i="1"/>
  <c r="M92" i="1"/>
  <c r="K92" i="1"/>
  <c r="I92" i="1"/>
  <c r="G92" i="1"/>
  <c r="E92" i="1"/>
  <c r="D92" i="1"/>
  <c r="P90" i="1"/>
  <c r="M90" i="1"/>
  <c r="K90" i="1"/>
  <c r="I90" i="1"/>
  <c r="G90" i="1"/>
  <c r="E90" i="1"/>
  <c r="D90" i="1"/>
  <c r="P85" i="1"/>
  <c r="M85" i="1"/>
  <c r="K85" i="1"/>
  <c r="I85" i="1"/>
  <c r="G85" i="1"/>
  <c r="E85" i="1"/>
  <c r="D85" i="1"/>
  <c r="Q84" i="1"/>
  <c r="P82" i="1"/>
  <c r="M82" i="1"/>
  <c r="M77" i="1" s="1"/>
  <c r="K82" i="1"/>
  <c r="I82" i="1"/>
  <c r="G82" i="1"/>
  <c r="E82" i="1"/>
  <c r="D82" i="1"/>
  <c r="P80" i="1"/>
  <c r="M80" i="1"/>
  <c r="K80" i="1"/>
  <c r="I80" i="1"/>
  <c r="G80" i="1"/>
  <c r="E80" i="1"/>
  <c r="D80" i="1"/>
  <c r="P78" i="1"/>
  <c r="M78" i="1"/>
  <c r="K78" i="1"/>
  <c r="I78" i="1"/>
  <c r="G78" i="1"/>
  <c r="G77" i="1" s="1"/>
  <c r="E78" i="1"/>
  <c r="D78" i="1"/>
  <c r="Q75" i="1"/>
  <c r="P74" i="1"/>
  <c r="M74" i="1"/>
  <c r="O74" i="1" s="1"/>
  <c r="P71" i="1"/>
  <c r="M71" i="1"/>
  <c r="K71" i="1"/>
  <c r="K70" i="1" s="1"/>
  <c r="K65" i="1" s="1"/>
  <c r="I71" i="1"/>
  <c r="I70" i="1" s="1"/>
  <c r="I65" i="1" s="1"/>
  <c r="G71" i="1"/>
  <c r="G70" i="1" s="1"/>
  <c r="G65" i="1" s="1"/>
  <c r="E71" i="1"/>
  <c r="D65" i="1"/>
  <c r="Q69" i="1"/>
  <c r="Q68" i="1"/>
  <c r="P67" i="1"/>
  <c r="M67" i="1"/>
  <c r="P63" i="1"/>
  <c r="M63" i="1"/>
  <c r="K63" i="1"/>
  <c r="I63" i="1"/>
  <c r="G63" i="1"/>
  <c r="E63" i="1"/>
  <c r="D63" i="1"/>
  <c r="P61" i="1"/>
  <c r="M61" i="1"/>
  <c r="K61" i="1"/>
  <c r="I61" i="1"/>
  <c r="G61" i="1"/>
  <c r="E61" i="1"/>
  <c r="P60" i="1"/>
  <c r="M60" i="1"/>
  <c r="M59" i="1" s="1"/>
  <c r="K60" i="1"/>
  <c r="K59" i="1" s="1"/>
  <c r="I60" i="1"/>
  <c r="I59" i="1" s="1"/>
  <c r="G60" i="1"/>
  <c r="G59" i="1" s="1"/>
  <c r="E60" i="1"/>
  <c r="D60" i="1"/>
  <c r="D59" i="1" s="1"/>
  <c r="Q58" i="1"/>
  <c r="P56" i="1"/>
  <c r="M56" i="1"/>
  <c r="M53" i="1" s="1"/>
  <c r="M52" i="1" s="1"/>
  <c r="K56" i="1"/>
  <c r="I56" i="1"/>
  <c r="G56" i="1"/>
  <c r="E56" i="1"/>
  <c r="D56" i="1"/>
  <c r="K53" i="1"/>
  <c r="K52" i="1" s="1"/>
  <c r="I53" i="1"/>
  <c r="I52" i="1" s="1"/>
  <c r="G53" i="1"/>
  <c r="G52" i="1" s="1"/>
  <c r="E53" i="1"/>
  <c r="D53" i="1"/>
  <c r="P50" i="1"/>
  <c r="M49" i="1"/>
  <c r="K50" i="1"/>
  <c r="K49" i="1" s="1"/>
  <c r="I50" i="1"/>
  <c r="I49" i="1" s="1"/>
  <c r="G50" i="1"/>
  <c r="G49" i="1" s="1"/>
  <c r="E50" i="1"/>
  <c r="D50" i="1"/>
  <c r="P47" i="1"/>
  <c r="M47" i="1"/>
  <c r="M46" i="1" s="1"/>
  <c r="K47" i="1"/>
  <c r="K46" i="1" s="1"/>
  <c r="I47" i="1"/>
  <c r="I46" i="1" s="1"/>
  <c r="G47" i="1"/>
  <c r="G46" i="1" s="1"/>
  <c r="E47" i="1"/>
  <c r="D47" i="1"/>
  <c r="P44" i="1"/>
  <c r="M44" i="1"/>
  <c r="K44" i="1"/>
  <c r="I44" i="1"/>
  <c r="G44" i="1"/>
  <c r="E44" i="1"/>
  <c r="D44" i="1"/>
  <c r="P41" i="1"/>
  <c r="M41" i="1"/>
  <c r="K41" i="1"/>
  <c r="I41" i="1"/>
  <c r="G41" i="1"/>
  <c r="E41" i="1"/>
  <c r="P37" i="1"/>
  <c r="M37" i="1"/>
  <c r="M36" i="1" s="1"/>
  <c r="K37" i="1"/>
  <c r="K36" i="1" s="1"/>
  <c r="I37" i="1"/>
  <c r="I36" i="1" s="1"/>
  <c r="G37" i="1"/>
  <c r="G36" i="1" s="1"/>
  <c r="E37" i="1"/>
  <c r="D37" i="1"/>
  <c r="D36" i="1" s="1"/>
  <c r="P34" i="1"/>
  <c r="M34" i="1"/>
  <c r="K34" i="1"/>
  <c r="I34" i="1"/>
  <c r="G34" i="1"/>
  <c r="E34" i="1"/>
  <c r="D34" i="1"/>
  <c r="P31" i="1"/>
  <c r="K31" i="1"/>
  <c r="I31" i="1"/>
  <c r="G31" i="1"/>
  <c r="E31" i="1"/>
  <c r="D31" i="1"/>
  <c r="Q30" i="1"/>
  <c r="P28" i="1"/>
  <c r="M28" i="1"/>
  <c r="K28" i="1"/>
  <c r="I28" i="1"/>
  <c r="G28" i="1"/>
  <c r="E28" i="1"/>
  <c r="D28" i="1"/>
  <c r="P25" i="1"/>
  <c r="M25" i="1"/>
  <c r="K25" i="1"/>
  <c r="I25" i="1"/>
  <c r="G25" i="1"/>
  <c r="E25" i="1"/>
  <c r="D25" i="1"/>
  <c r="P23" i="1"/>
  <c r="M23" i="1"/>
  <c r="K23" i="1"/>
  <c r="I23" i="1"/>
  <c r="G23" i="1"/>
  <c r="E23" i="1"/>
  <c r="D23" i="1"/>
  <c r="P21" i="1"/>
  <c r="M21" i="1"/>
  <c r="K21" i="1"/>
  <c r="I21" i="1"/>
  <c r="G21" i="1"/>
  <c r="E21" i="1"/>
  <c r="D21" i="1"/>
  <c r="D18" i="1" s="1"/>
  <c r="Q13" i="1"/>
  <c r="Q12" i="1"/>
  <c r="Q11" i="1"/>
  <c r="F10" i="1"/>
  <c r="M8" i="1"/>
  <c r="K8" i="1"/>
  <c r="G8" i="1"/>
  <c r="D8" i="1"/>
  <c r="I8" i="1"/>
  <c r="O149" i="1" l="1"/>
  <c r="O90" i="1"/>
  <c r="O100" i="1"/>
  <c r="M76" i="1"/>
  <c r="P77" i="1"/>
  <c r="M199" i="1"/>
  <c r="O98" i="1"/>
  <c r="E46" i="1"/>
  <c r="O46" i="1" s="1"/>
  <c r="O47" i="1"/>
  <c r="F143" i="1"/>
  <c r="O200" i="1"/>
  <c r="O143" i="1"/>
  <c r="O191" i="1"/>
  <c r="N67" i="1"/>
  <c r="N204" i="1"/>
  <c r="Q204" i="1" s="1"/>
  <c r="M66" i="1"/>
  <c r="O66" i="1" s="1"/>
  <c r="O67" i="1"/>
  <c r="O115" i="1"/>
  <c r="N115" i="1"/>
  <c r="Q115" i="1" s="1"/>
  <c r="O123" i="1"/>
  <c r="O141" i="1"/>
  <c r="O189" i="1"/>
  <c r="O206" i="1"/>
  <c r="N66" i="1"/>
  <c r="N74" i="1"/>
  <c r="O218" i="1"/>
  <c r="F218" i="1"/>
  <c r="H218" i="1" s="1"/>
  <c r="J218" i="1" s="1"/>
  <c r="L218" i="1" s="1"/>
  <c r="N218" i="1" s="1"/>
  <c r="F125" i="1"/>
  <c r="O125" i="1"/>
  <c r="F141" i="1"/>
  <c r="H141" i="1" s="1"/>
  <c r="J141" i="1" s="1"/>
  <c r="L141" i="1" s="1"/>
  <c r="N141" i="1" s="1"/>
  <c r="F123" i="1"/>
  <c r="O107" i="1"/>
  <c r="N107" i="1"/>
  <c r="Q107" i="1" s="1"/>
  <c r="O105" i="1"/>
  <c r="N105" i="1"/>
  <c r="Q105" i="1" s="1"/>
  <c r="O193" i="1"/>
  <c r="O187" i="1"/>
  <c r="F149" i="1"/>
  <c r="H149" i="1" s="1"/>
  <c r="J149" i="1" s="1"/>
  <c r="L149" i="1" s="1"/>
  <c r="N149" i="1" s="1"/>
  <c r="F147" i="1"/>
  <c r="H147" i="1" s="1"/>
  <c r="J147" i="1" s="1"/>
  <c r="L147" i="1" s="1"/>
  <c r="N147" i="1" s="1"/>
  <c r="O147" i="1"/>
  <c r="H143" i="1"/>
  <c r="J143" i="1" s="1"/>
  <c r="L143" i="1" s="1"/>
  <c r="N143" i="1" s="1"/>
  <c r="O139" i="1"/>
  <c r="O102" i="1"/>
  <c r="O96" i="1"/>
  <c r="O94" i="1"/>
  <c r="O92" i="1"/>
  <c r="O80" i="1"/>
  <c r="O78" i="1"/>
  <c r="F71" i="1"/>
  <c r="H71" i="1" s="1"/>
  <c r="J71" i="1" s="1"/>
  <c r="L71" i="1" s="1"/>
  <c r="N71" i="1" s="1"/>
  <c r="O71" i="1"/>
  <c r="F63" i="1"/>
  <c r="H63" i="1" s="1"/>
  <c r="J63" i="1" s="1"/>
  <c r="L63" i="1" s="1"/>
  <c r="N63" i="1" s="1"/>
  <c r="O63" i="1"/>
  <c r="F61" i="1"/>
  <c r="H61" i="1" s="1"/>
  <c r="J61" i="1" s="1"/>
  <c r="L61" i="1" s="1"/>
  <c r="N61" i="1" s="1"/>
  <c r="O61" i="1"/>
  <c r="F60" i="1"/>
  <c r="H60" i="1" s="1"/>
  <c r="J60" i="1" s="1"/>
  <c r="L60" i="1" s="1"/>
  <c r="N60" i="1" s="1"/>
  <c r="O60" i="1"/>
  <c r="O56" i="1"/>
  <c r="O53" i="1"/>
  <c r="E49" i="1"/>
  <c r="O49" i="1" s="1"/>
  <c r="O50" i="1"/>
  <c r="O44" i="1"/>
  <c r="F41" i="1"/>
  <c r="H41" i="1" s="1"/>
  <c r="J41" i="1" s="1"/>
  <c r="L41" i="1" s="1"/>
  <c r="N41" i="1" s="1"/>
  <c r="O41" i="1"/>
  <c r="O37" i="1"/>
  <c r="O34" i="1"/>
  <c r="G27" i="1"/>
  <c r="O31" i="1"/>
  <c r="O25" i="1"/>
  <c r="O23" i="1"/>
  <c r="O21" i="1"/>
  <c r="O162" i="1"/>
  <c r="F157" i="1"/>
  <c r="H157" i="1" s="1"/>
  <c r="J157" i="1" s="1"/>
  <c r="L157" i="1" s="1"/>
  <c r="N157" i="1" s="1"/>
  <c r="O157" i="1"/>
  <c r="O28" i="1"/>
  <c r="O82" i="1"/>
  <c r="I77" i="1"/>
  <c r="O85" i="1"/>
  <c r="O110" i="1"/>
  <c r="N110" i="1"/>
  <c r="Q110" i="1" s="1"/>
  <c r="O112" i="1"/>
  <c r="F135" i="1"/>
  <c r="H135" i="1" s="1"/>
  <c r="J135" i="1" s="1"/>
  <c r="L135" i="1" s="1"/>
  <c r="N135" i="1" s="1"/>
  <c r="O135" i="1"/>
  <c r="G228" i="1"/>
  <c r="H206" i="1"/>
  <c r="J206" i="1" s="1"/>
  <c r="L206" i="1" s="1"/>
  <c r="N206" i="1" s="1"/>
  <c r="M175" i="1"/>
  <c r="M121" i="1" s="1"/>
  <c r="M120" i="1" s="1"/>
  <c r="H162" i="1"/>
  <c r="J162" i="1" s="1"/>
  <c r="L162" i="1" s="1"/>
  <c r="N162" i="1" s="1"/>
  <c r="M226" i="1"/>
  <c r="H123" i="1"/>
  <c r="J123" i="1" s="1"/>
  <c r="L123" i="1" s="1"/>
  <c r="N123" i="1" s="1"/>
  <c r="H125" i="1"/>
  <c r="J125" i="1" s="1"/>
  <c r="L125" i="1" s="1"/>
  <c r="N125" i="1" s="1"/>
  <c r="F200" i="1"/>
  <c r="H200" i="1" s="1"/>
  <c r="J200" i="1" s="1"/>
  <c r="L200" i="1" s="1"/>
  <c r="N200" i="1" s="1"/>
  <c r="G161" i="1"/>
  <c r="G129" i="1" s="1"/>
  <c r="F189" i="1"/>
  <c r="H189" i="1" s="1"/>
  <c r="J189" i="1" s="1"/>
  <c r="L189" i="1" s="1"/>
  <c r="N189" i="1" s="1"/>
  <c r="F187" i="1"/>
  <c r="H187" i="1" s="1"/>
  <c r="J187" i="1" s="1"/>
  <c r="L187" i="1" s="1"/>
  <c r="N187" i="1" s="1"/>
  <c r="F191" i="1"/>
  <c r="H191" i="1" s="1"/>
  <c r="J191" i="1" s="1"/>
  <c r="L191" i="1" s="1"/>
  <c r="N191" i="1" s="1"/>
  <c r="D175" i="1"/>
  <c r="D227" i="1" s="1"/>
  <c r="F56" i="1"/>
  <c r="H56" i="1" s="1"/>
  <c r="J56" i="1" s="1"/>
  <c r="L56" i="1" s="1"/>
  <c r="N56" i="1" s="1"/>
  <c r="F44" i="1"/>
  <c r="H44" i="1" s="1"/>
  <c r="J44" i="1" s="1"/>
  <c r="L44" i="1" s="1"/>
  <c r="N44" i="1" s="1"/>
  <c r="F34" i="1"/>
  <c r="H34" i="1" s="1"/>
  <c r="J34" i="1" s="1"/>
  <c r="L34" i="1" s="1"/>
  <c r="N34" i="1" s="1"/>
  <c r="F31" i="1"/>
  <c r="H31" i="1" s="1"/>
  <c r="J31" i="1" s="1"/>
  <c r="L31" i="1" s="1"/>
  <c r="N31" i="1" s="1"/>
  <c r="F25" i="1"/>
  <c r="H25" i="1" s="1"/>
  <c r="J25" i="1" s="1"/>
  <c r="L25" i="1" s="1"/>
  <c r="N25" i="1" s="1"/>
  <c r="F23" i="1"/>
  <c r="H23" i="1" s="1"/>
  <c r="J23" i="1" s="1"/>
  <c r="L23" i="1" s="1"/>
  <c r="N23" i="1" s="1"/>
  <c r="F21" i="1"/>
  <c r="H21" i="1" s="1"/>
  <c r="J21" i="1" s="1"/>
  <c r="L21" i="1" s="1"/>
  <c r="N21" i="1" s="1"/>
  <c r="S110" i="1"/>
  <c r="R110" i="1"/>
  <c r="K129" i="1"/>
  <c r="I199" i="1"/>
  <c r="D77" i="1"/>
  <c r="K77" i="1"/>
  <c r="K76" i="1" s="1"/>
  <c r="K199" i="1"/>
  <c r="Q133" i="1"/>
  <c r="M40" i="1"/>
  <c r="E77" i="1"/>
  <c r="M7" i="1"/>
  <c r="Q87" i="1"/>
  <c r="M122" i="1"/>
  <c r="S204" i="1"/>
  <c r="R204" i="1"/>
  <c r="R131" i="1"/>
  <c r="S131" i="1"/>
  <c r="S115" i="1"/>
  <c r="R115" i="1"/>
  <c r="S112" i="1"/>
  <c r="R112" i="1"/>
  <c r="R107" i="1"/>
  <c r="S107" i="1"/>
  <c r="S47" i="1"/>
  <c r="R47" i="1"/>
  <c r="S123" i="1"/>
  <c r="R123" i="1"/>
  <c r="P122" i="1"/>
  <c r="S218" i="1"/>
  <c r="R218" i="1"/>
  <c r="S135" i="1"/>
  <c r="R135" i="1"/>
  <c r="S90" i="1"/>
  <c r="R90" i="1"/>
  <c r="S92" i="1"/>
  <c r="R92" i="1"/>
  <c r="S94" i="1"/>
  <c r="R94" i="1"/>
  <c r="S96" i="1"/>
  <c r="R96" i="1"/>
  <c r="S98" i="1"/>
  <c r="R98" i="1"/>
  <c r="S100" i="1"/>
  <c r="R100" i="1"/>
  <c r="S102" i="1"/>
  <c r="R102" i="1"/>
  <c r="S206" i="1"/>
  <c r="R206" i="1"/>
  <c r="S125" i="1"/>
  <c r="R125" i="1"/>
  <c r="S139" i="1"/>
  <c r="R139" i="1"/>
  <c r="S176" i="1"/>
  <c r="R176" i="1"/>
  <c r="S187" i="1"/>
  <c r="R187" i="1"/>
  <c r="S189" i="1"/>
  <c r="R189" i="1"/>
  <c r="S191" i="1"/>
  <c r="R191" i="1"/>
  <c r="S157" i="1"/>
  <c r="R157" i="1"/>
  <c r="S141" i="1"/>
  <c r="R141" i="1"/>
  <c r="S143" i="1"/>
  <c r="R143" i="1"/>
  <c r="S193" i="1"/>
  <c r="R193" i="1"/>
  <c r="S200" i="1"/>
  <c r="R200" i="1"/>
  <c r="O9" i="1"/>
  <c r="H10" i="1"/>
  <c r="F9" i="1"/>
  <c r="F8" i="1" s="1"/>
  <c r="S149" i="1"/>
  <c r="R149" i="1"/>
  <c r="S155" i="1"/>
  <c r="R155" i="1"/>
  <c r="G175" i="1"/>
  <c r="G227" i="1" s="1"/>
  <c r="Q218" i="1"/>
  <c r="R85" i="1"/>
  <c r="S85" i="1"/>
  <c r="R82" i="1"/>
  <c r="S82" i="1"/>
  <c r="S80" i="1"/>
  <c r="R80" i="1"/>
  <c r="R78" i="1"/>
  <c r="S78" i="1"/>
  <c r="S74" i="1"/>
  <c r="Q74" i="1"/>
  <c r="R74" i="1"/>
  <c r="R71" i="1"/>
  <c r="S71" i="1"/>
  <c r="S67" i="1"/>
  <c r="R67" i="1"/>
  <c r="R63" i="1"/>
  <c r="S63" i="1"/>
  <c r="S60" i="1"/>
  <c r="R60" i="1"/>
  <c r="S61" i="1"/>
  <c r="R61" i="1"/>
  <c r="R56" i="1"/>
  <c r="S56" i="1"/>
  <c r="S50" i="1"/>
  <c r="R50" i="1"/>
  <c r="S44" i="1"/>
  <c r="R44" i="1"/>
  <c r="S41" i="1"/>
  <c r="R41" i="1"/>
  <c r="S37" i="1"/>
  <c r="R37" i="1"/>
  <c r="R34" i="1"/>
  <c r="S34" i="1"/>
  <c r="R31" i="1"/>
  <c r="S31" i="1"/>
  <c r="R28" i="1"/>
  <c r="S28" i="1"/>
  <c r="S25" i="1"/>
  <c r="R25" i="1"/>
  <c r="R23" i="1"/>
  <c r="S23" i="1"/>
  <c r="R21" i="1"/>
  <c r="S21" i="1"/>
  <c r="R147" i="1"/>
  <c r="S147" i="1"/>
  <c r="D161" i="1"/>
  <c r="F161" i="1" s="1"/>
  <c r="I161" i="1"/>
  <c r="I129" i="1" s="1"/>
  <c r="S162" i="1"/>
  <c r="R162" i="1"/>
  <c r="P104" i="1"/>
  <c r="P53" i="1"/>
  <c r="M104" i="1"/>
  <c r="F28" i="1"/>
  <c r="H28" i="1" s="1"/>
  <c r="J28" i="1" s="1"/>
  <c r="L28" i="1" s="1"/>
  <c r="N28" i="1" s="1"/>
  <c r="E70" i="1"/>
  <c r="I76" i="1"/>
  <c r="G40" i="1"/>
  <c r="G39" i="1" s="1"/>
  <c r="D46" i="1"/>
  <c r="F46" i="1" s="1"/>
  <c r="H46" i="1" s="1"/>
  <c r="J46" i="1" s="1"/>
  <c r="L46" i="1" s="1"/>
  <c r="N46" i="1" s="1"/>
  <c r="F47" i="1"/>
  <c r="H47" i="1" s="1"/>
  <c r="J47" i="1" s="1"/>
  <c r="L47" i="1" s="1"/>
  <c r="N47" i="1" s="1"/>
  <c r="Q47" i="1" s="1"/>
  <c r="Q73" i="1"/>
  <c r="G76" i="1"/>
  <c r="F85" i="1"/>
  <c r="H85" i="1" s="1"/>
  <c r="J85" i="1" s="1"/>
  <c r="L85" i="1" s="1"/>
  <c r="N85" i="1" s="1"/>
  <c r="K122" i="1"/>
  <c r="K225" i="1" s="1"/>
  <c r="Q179" i="1"/>
  <c r="Q183" i="1"/>
  <c r="E36" i="1"/>
  <c r="F37" i="1"/>
  <c r="H37" i="1" s="1"/>
  <c r="J37" i="1" s="1"/>
  <c r="L37" i="1" s="1"/>
  <c r="N37" i="1" s="1"/>
  <c r="F90" i="1"/>
  <c r="H90" i="1" s="1"/>
  <c r="J90" i="1" s="1"/>
  <c r="L90" i="1" s="1"/>
  <c r="N90" i="1" s="1"/>
  <c r="F92" i="1"/>
  <c r="H92" i="1" s="1"/>
  <c r="J92" i="1" s="1"/>
  <c r="L92" i="1" s="1"/>
  <c r="N92" i="1" s="1"/>
  <c r="F94" i="1"/>
  <c r="H94" i="1" s="1"/>
  <c r="J94" i="1" s="1"/>
  <c r="L94" i="1" s="1"/>
  <c r="N94" i="1" s="1"/>
  <c r="F96" i="1"/>
  <c r="H96" i="1" s="1"/>
  <c r="J96" i="1" s="1"/>
  <c r="L96" i="1" s="1"/>
  <c r="N96" i="1" s="1"/>
  <c r="F98" i="1"/>
  <c r="H98" i="1" s="1"/>
  <c r="J98" i="1" s="1"/>
  <c r="L98" i="1" s="1"/>
  <c r="N98" i="1" s="1"/>
  <c r="F100" i="1"/>
  <c r="H100" i="1" s="1"/>
  <c r="J100" i="1" s="1"/>
  <c r="L100" i="1" s="1"/>
  <c r="N100" i="1" s="1"/>
  <c r="F102" i="1"/>
  <c r="H102" i="1" s="1"/>
  <c r="J102" i="1" s="1"/>
  <c r="L102" i="1" s="1"/>
  <c r="N102" i="1" s="1"/>
  <c r="Q180" i="1"/>
  <c r="Q184" i="1"/>
  <c r="E228" i="1"/>
  <c r="Q43" i="1"/>
  <c r="D49" i="1"/>
  <c r="F49" i="1" s="1"/>
  <c r="H49" i="1" s="1"/>
  <c r="J49" i="1" s="1"/>
  <c r="L49" i="1" s="1"/>
  <c r="N49" i="1" s="1"/>
  <c r="F50" i="1"/>
  <c r="H50" i="1" s="1"/>
  <c r="J50" i="1" s="1"/>
  <c r="L50" i="1" s="1"/>
  <c r="N50" i="1" s="1"/>
  <c r="E130" i="1"/>
  <c r="Q181" i="1"/>
  <c r="D17" i="1"/>
  <c r="D52" i="1"/>
  <c r="F53" i="1"/>
  <c r="H53" i="1" s="1"/>
  <c r="J53" i="1" s="1"/>
  <c r="L53" i="1" s="1"/>
  <c r="N53" i="1" s="1"/>
  <c r="Q55" i="1"/>
  <c r="E65" i="1"/>
  <c r="F78" i="1"/>
  <c r="H78" i="1" s="1"/>
  <c r="J78" i="1" s="1"/>
  <c r="L78" i="1" s="1"/>
  <c r="N78" i="1" s="1"/>
  <c r="F80" i="1"/>
  <c r="H80" i="1" s="1"/>
  <c r="J80" i="1" s="1"/>
  <c r="L80" i="1" s="1"/>
  <c r="N80" i="1" s="1"/>
  <c r="F82" i="1"/>
  <c r="H82" i="1" s="1"/>
  <c r="J82" i="1" s="1"/>
  <c r="L82" i="1" s="1"/>
  <c r="N82" i="1" s="1"/>
  <c r="F112" i="1"/>
  <c r="H112" i="1" s="1"/>
  <c r="J112" i="1" s="1"/>
  <c r="L112" i="1" s="1"/>
  <c r="N112" i="1" s="1"/>
  <c r="Q182" i="1"/>
  <c r="F193" i="1"/>
  <c r="H193" i="1" s="1"/>
  <c r="J193" i="1" s="1"/>
  <c r="L193" i="1" s="1"/>
  <c r="N193" i="1" s="1"/>
  <c r="I175" i="1"/>
  <c r="I227" i="1" s="1"/>
  <c r="E230" i="1"/>
  <c r="E229" i="1" s="1"/>
  <c r="G230" i="1"/>
  <c r="G229" i="1" s="1"/>
  <c r="P230" i="1"/>
  <c r="S230" i="1" s="1"/>
  <c r="K27" i="1"/>
  <c r="I230" i="1"/>
  <c r="I229" i="1" s="1"/>
  <c r="M230" i="1"/>
  <c r="M229" i="1" s="1"/>
  <c r="P8" i="1"/>
  <c r="D230" i="1"/>
  <c r="D229" i="1" s="1"/>
  <c r="K230" i="1"/>
  <c r="K229" i="1" s="1"/>
  <c r="O231" i="1"/>
  <c r="D27" i="1"/>
  <c r="P36" i="1"/>
  <c r="P40" i="1"/>
  <c r="P27" i="1"/>
  <c r="E52" i="1"/>
  <c r="O52" i="1" s="1"/>
  <c r="E59" i="1"/>
  <c r="O59" i="1" s="1"/>
  <c r="G18" i="1"/>
  <c r="G17" i="1" s="1"/>
  <c r="D40" i="1"/>
  <c r="K40" i="1"/>
  <c r="K39" i="1" s="1"/>
  <c r="E40" i="1"/>
  <c r="P46" i="1"/>
  <c r="Q67" i="1"/>
  <c r="P70" i="1"/>
  <c r="E8" i="1"/>
  <c r="O8" i="1" s="1"/>
  <c r="K18" i="1"/>
  <c r="K17" i="1" s="1"/>
  <c r="I40" i="1"/>
  <c r="I39" i="1" s="1"/>
  <c r="P66" i="1"/>
  <c r="E109" i="1"/>
  <c r="G122" i="1"/>
  <c r="G225" i="1" s="1"/>
  <c r="P130" i="1"/>
  <c r="P161" i="1"/>
  <c r="P129" i="1" s="1"/>
  <c r="E176" i="1"/>
  <c r="G208" i="1"/>
  <c r="P208" i="1"/>
  <c r="P199" i="1" s="1"/>
  <c r="O232" i="1"/>
  <c r="R232" i="1"/>
  <c r="E122" i="1"/>
  <c r="E155" i="1"/>
  <c r="R231" i="1"/>
  <c r="M39" i="1"/>
  <c r="P49" i="1"/>
  <c r="E18" i="1"/>
  <c r="M18" i="1"/>
  <c r="M17" i="1" s="1"/>
  <c r="K175" i="1"/>
  <c r="K227" i="1" s="1"/>
  <c r="E27" i="1"/>
  <c r="M27" i="1"/>
  <c r="I18" i="1"/>
  <c r="I17" i="1" s="1"/>
  <c r="I122" i="1"/>
  <c r="I225" i="1" s="1"/>
  <c r="I27" i="1"/>
  <c r="M228" i="1"/>
  <c r="O228" i="1" s="1"/>
  <c r="Q62" i="1"/>
  <c r="P18" i="1"/>
  <c r="M70" i="1"/>
  <c r="M65" i="1" s="1"/>
  <c r="P59" i="1"/>
  <c r="P109" i="1"/>
  <c r="D122" i="1"/>
  <c r="M225" i="1"/>
  <c r="D139" i="1"/>
  <c r="F139" i="1" s="1"/>
  <c r="H139" i="1" s="1"/>
  <c r="J139" i="1" s="1"/>
  <c r="L139" i="1" s="1"/>
  <c r="N139" i="1" s="1"/>
  <c r="D208" i="1"/>
  <c r="P228" i="1"/>
  <c r="S228" i="1" s="1"/>
  <c r="P237" i="1"/>
  <c r="S237" i="1" s="1"/>
  <c r="K7" i="1" l="1"/>
  <c r="K223" i="1" s="1"/>
  <c r="I7" i="1"/>
  <c r="P76" i="1"/>
  <c r="P7" i="1" s="1"/>
  <c r="M221" i="1"/>
  <c r="G7" i="1"/>
  <c r="O40" i="1"/>
  <c r="D129" i="1"/>
  <c r="D121" i="1" s="1"/>
  <c r="H161" i="1"/>
  <c r="J161" i="1" s="1"/>
  <c r="L161" i="1" s="1"/>
  <c r="N161" i="1" s="1"/>
  <c r="O155" i="1"/>
  <c r="E129" i="1"/>
  <c r="O129" i="1" s="1"/>
  <c r="G199" i="1"/>
  <c r="O199" i="1" s="1"/>
  <c r="O208" i="1"/>
  <c r="F122" i="1"/>
  <c r="H122" i="1" s="1"/>
  <c r="J122" i="1" s="1"/>
  <c r="L122" i="1" s="1"/>
  <c r="N122" i="1" s="1"/>
  <c r="O122" i="1"/>
  <c r="D199" i="1"/>
  <c r="F199" i="1" s="1"/>
  <c r="F208" i="1"/>
  <c r="H208" i="1" s="1"/>
  <c r="J208" i="1" s="1"/>
  <c r="O104" i="1"/>
  <c r="F176" i="1"/>
  <c r="H176" i="1" s="1"/>
  <c r="J176" i="1" s="1"/>
  <c r="L176" i="1" s="1"/>
  <c r="N176" i="1" s="1"/>
  <c r="O176" i="1"/>
  <c r="F65" i="1"/>
  <c r="H65" i="1" s="1"/>
  <c r="O65" i="1"/>
  <c r="F70" i="1"/>
  <c r="H70" i="1" s="1"/>
  <c r="J70" i="1" s="1"/>
  <c r="L70" i="1" s="1"/>
  <c r="N70" i="1" s="1"/>
  <c r="O70" i="1"/>
  <c r="F36" i="1"/>
  <c r="H36" i="1" s="1"/>
  <c r="J36" i="1" s="1"/>
  <c r="L36" i="1" s="1"/>
  <c r="N36" i="1" s="1"/>
  <c r="O36" i="1"/>
  <c r="F18" i="1"/>
  <c r="H18" i="1" s="1"/>
  <c r="J18" i="1" s="1"/>
  <c r="L18" i="1" s="1"/>
  <c r="N18" i="1" s="1"/>
  <c r="O18" i="1"/>
  <c r="O161" i="1"/>
  <c r="O27" i="1"/>
  <c r="O77" i="1"/>
  <c r="O109" i="1"/>
  <c r="F130" i="1"/>
  <c r="H130" i="1" s="1"/>
  <c r="J130" i="1" s="1"/>
  <c r="L130" i="1" s="1"/>
  <c r="N130" i="1" s="1"/>
  <c r="O130" i="1"/>
  <c r="H9" i="1"/>
  <c r="H8" i="1" s="1"/>
  <c r="J10" i="1"/>
  <c r="L10" i="1" s="1"/>
  <c r="F155" i="1"/>
  <c r="H155" i="1" s="1"/>
  <c r="J155" i="1" s="1"/>
  <c r="L155" i="1" s="1"/>
  <c r="N155" i="1" s="1"/>
  <c r="F40" i="1"/>
  <c r="H40" i="1" s="1"/>
  <c r="J40" i="1" s="1"/>
  <c r="L40" i="1" s="1"/>
  <c r="N40" i="1" s="1"/>
  <c r="Q103" i="1"/>
  <c r="L208" i="1"/>
  <c r="N208" i="1" s="1"/>
  <c r="F77" i="1"/>
  <c r="H77" i="1" s="1"/>
  <c r="J77" i="1" s="1"/>
  <c r="L77" i="1" s="1"/>
  <c r="N77" i="1" s="1"/>
  <c r="F230" i="1"/>
  <c r="F229" i="1" s="1"/>
  <c r="F228" i="1"/>
  <c r="S109" i="1"/>
  <c r="R109" i="1"/>
  <c r="Q104" i="1"/>
  <c r="S104" i="1"/>
  <c r="R104" i="1"/>
  <c r="D39" i="1"/>
  <c r="S208" i="1"/>
  <c r="R208" i="1"/>
  <c r="S46" i="1"/>
  <c r="R46" i="1"/>
  <c r="Q46" i="1"/>
  <c r="S122" i="1"/>
  <c r="R122" i="1"/>
  <c r="E225" i="1"/>
  <c r="E39" i="1"/>
  <c r="O39" i="1" s="1"/>
  <c r="S175" i="1"/>
  <c r="R175" i="1"/>
  <c r="S130" i="1"/>
  <c r="R130" i="1"/>
  <c r="P229" i="1"/>
  <c r="S229" i="1" s="1"/>
  <c r="R77" i="1"/>
  <c r="S77" i="1"/>
  <c r="R70" i="1"/>
  <c r="S70" i="1"/>
  <c r="R66" i="1"/>
  <c r="Q66" i="1"/>
  <c r="S66" i="1"/>
  <c r="S59" i="1"/>
  <c r="R59" i="1"/>
  <c r="S53" i="1"/>
  <c r="R53" i="1"/>
  <c r="S49" i="1"/>
  <c r="R49" i="1"/>
  <c r="R40" i="1"/>
  <c r="S40" i="1"/>
  <c r="R36" i="1"/>
  <c r="S36" i="1"/>
  <c r="R27" i="1"/>
  <c r="S27" i="1"/>
  <c r="R18" i="1"/>
  <c r="S18" i="1"/>
  <c r="R8" i="1"/>
  <c r="S8" i="1"/>
  <c r="G226" i="1"/>
  <c r="G235" i="1" s="1"/>
  <c r="I226" i="1"/>
  <c r="I235" i="1" s="1"/>
  <c r="I121" i="1"/>
  <c r="I120" i="1" s="1"/>
  <c r="S161" i="1"/>
  <c r="R161" i="1"/>
  <c r="K226" i="1"/>
  <c r="K235" i="1" s="1"/>
  <c r="K121" i="1"/>
  <c r="K120" i="1" s="1"/>
  <c r="P52" i="1"/>
  <c r="M227" i="1"/>
  <c r="M235" i="1" s="1"/>
  <c r="F52" i="1"/>
  <c r="H52" i="1" s="1"/>
  <c r="J52" i="1" s="1"/>
  <c r="L52" i="1" s="1"/>
  <c r="N52" i="1" s="1"/>
  <c r="F27" i="1"/>
  <c r="H27" i="1" s="1"/>
  <c r="J27" i="1" s="1"/>
  <c r="L27" i="1" s="1"/>
  <c r="N27" i="1" s="1"/>
  <c r="F109" i="1"/>
  <c r="H109" i="1" s="1"/>
  <c r="J109" i="1" s="1"/>
  <c r="L109" i="1" s="1"/>
  <c r="N109" i="1" s="1"/>
  <c r="Q72" i="1"/>
  <c r="F59" i="1"/>
  <c r="H59" i="1" s="1"/>
  <c r="J59" i="1" s="1"/>
  <c r="L59" i="1" s="1"/>
  <c r="N59" i="1" s="1"/>
  <c r="D76" i="1"/>
  <c r="R230" i="1"/>
  <c r="O230" i="1"/>
  <c r="Q188" i="1"/>
  <c r="O229" i="1"/>
  <c r="R237" i="1"/>
  <c r="E175" i="1"/>
  <c r="O175" i="1" s="1"/>
  <c r="P65" i="1"/>
  <c r="R228" i="1"/>
  <c r="E17" i="1"/>
  <c r="O17" i="1" s="1"/>
  <c r="P225" i="1"/>
  <c r="S225" i="1" s="1"/>
  <c r="O225" i="1"/>
  <c r="E76" i="1"/>
  <c r="G223" i="1"/>
  <c r="P39" i="1"/>
  <c r="I223" i="1"/>
  <c r="P227" i="1"/>
  <c r="S227" i="1" s="1"/>
  <c r="Q190" i="1"/>
  <c r="F237" i="1"/>
  <c r="Q95" i="1"/>
  <c r="D225" i="1"/>
  <c r="Q136" i="1"/>
  <c r="Q79" i="1"/>
  <c r="Q61" i="1"/>
  <c r="Q83" i="1"/>
  <c r="P17" i="1"/>
  <c r="J65" i="1" l="1"/>
  <c r="E121" i="1"/>
  <c r="E120" i="1" s="1"/>
  <c r="H199" i="1"/>
  <c r="J199" i="1" s="1"/>
  <c r="L199" i="1" s="1"/>
  <c r="N199" i="1" s="1"/>
  <c r="J9" i="1"/>
  <c r="J8" i="1" s="1"/>
  <c r="O76" i="1"/>
  <c r="F175" i="1"/>
  <c r="H175" i="1" s="1"/>
  <c r="J175" i="1" s="1"/>
  <c r="L175" i="1" s="1"/>
  <c r="N175" i="1" s="1"/>
  <c r="F129" i="1"/>
  <c r="D120" i="1"/>
  <c r="Q97" i="1"/>
  <c r="Q96" i="1"/>
  <c r="G224" i="1"/>
  <c r="R229" i="1"/>
  <c r="K224" i="1"/>
  <c r="F39" i="1"/>
  <c r="H39" i="1" s="1"/>
  <c r="J39" i="1" s="1"/>
  <c r="L39" i="1" s="1"/>
  <c r="N39" i="1" s="1"/>
  <c r="L9" i="1"/>
  <c r="L8" i="1" s="1"/>
  <c r="G121" i="1"/>
  <c r="G120" i="1" s="1"/>
  <c r="G221" i="1" s="1"/>
  <c r="D226" i="1"/>
  <c r="D235" i="1" s="1"/>
  <c r="I221" i="1"/>
  <c r="M224" i="1"/>
  <c r="S199" i="1"/>
  <c r="R199" i="1"/>
  <c r="K221" i="1"/>
  <c r="I224" i="1"/>
  <c r="S76" i="1"/>
  <c r="R76" i="1"/>
  <c r="R65" i="1"/>
  <c r="S65" i="1"/>
  <c r="R52" i="1"/>
  <c r="S52" i="1"/>
  <c r="R39" i="1"/>
  <c r="S39" i="1"/>
  <c r="R17" i="1"/>
  <c r="S17" i="1"/>
  <c r="E226" i="1"/>
  <c r="O226" i="1" s="1"/>
  <c r="S129" i="1"/>
  <c r="R129" i="1"/>
  <c r="P121" i="1"/>
  <c r="P120" i="1" s="1"/>
  <c r="E7" i="1"/>
  <c r="F76" i="1"/>
  <c r="H76" i="1" s="1"/>
  <c r="J76" i="1" s="1"/>
  <c r="Q71" i="1"/>
  <c r="H237" i="1"/>
  <c r="F17" i="1"/>
  <c r="H17" i="1" s="1"/>
  <c r="J17" i="1" s="1"/>
  <c r="L17" i="1" s="1"/>
  <c r="N17" i="1" s="1"/>
  <c r="D7" i="1"/>
  <c r="Q185" i="1"/>
  <c r="P226" i="1"/>
  <c r="R225" i="1"/>
  <c r="E227" i="1"/>
  <c r="O227" i="1" s="1"/>
  <c r="R227" i="1"/>
  <c r="M223" i="1"/>
  <c r="F225" i="1"/>
  <c r="Q22" i="1"/>
  <c r="Q101" i="1"/>
  <c r="Q163" i="1"/>
  <c r="Q142" i="1"/>
  <c r="Q158" i="1"/>
  <c r="Q93" i="1"/>
  <c r="Q51" i="1"/>
  <c r="Q38" i="1"/>
  <c r="Q99" i="1"/>
  <c r="Q144" i="1"/>
  <c r="Q126" i="1"/>
  <c r="Q113" i="1"/>
  <c r="Q82" i="1"/>
  <c r="Q64" i="1"/>
  <c r="Q135" i="1"/>
  <c r="Q24" i="1"/>
  <c r="Q86" i="1"/>
  <c r="Q187" i="1"/>
  <c r="Q29" i="1"/>
  <c r="Q45" i="1"/>
  <c r="Q91" i="1"/>
  <c r="Q150" i="1"/>
  <c r="Q194" i="1"/>
  <c r="Q94" i="1"/>
  <c r="Q81" i="1"/>
  <c r="Q42" i="1"/>
  <c r="Q54" i="1"/>
  <c r="Q102" i="1"/>
  <c r="Q32" i="1"/>
  <c r="Q26" i="1"/>
  <c r="Q148" i="1"/>
  <c r="Q189" i="1"/>
  <c r="E223" i="1" l="1"/>
  <c r="O7" i="1"/>
  <c r="L76" i="1"/>
  <c r="N76" i="1" s="1"/>
  <c r="H7" i="1"/>
  <c r="H223" i="1" s="1"/>
  <c r="L65" i="1"/>
  <c r="J7" i="1"/>
  <c r="H129" i="1"/>
  <c r="J129" i="1" s="1"/>
  <c r="L129" i="1" s="1"/>
  <c r="N129" i="1" s="1"/>
  <c r="F121" i="1"/>
  <c r="H121" i="1" s="1"/>
  <c r="J121" i="1" s="1"/>
  <c r="L121" i="1" s="1"/>
  <c r="N121" i="1" s="1"/>
  <c r="O120" i="1"/>
  <c r="O121" i="1"/>
  <c r="F227" i="1"/>
  <c r="F120" i="1"/>
  <c r="H120" i="1" s="1"/>
  <c r="J120" i="1" s="1"/>
  <c r="L120" i="1" s="1"/>
  <c r="N120" i="1" s="1"/>
  <c r="J237" i="1"/>
  <c r="D224" i="1"/>
  <c r="Q78" i="1"/>
  <c r="G234" i="1"/>
  <c r="Q70" i="1"/>
  <c r="N10" i="1"/>
  <c r="N9" i="1" s="1"/>
  <c r="Q9" i="1" s="1"/>
  <c r="Q35" i="1"/>
  <c r="K234" i="1"/>
  <c r="I234" i="1"/>
  <c r="Q19" i="1"/>
  <c r="Q20" i="1"/>
  <c r="F7" i="1"/>
  <c r="F223" i="1" s="1"/>
  <c r="D223" i="1"/>
  <c r="D221" i="1"/>
  <c r="E221" i="1"/>
  <c r="S7" i="1"/>
  <c r="R7" i="1"/>
  <c r="F226" i="1"/>
  <c r="P221" i="1"/>
  <c r="S121" i="1"/>
  <c r="R121" i="1"/>
  <c r="P235" i="1"/>
  <c r="S235" i="1" s="1"/>
  <c r="S226" i="1"/>
  <c r="O223" i="1"/>
  <c r="H227" i="1"/>
  <c r="E224" i="1"/>
  <c r="O224" i="1" s="1"/>
  <c r="M234" i="1"/>
  <c r="J227" i="1"/>
  <c r="P224" i="1"/>
  <c r="R226" i="1"/>
  <c r="E235" i="1"/>
  <c r="O235" i="1" s="1"/>
  <c r="Q31" i="1"/>
  <c r="Q90" i="1"/>
  <c r="Q63" i="1"/>
  <c r="Q60" i="1"/>
  <c r="Q112" i="1"/>
  <c r="Q50" i="1"/>
  <c r="Q92" i="1"/>
  <c r="Q141" i="1"/>
  <c r="Q100" i="1"/>
  <c r="Q25" i="1"/>
  <c r="Q124" i="1"/>
  <c r="Q80" i="1"/>
  <c r="Q149" i="1"/>
  <c r="Q44" i="1"/>
  <c r="Q57" i="1"/>
  <c r="Q156" i="1"/>
  <c r="Q147" i="1"/>
  <c r="Q193" i="1"/>
  <c r="L237" i="1"/>
  <c r="Q192" i="1"/>
  <c r="H225" i="1"/>
  <c r="Q143" i="1"/>
  <c r="Q41" i="1"/>
  <c r="Q28" i="1"/>
  <c r="Q23" i="1"/>
  <c r="P223" i="1"/>
  <c r="S223" i="1" s="1"/>
  <c r="Q98" i="1"/>
  <c r="Q157" i="1"/>
  <c r="Q162" i="1"/>
  <c r="Q85" i="1"/>
  <c r="Q140" i="1"/>
  <c r="Q37" i="1"/>
  <c r="Q21" i="1"/>
  <c r="N65" i="1" l="1"/>
  <c r="L7" i="1"/>
  <c r="L223" i="1" s="1"/>
  <c r="H226" i="1"/>
  <c r="F235" i="1"/>
  <c r="Q131" i="1"/>
  <c r="Q132" i="1"/>
  <c r="Q77" i="1"/>
  <c r="Q178" i="1"/>
  <c r="Q177" i="1"/>
  <c r="Q10" i="1"/>
  <c r="Q65" i="1"/>
  <c r="Q34" i="1"/>
  <c r="O221" i="1"/>
  <c r="E234" i="1"/>
  <c r="O234" i="1" s="1"/>
  <c r="D234" i="1"/>
  <c r="F221" i="1"/>
  <c r="S221" i="1"/>
  <c r="R221" i="1"/>
  <c r="S120" i="1"/>
  <c r="R120" i="1"/>
  <c r="R235" i="1"/>
  <c r="R224" i="1"/>
  <c r="S224" i="1"/>
  <c r="F224" i="1"/>
  <c r="P241" i="1"/>
  <c r="S241" i="1" s="1"/>
  <c r="J223" i="1"/>
  <c r="J226" i="1"/>
  <c r="L226" i="1"/>
  <c r="R223" i="1"/>
  <c r="Q36" i="1"/>
  <c r="Q155" i="1"/>
  <c r="Q139" i="1"/>
  <c r="N8" i="1"/>
  <c r="Q191" i="1"/>
  <c r="Q109" i="1"/>
  <c r="Q18" i="1"/>
  <c r="Q161" i="1"/>
  <c r="Q40" i="1"/>
  <c r="Q56" i="1"/>
  <c r="Q59" i="1"/>
  <c r="Q49" i="1"/>
  <c r="L227" i="1"/>
  <c r="Q8" i="1" l="1"/>
  <c r="N7" i="1"/>
  <c r="Q27" i="1"/>
  <c r="Q130" i="1"/>
  <c r="Q129" i="1"/>
  <c r="Q123" i="1"/>
  <c r="F234" i="1"/>
  <c r="P234" i="1"/>
  <c r="S234" i="1" s="1"/>
  <c r="J225" i="1"/>
  <c r="Q76" i="1"/>
  <c r="L225" i="1"/>
  <c r="Q53" i="1"/>
  <c r="Q125" i="1"/>
  <c r="Q39" i="1"/>
  <c r="Q17" i="1"/>
  <c r="N237" i="1"/>
  <c r="Q237" i="1" s="1"/>
  <c r="Q176" i="1"/>
  <c r="Q122" i="1" l="1"/>
  <c r="R234" i="1"/>
  <c r="N226" i="1"/>
  <c r="Q226" i="1" s="1"/>
  <c r="Q175" i="1"/>
  <c r="Q52" i="1"/>
  <c r="N225" i="1" l="1"/>
  <c r="Q225" i="1" s="1"/>
  <c r="N227" i="1"/>
  <c r="Q227" i="1" s="1"/>
  <c r="Q7" i="1"/>
  <c r="N223" i="1" l="1"/>
  <c r="Q223" i="1" s="1"/>
  <c r="H232" i="1" l="1"/>
  <c r="H231" i="1"/>
  <c r="H228" i="1"/>
  <c r="H224" i="1" s="1"/>
  <c r="Q212" i="1"/>
  <c r="Q213" i="1"/>
  <c r="J232" i="1"/>
  <c r="J228" i="1"/>
  <c r="H230" i="1" l="1"/>
  <c r="H221" i="1"/>
  <c r="L232" i="1"/>
  <c r="H229" i="1"/>
  <c r="Q209" i="1"/>
  <c r="L231" i="1"/>
  <c r="L228" i="1"/>
  <c r="J224" i="1"/>
  <c r="J235" i="1"/>
  <c r="Q207" i="1"/>
  <c r="Q211" i="1"/>
  <c r="H235" i="1"/>
  <c r="J231" i="1"/>
  <c r="J221" i="1" l="1"/>
  <c r="J230" i="1"/>
  <c r="J229" i="1" s="1"/>
  <c r="H234" i="1"/>
  <c r="L224" i="1"/>
  <c r="L235" i="1"/>
  <c r="N231" i="1"/>
  <c r="Q231" i="1" s="1"/>
  <c r="N232" i="1"/>
  <c r="Q232" i="1" s="1"/>
  <c r="Q201" i="1"/>
  <c r="Q206" i="1"/>
  <c r="Q208" i="1"/>
  <c r="L221" i="1" l="1"/>
  <c r="N228" i="1"/>
  <c r="L230" i="1"/>
  <c r="L229" i="1" s="1"/>
  <c r="Q200" i="1" l="1"/>
  <c r="Q228" i="1"/>
  <c r="N224" i="1"/>
  <c r="Q224" i="1" s="1"/>
  <c r="N235" i="1"/>
  <c r="Q235" i="1" s="1"/>
  <c r="N230" i="1"/>
  <c r="Q199" i="1" l="1"/>
  <c r="J234" i="1"/>
  <c r="L234" i="1"/>
  <c r="Q230" i="1"/>
  <c r="N229" i="1"/>
  <c r="Q229" i="1" s="1"/>
  <c r="Q121" i="1" l="1"/>
  <c r="N221" i="1" l="1"/>
  <c r="Q120" i="1"/>
  <c r="Q221" i="1" l="1"/>
  <c r="N241" i="1"/>
  <c r="Q241" i="1" s="1"/>
  <c r="N234" i="1"/>
  <c r="Q234" i="1" s="1"/>
</calcChain>
</file>

<file path=xl/sharedStrings.xml><?xml version="1.0" encoding="utf-8"?>
<sst xmlns="http://schemas.openxmlformats.org/spreadsheetml/2006/main" count="442" uniqueCount="440">
  <si>
    <t xml:space="preserve"> </t>
  </si>
  <si>
    <t>Наименование доходов</t>
  </si>
  <si>
    <t>Процент исполнения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</si>
  <si>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</si>
  <si>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</si>
  <si>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</si>
  <si>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</si>
  <si>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</si>
  <si>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</si>
  <si>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</si>
  <si>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</si>
  <si>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</si>
  <si>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</si>
  <si>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</si>
  <si>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</si>
  <si>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</si>
  <si>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</si>
  <si>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</si>
  <si>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</si>
  <si>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</si>
  <si>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</si>
  <si>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</si>
  <si>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</si>
  <si>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</si>
  <si>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</si>
  <si>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</si>
  <si>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</si>
  <si>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</si>
  <si>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</si>
  <si>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</si>
  <si>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</si>
  <si>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</si>
  <si>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</si>
  <si>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</si>
  <si>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</si>
  <si>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</si>
  <si>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</si>
  <si>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</si>
  <si>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НАЛОГИ НА СОВОКУПНЫЙ ДОХОД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</si>
  <si>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</si>
  <si>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</si>
  <si>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</si>
  <si>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</si>
  <si>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</si>
  <si>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</si>
  <si>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</si>
  <si>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</si>
  <si>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</si>
  <si>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</si>
  <si>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</si>
  <si>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</si>
  <si>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</si>
  <si>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</si>
  <si>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</si>
  <si>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</si>
  <si>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</si>
  <si>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</si>
  <si>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</si>
  <si>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</si>
  <si>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</si>
  <si>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</si>
  <si>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</si>
  <si>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</si>
  <si>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</si>
  <si>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</si>
  <si>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</si>
  <si>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</si>
  <si>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</si>
  <si>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</si>
  <si>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</si>
  <si>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</si>
  <si>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</si>
  <si>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</si>
  <si>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</si>
  <si>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</si>
  <si>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</si>
  <si>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</si>
  <si>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</si>
  <si>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</si>
  <si>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</si>
  <si>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</si>
  <si>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</si>
  <si>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</si>
  <si>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</si>
  <si>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</si>
  <si>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</si>
  <si>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</si>
  <si>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</si>
  <si>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1 12 01030 01 0000 120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</si>
  <si>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</si>
  <si>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</si>
  <si>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</si>
  <si>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</si>
  <si>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</si>
  <si>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2 12 01042 01 0000 120</t>
  </si>
  <si>
    <t xml:space="preserve">Плата за размещение  твердых коммунальных отходов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</si>
  <si>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</si>
  <si>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</si>
  <si>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</si>
  <si>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</si>
  <si>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</si>
  <si>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</si>
  <si>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</si>
  <si>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</si>
  <si>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</si>
  <si>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</si>
  <si>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</si>
  <si>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</si>
  <si>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</si>
  <si>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</si>
  <si>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</si>
  <si>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</si>
  <si>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</si>
  <si>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</si>
  <si>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1 14 02052 05 0000 410</t>
  </si>
  <si>
    <t xml:space="preserve"> Доходы  от реализации   имущества, находящегося  в оперативном управлении учреждений,  находящихся в ведении органов управления муниципальных районов (за исключением имущества муниципальных бюджетных и автономных учреждений),   в части реализации основных средств по указанному имуществу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</si>
  <si>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</si>
  <si>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</si>
  <si>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</si>
  <si>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</si>
  <si>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</si>
  <si>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</si>
  <si>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</si>
  <si>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</si>
  <si>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</si>
  <si>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</si>
  <si>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 xml:space="preserve"> 1 14 06020 00 0000 430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</si>
  <si>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</si>
  <si>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1 14 06025 05 0000 430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</si>
  <si>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</si>
  <si>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1 16 00000 00 0000 000</t>
  </si>
  <si>
    <t>ШТРАФЫ. САНКЦИИ. ВОЗМЕЩЕНИЕ УЩЕРБА</t>
  </si>
  <si>
    <t>﻿1 16 01000 01 0000 140</t>
  </si>
  <si>
    <t xml:space="preserve">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</si>
  <si>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</si>
  <si>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</si>
  <si>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</si>
  <si>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</si>
  <si>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</si>
  <si>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</si>
  <si>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</si>
  <si>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</si>
  <si>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</si>
  <si>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</si>
  <si>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</si>
  <si>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</si>
  <si>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</si>
  <si>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</si>
  <si>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</si>
  <si>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</si>
  <si>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</si>
  <si>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</si>
  <si>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</si>
  <si>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</si>
  <si>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</si>
  <si>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</si>
  <si>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</si>
  <si>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</si>
  <si>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</si>
  <si>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</si>
  <si>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</si>
  <si>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</si>
  <si>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1 16 01170 01 0000 140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</si>
  <si>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</si>
  <si>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</si>
  <si>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</si>
  <si>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</si>
  <si>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</si>
  <si>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</si>
  <si>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</si>
  <si>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</si>
  <si>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</si>
  <si>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</si>
  <si>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</si>
  <si>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</si>
  <si>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</si>
  <si>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</si>
  <si>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</si>
  <si>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</si>
  <si>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</si>
  <si>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</si>
  <si>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</si>
  <si>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116 07000 00 0000 140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</si>
  <si>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</si>
  <si>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116 07010 00 0000 140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</si>
  <si>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</si>
  <si>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116 07010 05 0000 140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</si>
  <si>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</si>
  <si>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116 07090 00 0000 140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</si>
  <si>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</si>
  <si>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116 07090 05 0000 140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</si>
  <si>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</si>
  <si>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1 16 10000 00 0000 140
</t>
  </si>
  <si>
    <t>Платежи в целях возмещения причиненного ущерба (убытков)</t>
  </si>
  <si>
    <t>1 16 10030 05 0000 140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</si>
  <si>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</si>
  <si>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</si>
  <si>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</si>
  <si>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</si>
  <si>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</si>
  <si>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</si>
  <si>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</si>
  <si>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</si>
  <si>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</si>
  <si>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1 16 11000 01 0000 140</t>
  </si>
  <si>
    <t xml:space="preserve">  Платежи, уплачиваемые в целях возмещения вреда</t>
  </si>
  <si>
    <t>1 16 11050 01 0000 140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</si>
  <si>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</si>
  <si>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</si>
  <si>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</si>
  <si>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</si>
  <si>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</si>
  <si>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</si>
  <si>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</si>
  <si>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</si>
  <si>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</si>
  <si>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</si>
  <si>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</si>
  <si>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</si>
  <si>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</si>
  <si>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</si>
  <si>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</si>
  <si>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</si>
  <si>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</si>
  <si>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</si>
  <si>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</si>
  <si>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</si>
  <si>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</si>
  <si>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 xml:space="preserve"> 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</si>
  <si>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2 02 25097 00 0000 150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</si>
  <si>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</si>
  <si>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2 02 25097 05 0000 150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</si>
  <si>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</si>
  <si>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</si>
  <si>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</si>
  <si>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</si>
  <si>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</si>
  <si>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</si>
  <si>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</si>
  <si>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</si>
  <si>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</si>
  <si>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</si>
  <si>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</si>
  <si>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</si>
  <si>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</si>
  <si>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</si>
  <si>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</si>
  <si>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</si>
  <si>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</si>
  <si>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</si>
  <si>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</si>
  <si>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</si>
  <si>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</si>
  <si>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</si>
  <si>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Субсидия бюджетам на поддержку отрасли культуры</t>
  </si>
  <si>
    <t>2 02 25519 05 0000 150</t>
  </si>
  <si>
    <t>Субсидия бюджетам муниципальных районов на поддержку отрасли культуры</t>
  </si>
  <si>
    <t>2 02 25750 00 0000 150</t>
  </si>
  <si>
    <t xml:space="preserve">Субсидии бюджетам на реализацию мероприятий по модернизации школьных систем образования
</t>
  </si>
  <si>
    <t>2 02 25750 05 0000 150</t>
  </si>
  <si>
    <t>Субсидии бюджетам муниципальных районов на реализацию мероприятий по модернизации школьных систем образования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</si>
  <si>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</si>
  <si>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</si>
  <si>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</si>
  <si>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</si>
  <si>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субсидия на мероприятия по проведению оздоровительной кампании детей 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</si>
  <si>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</si>
  <si>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</si>
  <si>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</si>
  <si>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</si>
  <si>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</si>
  <si>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</si>
  <si>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</si>
  <si>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</si>
  <si>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</si>
  <si>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</si>
  <si>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</si>
  <si>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</si>
  <si>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</si>
  <si>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</si>
  <si>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</si>
  <si>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</si>
  <si>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</si>
  <si>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субвенции бюджетам муниципальных районов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</si>
  <si>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</si>
  <si>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</si>
  <si>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</si>
  <si>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</si>
  <si>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</si>
  <si>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</si>
  <si>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</si>
  <si>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</si>
  <si>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</si>
  <si>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</si>
  <si>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</si>
  <si>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</si>
  <si>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</si>
  <si>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</si>
  <si>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</si>
  <si>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</si>
  <si>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</si>
  <si>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</si>
  <si>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</si>
  <si>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</si>
  <si>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</si>
  <si>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</si>
  <si>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</si>
  <si>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</si>
  <si>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</si>
  <si>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</si>
  <si>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</si>
  <si>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</si>
  <si>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</si>
  <si>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</si>
  <si>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</si>
  <si>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</si>
  <si>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</si>
  <si>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</si>
  <si>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 xml:space="preserve"> - ВУС</t>
  </si>
  <si>
    <t xml:space="preserve"> - протоколы об АПН</t>
  </si>
  <si>
    <t xml:space="preserve"> - управленческие команды</t>
  </si>
  <si>
    <t xml:space="preserve"> - транспорт</t>
  </si>
  <si>
    <t>Всего доходов</t>
  </si>
  <si>
    <t>СД</t>
  </si>
  <si>
    <t>ОБ</t>
  </si>
  <si>
    <t xml:space="preserve"> - дотации</t>
  </si>
  <si>
    <t xml:space="preserve"> - субсидии</t>
  </si>
  <si>
    <t xml:space="preserve"> - субвенции</t>
  </si>
  <si>
    <t xml:space="preserve"> - иные МБТ</t>
  </si>
  <si>
    <t>ПБ</t>
  </si>
  <si>
    <t xml:space="preserve"> - полномочия</t>
  </si>
  <si>
    <t xml:space="preserve"> - ВУС от г/п</t>
  </si>
  <si>
    <t xml:space="preserve"> - протоколы от г/п</t>
  </si>
  <si>
    <t>Субс+Субв+МБТ обл</t>
  </si>
  <si>
    <t>Поселениям областные</t>
  </si>
  <si>
    <t>в ручную</t>
  </si>
  <si>
    <t>Изменения в течение года</t>
  </si>
  <si>
    <t>кассовое исполнение</t>
  </si>
  <si>
    <t>8=7/5*100</t>
  </si>
  <si>
    <t>9=7/3*101</t>
  </si>
  <si>
    <t>10=7-3</t>
  </si>
  <si>
    <t>Прочие дотации бюджетам муниципальных районов</t>
  </si>
  <si>
    <t>202 19999 00 0000 150</t>
  </si>
  <si>
    <t>202 19999 05 0000 150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</si>
  <si>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</si>
  <si>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</t>
  </si>
  <si>
    <t xml:space="preserve"> 202 25228 00 0000 150</t>
  </si>
  <si>
    <t>202 25228 05 0000 150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</si>
  <si>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</si>
  <si>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</si>
  <si>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</si>
  <si>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202 35260 05 0000 150</t>
  </si>
  <si>
    <t>Субвенции бюджетам на проведение Всероссийской переписи населения 2020 года</t>
  </si>
  <si>
    <t>Субвенции бюджетам муниципальных районов на проведение Всероссийской переписи населения 2020 года</t>
  </si>
  <si>
    <t>202 35469 00 0000 150</t>
  </si>
  <si>
    <t>202 35469 05 0000 150</t>
  </si>
  <si>
    <t>219 00000 00 0000 000</t>
  </si>
  <si>
    <t>код бюджетной классификации Российской Федерации</t>
  </si>
  <si>
    <t>Возврат остатков субсидий, субвенций и иных межбюджетных трансфертов, имеющих целевое назначение, прошлых лет</t>
  </si>
  <si>
    <t>тел. 9-16-37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</si>
  <si>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</si>
  <si>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- субсидии на софинансирование объектов капитальных вложений муниципальной собственности "Чистая вода"</t>
  </si>
  <si>
    <t xml:space="preserve"> - субсидия бюджетам муниципальных районов (муниципальных округов, городских округов) на развитие материально-технической базы мун.образ. Организаций в сфере физической культуры</t>
  </si>
  <si>
    <t>1 0102080 01 0000 110</t>
  </si>
  <si>
    <t>1 0102130 01 0000 110</t>
  </si>
  <si>
    <t>1 0102140 01 0000 110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</si>
  <si>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</si>
  <si>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</si>
  <si>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</si>
  <si>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2 19 00000 05 0000 150</t>
  </si>
  <si>
    <t>2 19 60010 05 0000 150</t>
  </si>
  <si>
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</si>
  <si>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</si>
  <si>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кассовое исполнение на 2023 год</t>
  </si>
  <si>
    <t xml:space="preserve">отклонение 2024 от 2023,% </t>
  </si>
  <si>
    <t xml:space="preserve">отклонение 2024 от 2023, рублей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</si>
  <si>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</si>
  <si>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</si>
  <si>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</si>
  <si>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</si>
  <si>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2 18 00000 00 0000 000</t>
  </si>
  <si>
    <t xml:space="preserve"> 2 18 00000 00 0000 150</t>
  </si>
  <si>
    <t xml:space="preserve"> 2 18 00000 05 0000 150</t>
  </si>
  <si>
    <t xml:space="preserve"> 2 18 60030 05 0000 150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</si>
  <si>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</si>
  <si>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</si>
  <si>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1 16 01130 01 0000 140</t>
  </si>
  <si>
    <t xml:space="preserve"> 1 16 01133 01 0000 140</t>
  </si>
  <si>
    <t>Единый сельскохозяйственный налог (за налоговые периоды, истекшие до 1 января 2011 года)</t>
  </si>
  <si>
    <t xml:space="preserve"> 1 05 03020 01 0000 110</t>
  </si>
  <si>
    <t>Прочие дотации</t>
  </si>
  <si>
    <t xml:space="preserve"> - субсидии на строительство (реконструкцию) объектов спорта в рамках регионального проекта "Спорт - норма жизни (Брянская область)" государственной программы "Развитие физической культуры и спорта Брянской области"</t>
  </si>
  <si>
    <t>2 02 25511 00 0000 150</t>
  </si>
  <si>
    <t xml:space="preserve"> Субсидия бюджетам на проведение комплексных кадастровых работ</t>
  </si>
  <si>
    <t>2 02 25511 05 0000 150</t>
  </si>
  <si>
    <t xml:space="preserve"> Субсидия бюджетам муниципальных районов на проведение комплексных кадастровых работ</t>
  </si>
  <si>
    <t>2 02 25513 00 0000 150</t>
  </si>
  <si>
    <t xml:space="preserve"> Субсидия бюджетам на развитие сети учреждений культурно- досугового типа</t>
  </si>
  <si>
    <t>2 02 25513 05 0000 150</t>
  </si>
  <si>
    <t xml:space="preserve"> Субсидия бюджетам муниципальных районов на развитие сети учреждений культурно- досугового типа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</si>
  <si>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</si>
  <si>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</si>
  <si>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2 02 27139 00 0000 150</t>
  </si>
  <si>
    <t xml:space="preserve"> 2 02 27139 05 0000 150</t>
  </si>
  <si>
    <t xml:space="preserve"> - субсидии бюджетам муниципальных районов (муниципальных округов, городских округов) на реализацию отдельных мероприятий по развитию образования  в рамках государственной программы «Развитие образования и науки Брянской области»</t>
  </si>
  <si>
    <t xml:space="preserve"> - субсидия бюджетам муниципальных районов (муниципальных округов, городских округов) на  предоставление бесплатного питания обучающимся в муниципальных общеобразовательных организациях из многодетных семей</t>
  </si>
  <si>
    <t xml:space="preserve"> - субсидии бюджетам муниципальных районов (муниципальных округов, городских округов) на развитие материально-технической базы муниципальных образовательных организаций в сфере физической культуры и спорта в рамках регионального проекта "Развитие инфраструктуры сферы спорта" государственной программы "Развитие физической культуры и спорта Брянской области"</t>
  </si>
  <si>
    <t xml:space="preserve">   -    субсидия бюджетам муниципальных районов на проведение комплексных кадастровых работ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</si>
  <si>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</si>
  <si>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</si>
  <si>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2 02 45050 00 0000 150</t>
  </si>
  <si>
    <t xml:space="preserve"> 2 02 45050 05 0000 150</t>
  </si>
  <si>
    <t>Ио. заместителя 
главы администрации-начальника финансового                
управления администрации Клетнянского района                                                           С. Н. Запецкая</t>
  </si>
  <si>
    <t>Исп.Ю.В.Чубарова</t>
  </si>
  <si>
    <t>Сведения о внесенных в течение 2025  года изменениях в  Решение районного Совета народных депутатов  "О бюджете Клетнянского муниципального  района Брянской области на 2025 год и на плановый период 2026 и 2027 годов" в части доходов                                                                                                                                                                                                                                                                                                                                                                                                                                                                                                                                                                                                                                                                                                                                                                                                                                                                                                                                                           рублей</t>
  </si>
  <si>
    <t>2025 год</t>
  </si>
  <si>
    <t>Сумма на 2025 год  (Решение от 12.12.24г.№ 4-2)</t>
  </si>
  <si>
    <t>Решение от 20.03.25. № 7-3</t>
  </si>
  <si>
    <t>Уточненный план на 01.04.25.</t>
  </si>
  <si>
    <t>1 11 09045 05 0000 120</t>
  </si>
  <si>
    <t xml:space="preserve"> - субсидия  бюджетам муниципальных районов (муниципальных округов, городских округов) на модернизацию муниципальных библиотек в рамках регионального проекта "Семейные ценности и инфраструктура культуры (Брянская область)" государственной программы "Развитие культуры и туризма в Брянской области"</t>
  </si>
  <si>
    <t xml:space="preserve">2 02 25348 00 0000 150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</si>
  <si>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</si>
  <si>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2 02 25348 05 0000 150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</si>
  <si>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</si>
  <si>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>Решение от 28.04.25. № 8-4</t>
  </si>
  <si>
    <t>Уточненный план на 01.05.25.</t>
  </si>
  <si>
    <t>1 17 00000 00 0000 000</t>
  </si>
  <si>
    <t>ПРОЧИЕ НЕНАЛОГОВЫЕ ДОХОДЫ</t>
  </si>
  <si>
    <t>1 17 01000 00 0000 180</t>
  </si>
  <si>
    <t>Невыясненные поступления</t>
  </si>
  <si>
    <t>1 17 15030 05 0000 150</t>
  </si>
  <si>
    <t>Инициативные платежи, зачисляемые в бюджеты муниципальных районов</t>
  </si>
  <si>
    <t>субсидии  бюджетам муниципальных образований Брянской области на реализацию программ (проектов) инициативного бюджетирования муниципальных образований Брянской области</t>
  </si>
  <si>
    <t>Решение от 27.06.25. № 10-1г</t>
  </si>
  <si>
    <t>Уточненный план на 01.07.25.</t>
  </si>
  <si>
    <t>Решение от 18.09.25. № 11-3</t>
  </si>
  <si>
    <t>Уточненный план на 01.10.25.</t>
  </si>
  <si>
    <t>Решение от 23.12.25. №15-1, 30.12.2025. № 16-1г</t>
  </si>
  <si>
    <t>Утверждено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</si>
</sst>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2">
      <alignment horizontal="left" wrapText="1" indent="2"/>
    </xf>
    <xf numFmtId="49" fontId="3" fillId="0" borderId="3">
      <alignment horizontal="center"/>
    </xf>
  </cellStyleXfs>
  <cellXfs count="102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16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49" fontId="1" fillId="2" borderId="0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quotePrefix="1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2" borderId="0" xfId="0" applyFont="1" applyFill="1" applyAlignment="1">
      <alignment vertical="top"/>
    </xf>
    <xf numFmtId="4" fontId="6" fillId="2" borderId="1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4" fontId="7" fillId="2" borderId="1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0" borderId="0" xfId="0" applyFont="1" applyFill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12" fillId="0" borderId="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9" fillId="2" borderId="6" xfId="0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Border="1" applyAlignment="1">
      <alignment vertical="top" wrapText="1"/>
    </xf>
    <xf numFmtId="0" fontId="9" fillId="2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3" fillId="2" borderId="2" xfId="1" applyNumberFormat="1" applyFont="1" applyFill="1" applyAlignment="1" applyProtection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quotePrefix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 applyProtection="1">
      <alignment horizontal="left" vertical="top" wrapText="1"/>
    </xf>
    <xf numFmtId="49" fontId="13" fillId="2" borderId="3" xfId="2" applyNumberFormat="1" applyFont="1" applyFill="1" applyAlignment="1" applyProtection="1">
      <alignment horizontal="left" vertical="top"/>
    </xf>
    <xf numFmtId="49" fontId="13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0" quotePrefix="1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" fontId="14" fillId="2" borderId="1" xfId="0" applyNumberFormat="1" applyFont="1" applyFill="1" applyBorder="1" applyAlignment="1">
      <alignment horizontal="center" vertical="center" wrapText="1"/>
    </xf>
    <xf numFmtId="49" fontId="13" fillId="0" borderId="3" xfId="2" applyNumberFormat="1" applyFont="1" applyAlignment="1" applyProtection="1">
      <alignment horizontal="left" vertical="top"/>
    </xf>
    <xf numFmtId="0" fontId="13" fillId="0" borderId="2" xfId="1" applyNumberFormat="1" applyFont="1" applyAlignment="1" applyProtection="1">
      <alignment vertical="top" wrapText="1"/>
    </xf>
    <xf numFmtId="0" fontId="13" fillId="0" borderId="1" xfId="1" applyNumberFormat="1" applyFont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</cellXfs>
  <cellStyles count="3">
    <cellStyle name="xl31" xfId="1"/>
    <cellStyle name="xl4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T247"/>
  <sheetViews>
    <sheetView tabSelected="1" view="pageBreakPreview" zoomScale="80" zoomScaleNormal="70" zoomScaleSheetLayoutView="80" workbookViewId="0">
      <pane xSplit="1" ySplit="5" topLeftCell="B210" activePane="bottomRight" state="frozen"/>
      <selection activeCell="U74" sqref="U74"/>
      <selection pane="topRight" activeCell="U74" sqref="U74"/>
      <selection pane="bottomLeft" activeCell="U74" sqref="U74"/>
      <selection pane="bottomRight" activeCell="D219" sqref="D219"/>
    </sheetView>
  </sheetViews>
  <sheetFormatPr defaultRowHeight="15" x14ac:dyDescent="0.25"/>
  <cols>
    <col min="1" max="1" width="22.42578125" style="3" customWidth="1"/>
    <col min="2" max="2" width="31" style="24" customWidth="1"/>
    <col min="3" max="3" width="16.7109375" style="22" hidden="1" customWidth="1"/>
    <col min="4" max="4" width="17.28515625" style="22" customWidth="1"/>
    <col min="5" max="5" width="16.140625" style="22" customWidth="1"/>
    <col min="6" max="6" width="17.42578125" style="22" hidden="1" customWidth="1"/>
    <col min="7" max="7" width="17" style="22" customWidth="1"/>
    <col min="8" max="8" width="17" style="22" hidden="1" customWidth="1"/>
    <col min="9" max="9" width="16.85546875" style="22" customWidth="1"/>
    <col min="10" max="10" width="15.5703125" style="22" hidden="1" customWidth="1"/>
    <col min="11" max="11" width="14" style="22" customWidth="1"/>
    <col min="12" max="12" width="17" style="22" hidden="1" customWidth="1"/>
    <col min="13" max="13" width="16" style="22" customWidth="1"/>
    <col min="14" max="14" width="17" style="22" customWidth="1"/>
    <col min="15" max="15" width="15.42578125" style="22" hidden="1" customWidth="1"/>
    <col min="16" max="16" width="18.7109375" style="22" customWidth="1"/>
    <col min="17" max="17" width="9.5703125" style="22" customWidth="1"/>
    <col min="18" max="18" width="9.7109375" style="12" hidden="1" customWidth="1"/>
    <col min="19" max="19" width="17.140625" style="12" hidden="1" customWidth="1"/>
    <col min="20" max="20" width="9.140625" style="12"/>
    <col min="21" max="183" width="9.140625" style="4"/>
    <col min="184" max="184" width="25.42578125" style="4" customWidth="1"/>
    <col min="185" max="185" width="56.28515625" style="4" customWidth="1"/>
    <col min="186" max="186" width="14" style="4" customWidth="1"/>
    <col min="187" max="188" width="14.5703125" style="4" customWidth="1"/>
    <col min="189" max="189" width="14.140625" style="4" customWidth="1"/>
    <col min="190" max="190" width="15.140625" style="4" customWidth="1"/>
    <col min="191" max="191" width="13.85546875" style="4" customWidth="1"/>
    <col min="192" max="193" width="14.7109375" style="4" customWidth="1"/>
    <col min="194" max="194" width="12.85546875" style="4" customWidth="1"/>
    <col min="195" max="195" width="13.5703125" style="4" customWidth="1"/>
    <col min="196" max="196" width="12.7109375" style="4" customWidth="1"/>
    <col min="197" max="197" width="13.42578125" style="4" customWidth="1"/>
    <col min="198" max="198" width="13.140625" style="4" customWidth="1"/>
    <col min="199" max="199" width="14.7109375" style="4" customWidth="1"/>
    <col min="200" max="200" width="14.5703125" style="4" customWidth="1"/>
    <col min="201" max="201" width="13" style="4" customWidth="1"/>
    <col min="202" max="202" width="15" style="4" customWidth="1"/>
    <col min="203" max="204" width="12.140625" style="4" customWidth="1"/>
    <col min="205" max="205" width="12" style="4" customWidth="1"/>
    <col min="206" max="206" width="13.5703125" style="4" customWidth="1"/>
    <col min="207" max="207" width="14" style="4" customWidth="1"/>
    <col min="208" max="208" width="12.28515625" style="4" customWidth="1"/>
    <col min="209" max="209" width="14.140625" style="4" customWidth="1"/>
    <col min="210" max="210" width="13" style="4" customWidth="1"/>
    <col min="211" max="211" width="13.5703125" style="4" customWidth="1"/>
    <col min="212" max="212" width="12.42578125" style="4" customWidth="1"/>
    <col min="213" max="213" width="12.5703125" style="4" customWidth="1"/>
    <col min="214" max="214" width="11.7109375" style="4" customWidth="1"/>
    <col min="215" max="215" width="13.7109375" style="4" customWidth="1"/>
    <col min="216" max="216" width="13.28515625" style="4" customWidth="1"/>
    <col min="217" max="217" width="13.140625" style="4" customWidth="1"/>
    <col min="218" max="218" width="12" style="4" customWidth="1"/>
    <col min="219" max="219" width="12.140625" style="4" customWidth="1"/>
    <col min="220" max="220" width="12.28515625" style="4" customWidth="1"/>
    <col min="221" max="221" width="12.140625" style="4" customWidth="1"/>
    <col min="222" max="222" width="12.5703125" style="4" customWidth="1"/>
    <col min="223" max="439" width="9.140625" style="4"/>
    <col min="440" max="440" width="25.42578125" style="4" customWidth="1"/>
    <col min="441" max="441" width="56.28515625" style="4" customWidth="1"/>
    <col min="442" max="442" width="14" style="4" customWidth="1"/>
    <col min="443" max="444" width="14.5703125" style="4" customWidth="1"/>
    <col min="445" max="445" width="14.140625" style="4" customWidth="1"/>
    <col min="446" max="446" width="15.140625" style="4" customWidth="1"/>
    <col min="447" max="447" width="13.85546875" style="4" customWidth="1"/>
    <col min="448" max="449" width="14.7109375" style="4" customWidth="1"/>
    <col min="450" max="450" width="12.85546875" style="4" customWidth="1"/>
    <col min="451" max="451" width="13.5703125" style="4" customWidth="1"/>
    <col min="452" max="452" width="12.7109375" style="4" customWidth="1"/>
    <col min="453" max="453" width="13.42578125" style="4" customWidth="1"/>
    <col min="454" max="454" width="13.140625" style="4" customWidth="1"/>
    <col min="455" max="455" width="14.7109375" style="4" customWidth="1"/>
    <col min="456" max="456" width="14.5703125" style="4" customWidth="1"/>
    <col min="457" max="457" width="13" style="4" customWidth="1"/>
    <col min="458" max="458" width="15" style="4" customWidth="1"/>
    <col min="459" max="460" width="12.140625" style="4" customWidth="1"/>
    <col min="461" max="461" width="12" style="4" customWidth="1"/>
    <col min="462" max="462" width="13.5703125" style="4" customWidth="1"/>
    <col min="463" max="463" width="14" style="4" customWidth="1"/>
    <col min="464" max="464" width="12.28515625" style="4" customWidth="1"/>
    <col min="465" max="465" width="14.140625" style="4" customWidth="1"/>
    <col min="466" max="466" width="13" style="4" customWidth="1"/>
    <col min="467" max="467" width="13.5703125" style="4" customWidth="1"/>
    <col min="468" max="468" width="12.42578125" style="4" customWidth="1"/>
    <col min="469" max="469" width="12.5703125" style="4" customWidth="1"/>
    <col min="470" max="470" width="11.7109375" style="4" customWidth="1"/>
    <col min="471" max="471" width="13.7109375" style="4" customWidth="1"/>
    <col min="472" max="472" width="13.28515625" style="4" customWidth="1"/>
    <col min="473" max="473" width="13.140625" style="4" customWidth="1"/>
    <col min="474" max="474" width="12" style="4" customWidth="1"/>
    <col min="475" max="475" width="12.140625" style="4" customWidth="1"/>
    <col min="476" max="476" width="12.28515625" style="4" customWidth="1"/>
    <col min="477" max="477" width="12.140625" style="4" customWidth="1"/>
    <col min="478" max="478" width="12.5703125" style="4" customWidth="1"/>
    <col min="479" max="695" width="9.140625" style="4"/>
    <col min="696" max="696" width="25.42578125" style="4" customWidth="1"/>
    <col min="697" max="697" width="56.28515625" style="4" customWidth="1"/>
    <col min="698" max="698" width="14" style="4" customWidth="1"/>
    <col min="699" max="700" width="14.5703125" style="4" customWidth="1"/>
    <col min="701" max="701" width="14.140625" style="4" customWidth="1"/>
    <col min="702" max="702" width="15.140625" style="4" customWidth="1"/>
    <col min="703" max="703" width="13.85546875" style="4" customWidth="1"/>
    <col min="704" max="705" width="14.7109375" style="4" customWidth="1"/>
    <col min="706" max="706" width="12.85546875" style="4" customWidth="1"/>
    <col min="707" max="707" width="13.5703125" style="4" customWidth="1"/>
    <col min="708" max="708" width="12.7109375" style="4" customWidth="1"/>
    <col min="709" max="709" width="13.42578125" style="4" customWidth="1"/>
    <col min="710" max="710" width="13.140625" style="4" customWidth="1"/>
    <col min="711" max="711" width="14.7109375" style="4" customWidth="1"/>
    <col min="712" max="712" width="14.5703125" style="4" customWidth="1"/>
    <col min="713" max="713" width="13" style="4" customWidth="1"/>
    <col min="714" max="714" width="15" style="4" customWidth="1"/>
    <col min="715" max="716" width="12.140625" style="4" customWidth="1"/>
    <col min="717" max="717" width="12" style="4" customWidth="1"/>
    <col min="718" max="718" width="13.5703125" style="4" customWidth="1"/>
    <col min="719" max="719" width="14" style="4" customWidth="1"/>
    <col min="720" max="720" width="12.28515625" style="4" customWidth="1"/>
    <col min="721" max="721" width="14.140625" style="4" customWidth="1"/>
    <col min="722" max="722" width="13" style="4" customWidth="1"/>
    <col min="723" max="723" width="13.5703125" style="4" customWidth="1"/>
    <col min="724" max="724" width="12.42578125" style="4" customWidth="1"/>
    <col min="725" max="725" width="12.5703125" style="4" customWidth="1"/>
    <col min="726" max="726" width="11.7109375" style="4" customWidth="1"/>
    <col min="727" max="727" width="13.7109375" style="4" customWidth="1"/>
    <col min="728" max="728" width="13.28515625" style="4" customWidth="1"/>
    <col min="729" max="729" width="13.140625" style="4" customWidth="1"/>
    <col min="730" max="730" width="12" style="4" customWidth="1"/>
    <col min="731" max="731" width="12.140625" style="4" customWidth="1"/>
    <col min="732" max="732" width="12.28515625" style="4" customWidth="1"/>
    <col min="733" max="733" width="12.140625" style="4" customWidth="1"/>
    <col min="734" max="734" width="12.5703125" style="4" customWidth="1"/>
    <col min="735" max="951" width="9.140625" style="4"/>
    <col min="952" max="952" width="25.42578125" style="4" customWidth="1"/>
    <col min="953" max="953" width="56.28515625" style="4" customWidth="1"/>
    <col min="954" max="954" width="14" style="4" customWidth="1"/>
    <col min="955" max="956" width="14.5703125" style="4" customWidth="1"/>
    <col min="957" max="957" width="14.140625" style="4" customWidth="1"/>
    <col min="958" max="958" width="15.140625" style="4" customWidth="1"/>
    <col min="959" max="959" width="13.85546875" style="4" customWidth="1"/>
    <col min="960" max="961" width="14.7109375" style="4" customWidth="1"/>
    <col min="962" max="962" width="12.85546875" style="4" customWidth="1"/>
    <col min="963" max="963" width="13.5703125" style="4" customWidth="1"/>
    <col min="964" max="964" width="12.7109375" style="4" customWidth="1"/>
    <col min="965" max="965" width="13.42578125" style="4" customWidth="1"/>
    <col min="966" max="966" width="13.140625" style="4" customWidth="1"/>
    <col min="967" max="967" width="14.7109375" style="4" customWidth="1"/>
    <col min="968" max="968" width="14.5703125" style="4" customWidth="1"/>
    <col min="969" max="969" width="13" style="4" customWidth="1"/>
    <col min="970" max="970" width="15" style="4" customWidth="1"/>
    <col min="971" max="972" width="12.140625" style="4" customWidth="1"/>
    <col min="973" max="973" width="12" style="4" customWidth="1"/>
    <col min="974" max="974" width="13.5703125" style="4" customWidth="1"/>
    <col min="975" max="975" width="14" style="4" customWidth="1"/>
    <col min="976" max="976" width="12.28515625" style="4" customWidth="1"/>
    <col min="977" max="977" width="14.140625" style="4" customWidth="1"/>
    <col min="978" max="978" width="13" style="4" customWidth="1"/>
    <col min="979" max="979" width="13.5703125" style="4" customWidth="1"/>
    <col min="980" max="980" width="12.42578125" style="4" customWidth="1"/>
    <col min="981" max="981" width="12.5703125" style="4" customWidth="1"/>
    <col min="982" max="982" width="11.7109375" style="4" customWidth="1"/>
    <col min="983" max="983" width="13.7109375" style="4" customWidth="1"/>
    <col min="984" max="984" width="13.28515625" style="4" customWidth="1"/>
    <col min="985" max="985" width="13.140625" style="4" customWidth="1"/>
    <col min="986" max="986" width="12" style="4" customWidth="1"/>
    <col min="987" max="987" width="12.140625" style="4" customWidth="1"/>
    <col min="988" max="988" width="12.28515625" style="4" customWidth="1"/>
    <col min="989" max="989" width="12.140625" style="4" customWidth="1"/>
    <col min="990" max="990" width="12.5703125" style="4" customWidth="1"/>
    <col min="991" max="1207" width="9.140625" style="4"/>
    <col min="1208" max="1208" width="25.42578125" style="4" customWidth="1"/>
    <col min="1209" max="1209" width="56.28515625" style="4" customWidth="1"/>
    <col min="1210" max="1210" width="14" style="4" customWidth="1"/>
    <col min="1211" max="1212" width="14.5703125" style="4" customWidth="1"/>
    <col min="1213" max="1213" width="14.140625" style="4" customWidth="1"/>
    <col min="1214" max="1214" width="15.140625" style="4" customWidth="1"/>
    <col min="1215" max="1215" width="13.85546875" style="4" customWidth="1"/>
    <col min="1216" max="1217" width="14.7109375" style="4" customWidth="1"/>
    <col min="1218" max="1218" width="12.85546875" style="4" customWidth="1"/>
    <col min="1219" max="1219" width="13.5703125" style="4" customWidth="1"/>
    <col min="1220" max="1220" width="12.7109375" style="4" customWidth="1"/>
    <col min="1221" max="1221" width="13.42578125" style="4" customWidth="1"/>
    <col min="1222" max="1222" width="13.140625" style="4" customWidth="1"/>
    <col min="1223" max="1223" width="14.7109375" style="4" customWidth="1"/>
    <col min="1224" max="1224" width="14.5703125" style="4" customWidth="1"/>
    <col min="1225" max="1225" width="13" style="4" customWidth="1"/>
    <col min="1226" max="1226" width="15" style="4" customWidth="1"/>
    <col min="1227" max="1228" width="12.140625" style="4" customWidth="1"/>
    <col min="1229" max="1229" width="12" style="4" customWidth="1"/>
    <col min="1230" max="1230" width="13.5703125" style="4" customWidth="1"/>
    <col min="1231" max="1231" width="14" style="4" customWidth="1"/>
    <col min="1232" max="1232" width="12.28515625" style="4" customWidth="1"/>
    <col min="1233" max="1233" width="14.140625" style="4" customWidth="1"/>
    <col min="1234" max="1234" width="13" style="4" customWidth="1"/>
    <col min="1235" max="1235" width="13.5703125" style="4" customWidth="1"/>
    <col min="1236" max="1236" width="12.42578125" style="4" customWidth="1"/>
    <col min="1237" max="1237" width="12.5703125" style="4" customWidth="1"/>
    <col min="1238" max="1238" width="11.7109375" style="4" customWidth="1"/>
    <col min="1239" max="1239" width="13.7109375" style="4" customWidth="1"/>
    <col min="1240" max="1240" width="13.28515625" style="4" customWidth="1"/>
    <col min="1241" max="1241" width="13.140625" style="4" customWidth="1"/>
    <col min="1242" max="1242" width="12" style="4" customWidth="1"/>
    <col min="1243" max="1243" width="12.140625" style="4" customWidth="1"/>
    <col min="1244" max="1244" width="12.28515625" style="4" customWidth="1"/>
    <col min="1245" max="1245" width="12.140625" style="4" customWidth="1"/>
    <col min="1246" max="1246" width="12.5703125" style="4" customWidth="1"/>
    <col min="1247" max="1463" width="9.140625" style="4"/>
    <col min="1464" max="1464" width="25.42578125" style="4" customWidth="1"/>
    <col min="1465" max="1465" width="56.28515625" style="4" customWidth="1"/>
    <col min="1466" max="1466" width="14" style="4" customWidth="1"/>
    <col min="1467" max="1468" width="14.5703125" style="4" customWidth="1"/>
    <col min="1469" max="1469" width="14.140625" style="4" customWidth="1"/>
    <col min="1470" max="1470" width="15.140625" style="4" customWidth="1"/>
    <col min="1471" max="1471" width="13.85546875" style="4" customWidth="1"/>
    <col min="1472" max="1473" width="14.7109375" style="4" customWidth="1"/>
    <col min="1474" max="1474" width="12.85546875" style="4" customWidth="1"/>
    <col min="1475" max="1475" width="13.5703125" style="4" customWidth="1"/>
    <col min="1476" max="1476" width="12.7109375" style="4" customWidth="1"/>
    <col min="1477" max="1477" width="13.42578125" style="4" customWidth="1"/>
    <col min="1478" max="1478" width="13.140625" style="4" customWidth="1"/>
    <col min="1479" max="1479" width="14.7109375" style="4" customWidth="1"/>
    <col min="1480" max="1480" width="14.5703125" style="4" customWidth="1"/>
    <col min="1481" max="1481" width="13" style="4" customWidth="1"/>
    <col min="1482" max="1482" width="15" style="4" customWidth="1"/>
    <col min="1483" max="1484" width="12.140625" style="4" customWidth="1"/>
    <col min="1485" max="1485" width="12" style="4" customWidth="1"/>
    <col min="1486" max="1486" width="13.5703125" style="4" customWidth="1"/>
    <col min="1487" max="1487" width="14" style="4" customWidth="1"/>
    <col min="1488" max="1488" width="12.28515625" style="4" customWidth="1"/>
    <col min="1489" max="1489" width="14.140625" style="4" customWidth="1"/>
    <col min="1490" max="1490" width="13" style="4" customWidth="1"/>
    <col min="1491" max="1491" width="13.5703125" style="4" customWidth="1"/>
    <col min="1492" max="1492" width="12.42578125" style="4" customWidth="1"/>
    <col min="1493" max="1493" width="12.5703125" style="4" customWidth="1"/>
    <col min="1494" max="1494" width="11.7109375" style="4" customWidth="1"/>
    <col min="1495" max="1495" width="13.7109375" style="4" customWidth="1"/>
    <col min="1496" max="1496" width="13.28515625" style="4" customWidth="1"/>
    <col min="1497" max="1497" width="13.140625" style="4" customWidth="1"/>
    <col min="1498" max="1498" width="12" style="4" customWidth="1"/>
    <col min="1499" max="1499" width="12.140625" style="4" customWidth="1"/>
    <col min="1500" max="1500" width="12.28515625" style="4" customWidth="1"/>
    <col min="1501" max="1501" width="12.140625" style="4" customWidth="1"/>
    <col min="1502" max="1502" width="12.5703125" style="4" customWidth="1"/>
    <col min="1503" max="1719" width="9.140625" style="4"/>
    <col min="1720" max="1720" width="25.42578125" style="4" customWidth="1"/>
    <col min="1721" max="1721" width="56.28515625" style="4" customWidth="1"/>
    <col min="1722" max="1722" width="14" style="4" customWidth="1"/>
    <col min="1723" max="1724" width="14.5703125" style="4" customWidth="1"/>
    <col min="1725" max="1725" width="14.140625" style="4" customWidth="1"/>
    <col min="1726" max="1726" width="15.140625" style="4" customWidth="1"/>
    <col min="1727" max="1727" width="13.85546875" style="4" customWidth="1"/>
    <col min="1728" max="1729" width="14.7109375" style="4" customWidth="1"/>
    <col min="1730" max="1730" width="12.85546875" style="4" customWidth="1"/>
    <col min="1731" max="1731" width="13.5703125" style="4" customWidth="1"/>
    <col min="1732" max="1732" width="12.7109375" style="4" customWidth="1"/>
    <col min="1733" max="1733" width="13.42578125" style="4" customWidth="1"/>
    <col min="1734" max="1734" width="13.140625" style="4" customWidth="1"/>
    <col min="1735" max="1735" width="14.7109375" style="4" customWidth="1"/>
    <col min="1736" max="1736" width="14.5703125" style="4" customWidth="1"/>
    <col min="1737" max="1737" width="13" style="4" customWidth="1"/>
    <col min="1738" max="1738" width="15" style="4" customWidth="1"/>
    <col min="1739" max="1740" width="12.140625" style="4" customWidth="1"/>
    <col min="1741" max="1741" width="12" style="4" customWidth="1"/>
    <col min="1742" max="1742" width="13.5703125" style="4" customWidth="1"/>
    <col min="1743" max="1743" width="14" style="4" customWidth="1"/>
    <col min="1744" max="1744" width="12.28515625" style="4" customWidth="1"/>
    <col min="1745" max="1745" width="14.140625" style="4" customWidth="1"/>
    <col min="1746" max="1746" width="13" style="4" customWidth="1"/>
    <col min="1747" max="1747" width="13.5703125" style="4" customWidth="1"/>
    <col min="1748" max="1748" width="12.42578125" style="4" customWidth="1"/>
    <col min="1749" max="1749" width="12.5703125" style="4" customWidth="1"/>
    <col min="1750" max="1750" width="11.7109375" style="4" customWidth="1"/>
    <col min="1751" max="1751" width="13.7109375" style="4" customWidth="1"/>
    <col min="1752" max="1752" width="13.28515625" style="4" customWidth="1"/>
    <col min="1753" max="1753" width="13.140625" style="4" customWidth="1"/>
    <col min="1754" max="1754" width="12" style="4" customWidth="1"/>
    <col min="1755" max="1755" width="12.140625" style="4" customWidth="1"/>
    <col min="1756" max="1756" width="12.28515625" style="4" customWidth="1"/>
    <col min="1757" max="1757" width="12.140625" style="4" customWidth="1"/>
    <col min="1758" max="1758" width="12.5703125" style="4" customWidth="1"/>
    <col min="1759" max="1975" width="9.140625" style="4"/>
    <col min="1976" max="1976" width="25.42578125" style="4" customWidth="1"/>
    <col min="1977" max="1977" width="56.28515625" style="4" customWidth="1"/>
    <col min="1978" max="1978" width="14" style="4" customWidth="1"/>
    <col min="1979" max="1980" width="14.5703125" style="4" customWidth="1"/>
    <col min="1981" max="1981" width="14.140625" style="4" customWidth="1"/>
    <col min="1982" max="1982" width="15.140625" style="4" customWidth="1"/>
    <col min="1983" max="1983" width="13.85546875" style="4" customWidth="1"/>
    <col min="1984" max="1985" width="14.7109375" style="4" customWidth="1"/>
    <col min="1986" max="1986" width="12.85546875" style="4" customWidth="1"/>
    <col min="1987" max="1987" width="13.5703125" style="4" customWidth="1"/>
    <col min="1988" max="1988" width="12.7109375" style="4" customWidth="1"/>
    <col min="1989" max="1989" width="13.42578125" style="4" customWidth="1"/>
    <col min="1990" max="1990" width="13.140625" style="4" customWidth="1"/>
    <col min="1991" max="1991" width="14.7109375" style="4" customWidth="1"/>
    <col min="1992" max="1992" width="14.5703125" style="4" customWidth="1"/>
    <col min="1993" max="1993" width="13" style="4" customWidth="1"/>
    <col min="1994" max="1994" width="15" style="4" customWidth="1"/>
    <col min="1995" max="1996" width="12.140625" style="4" customWidth="1"/>
    <col min="1997" max="1997" width="12" style="4" customWidth="1"/>
    <col min="1998" max="1998" width="13.5703125" style="4" customWidth="1"/>
    <col min="1999" max="1999" width="14" style="4" customWidth="1"/>
    <col min="2000" max="2000" width="12.28515625" style="4" customWidth="1"/>
    <col min="2001" max="2001" width="14.140625" style="4" customWidth="1"/>
    <col min="2002" max="2002" width="13" style="4" customWidth="1"/>
    <col min="2003" max="2003" width="13.5703125" style="4" customWidth="1"/>
    <col min="2004" max="2004" width="12.42578125" style="4" customWidth="1"/>
    <col min="2005" max="2005" width="12.5703125" style="4" customWidth="1"/>
    <col min="2006" max="2006" width="11.7109375" style="4" customWidth="1"/>
    <col min="2007" max="2007" width="13.7109375" style="4" customWidth="1"/>
    <col min="2008" max="2008" width="13.28515625" style="4" customWidth="1"/>
    <col min="2009" max="2009" width="13.140625" style="4" customWidth="1"/>
    <col min="2010" max="2010" width="12" style="4" customWidth="1"/>
    <col min="2011" max="2011" width="12.140625" style="4" customWidth="1"/>
    <col min="2012" max="2012" width="12.28515625" style="4" customWidth="1"/>
    <col min="2013" max="2013" width="12.140625" style="4" customWidth="1"/>
    <col min="2014" max="2014" width="12.5703125" style="4" customWidth="1"/>
    <col min="2015" max="2231" width="9.140625" style="4"/>
    <col min="2232" max="2232" width="25.42578125" style="4" customWidth="1"/>
    <col min="2233" max="2233" width="56.28515625" style="4" customWidth="1"/>
    <col min="2234" max="2234" width="14" style="4" customWidth="1"/>
    <col min="2235" max="2236" width="14.5703125" style="4" customWidth="1"/>
    <col min="2237" max="2237" width="14.140625" style="4" customWidth="1"/>
    <col min="2238" max="2238" width="15.140625" style="4" customWidth="1"/>
    <col min="2239" max="2239" width="13.85546875" style="4" customWidth="1"/>
    <col min="2240" max="2241" width="14.7109375" style="4" customWidth="1"/>
    <col min="2242" max="2242" width="12.85546875" style="4" customWidth="1"/>
    <col min="2243" max="2243" width="13.5703125" style="4" customWidth="1"/>
    <col min="2244" max="2244" width="12.7109375" style="4" customWidth="1"/>
    <col min="2245" max="2245" width="13.42578125" style="4" customWidth="1"/>
    <col min="2246" max="2246" width="13.140625" style="4" customWidth="1"/>
    <col min="2247" max="2247" width="14.7109375" style="4" customWidth="1"/>
    <col min="2248" max="2248" width="14.5703125" style="4" customWidth="1"/>
    <col min="2249" max="2249" width="13" style="4" customWidth="1"/>
    <col min="2250" max="2250" width="15" style="4" customWidth="1"/>
    <col min="2251" max="2252" width="12.140625" style="4" customWidth="1"/>
    <col min="2253" max="2253" width="12" style="4" customWidth="1"/>
    <col min="2254" max="2254" width="13.5703125" style="4" customWidth="1"/>
    <col min="2255" max="2255" width="14" style="4" customWidth="1"/>
    <col min="2256" max="2256" width="12.28515625" style="4" customWidth="1"/>
    <col min="2257" max="2257" width="14.140625" style="4" customWidth="1"/>
    <col min="2258" max="2258" width="13" style="4" customWidth="1"/>
    <col min="2259" max="2259" width="13.5703125" style="4" customWidth="1"/>
    <col min="2260" max="2260" width="12.42578125" style="4" customWidth="1"/>
    <col min="2261" max="2261" width="12.5703125" style="4" customWidth="1"/>
    <col min="2262" max="2262" width="11.7109375" style="4" customWidth="1"/>
    <col min="2263" max="2263" width="13.7109375" style="4" customWidth="1"/>
    <col min="2264" max="2264" width="13.28515625" style="4" customWidth="1"/>
    <col min="2265" max="2265" width="13.140625" style="4" customWidth="1"/>
    <col min="2266" max="2266" width="12" style="4" customWidth="1"/>
    <col min="2267" max="2267" width="12.140625" style="4" customWidth="1"/>
    <col min="2268" max="2268" width="12.28515625" style="4" customWidth="1"/>
    <col min="2269" max="2269" width="12.140625" style="4" customWidth="1"/>
    <col min="2270" max="2270" width="12.5703125" style="4" customWidth="1"/>
    <col min="2271" max="2487" width="9.140625" style="4"/>
    <col min="2488" max="2488" width="25.42578125" style="4" customWidth="1"/>
    <col min="2489" max="2489" width="56.28515625" style="4" customWidth="1"/>
    <col min="2490" max="2490" width="14" style="4" customWidth="1"/>
    <col min="2491" max="2492" width="14.5703125" style="4" customWidth="1"/>
    <col min="2493" max="2493" width="14.140625" style="4" customWidth="1"/>
    <col min="2494" max="2494" width="15.140625" style="4" customWidth="1"/>
    <col min="2495" max="2495" width="13.85546875" style="4" customWidth="1"/>
    <col min="2496" max="2497" width="14.7109375" style="4" customWidth="1"/>
    <col min="2498" max="2498" width="12.85546875" style="4" customWidth="1"/>
    <col min="2499" max="2499" width="13.5703125" style="4" customWidth="1"/>
    <col min="2500" max="2500" width="12.7109375" style="4" customWidth="1"/>
    <col min="2501" max="2501" width="13.42578125" style="4" customWidth="1"/>
    <col min="2502" max="2502" width="13.140625" style="4" customWidth="1"/>
    <col min="2503" max="2503" width="14.7109375" style="4" customWidth="1"/>
    <col min="2504" max="2504" width="14.5703125" style="4" customWidth="1"/>
    <col min="2505" max="2505" width="13" style="4" customWidth="1"/>
    <col min="2506" max="2506" width="15" style="4" customWidth="1"/>
    <col min="2507" max="2508" width="12.140625" style="4" customWidth="1"/>
    <col min="2509" max="2509" width="12" style="4" customWidth="1"/>
    <col min="2510" max="2510" width="13.5703125" style="4" customWidth="1"/>
    <col min="2511" max="2511" width="14" style="4" customWidth="1"/>
    <col min="2512" max="2512" width="12.28515625" style="4" customWidth="1"/>
    <col min="2513" max="2513" width="14.140625" style="4" customWidth="1"/>
    <col min="2514" max="2514" width="13" style="4" customWidth="1"/>
    <col min="2515" max="2515" width="13.5703125" style="4" customWidth="1"/>
    <col min="2516" max="2516" width="12.42578125" style="4" customWidth="1"/>
    <col min="2517" max="2517" width="12.5703125" style="4" customWidth="1"/>
    <col min="2518" max="2518" width="11.7109375" style="4" customWidth="1"/>
    <col min="2519" max="2519" width="13.7109375" style="4" customWidth="1"/>
    <col min="2520" max="2520" width="13.28515625" style="4" customWidth="1"/>
    <col min="2521" max="2521" width="13.140625" style="4" customWidth="1"/>
    <col min="2522" max="2522" width="12" style="4" customWidth="1"/>
    <col min="2523" max="2523" width="12.140625" style="4" customWidth="1"/>
    <col min="2524" max="2524" width="12.28515625" style="4" customWidth="1"/>
    <col min="2525" max="2525" width="12.140625" style="4" customWidth="1"/>
    <col min="2526" max="2526" width="12.5703125" style="4" customWidth="1"/>
    <col min="2527" max="2743" width="9.140625" style="4"/>
    <col min="2744" max="2744" width="25.42578125" style="4" customWidth="1"/>
    <col min="2745" max="2745" width="56.28515625" style="4" customWidth="1"/>
    <col min="2746" max="2746" width="14" style="4" customWidth="1"/>
    <col min="2747" max="2748" width="14.5703125" style="4" customWidth="1"/>
    <col min="2749" max="2749" width="14.140625" style="4" customWidth="1"/>
    <col min="2750" max="2750" width="15.140625" style="4" customWidth="1"/>
    <col min="2751" max="2751" width="13.85546875" style="4" customWidth="1"/>
    <col min="2752" max="2753" width="14.7109375" style="4" customWidth="1"/>
    <col min="2754" max="2754" width="12.85546875" style="4" customWidth="1"/>
    <col min="2755" max="2755" width="13.5703125" style="4" customWidth="1"/>
    <col min="2756" max="2756" width="12.7109375" style="4" customWidth="1"/>
    <col min="2757" max="2757" width="13.42578125" style="4" customWidth="1"/>
    <col min="2758" max="2758" width="13.140625" style="4" customWidth="1"/>
    <col min="2759" max="2759" width="14.7109375" style="4" customWidth="1"/>
    <col min="2760" max="2760" width="14.5703125" style="4" customWidth="1"/>
    <col min="2761" max="2761" width="13" style="4" customWidth="1"/>
    <col min="2762" max="2762" width="15" style="4" customWidth="1"/>
    <col min="2763" max="2764" width="12.140625" style="4" customWidth="1"/>
    <col min="2765" max="2765" width="12" style="4" customWidth="1"/>
    <col min="2766" max="2766" width="13.5703125" style="4" customWidth="1"/>
    <col min="2767" max="2767" width="14" style="4" customWidth="1"/>
    <col min="2768" max="2768" width="12.28515625" style="4" customWidth="1"/>
    <col min="2769" max="2769" width="14.140625" style="4" customWidth="1"/>
    <col min="2770" max="2770" width="13" style="4" customWidth="1"/>
    <col min="2771" max="2771" width="13.5703125" style="4" customWidth="1"/>
    <col min="2772" max="2772" width="12.42578125" style="4" customWidth="1"/>
    <col min="2773" max="2773" width="12.5703125" style="4" customWidth="1"/>
    <col min="2774" max="2774" width="11.7109375" style="4" customWidth="1"/>
    <col min="2775" max="2775" width="13.7109375" style="4" customWidth="1"/>
    <col min="2776" max="2776" width="13.28515625" style="4" customWidth="1"/>
    <col min="2777" max="2777" width="13.140625" style="4" customWidth="1"/>
    <col min="2778" max="2778" width="12" style="4" customWidth="1"/>
    <col min="2779" max="2779" width="12.140625" style="4" customWidth="1"/>
    <col min="2780" max="2780" width="12.28515625" style="4" customWidth="1"/>
    <col min="2781" max="2781" width="12.140625" style="4" customWidth="1"/>
    <col min="2782" max="2782" width="12.5703125" style="4" customWidth="1"/>
    <col min="2783" max="2999" width="9.140625" style="4"/>
    <col min="3000" max="3000" width="25.42578125" style="4" customWidth="1"/>
    <col min="3001" max="3001" width="56.28515625" style="4" customWidth="1"/>
    <col min="3002" max="3002" width="14" style="4" customWidth="1"/>
    <col min="3003" max="3004" width="14.5703125" style="4" customWidth="1"/>
    <col min="3005" max="3005" width="14.140625" style="4" customWidth="1"/>
    <col min="3006" max="3006" width="15.140625" style="4" customWidth="1"/>
    <col min="3007" max="3007" width="13.85546875" style="4" customWidth="1"/>
    <col min="3008" max="3009" width="14.7109375" style="4" customWidth="1"/>
    <col min="3010" max="3010" width="12.85546875" style="4" customWidth="1"/>
    <col min="3011" max="3011" width="13.5703125" style="4" customWidth="1"/>
    <col min="3012" max="3012" width="12.7109375" style="4" customWidth="1"/>
    <col min="3013" max="3013" width="13.42578125" style="4" customWidth="1"/>
    <col min="3014" max="3014" width="13.140625" style="4" customWidth="1"/>
    <col min="3015" max="3015" width="14.7109375" style="4" customWidth="1"/>
    <col min="3016" max="3016" width="14.5703125" style="4" customWidth="1"/>
    <col min="3017" max="3017" width="13" style="4" customWidth="1"/>
    <col min="3018" max="3018" width="15" style="4" customWidth="1"/>
    <col min="3019" max="3020" width="12.140625" style="4" customWidth="1"/>
    <col min="3021" max="3021" width="12" style="4" customWidth="1"/>
    <col min="3022" max="3022" width="13.5703125" style="4" customWidth="1"/>
    <col min="3023" max="3023" width="14" style="4" customWidth="1"/>
    <col min="3024" max="3024" width="12.28515625" style="4" customWidth="1"/>
    <col min="3025" max="3025" width="14.140625" style="4" customWidth="1"/>
    <col min="3026" max="3026" width="13" style="4" customWidth="1"/>
    <col min="3027" max="3027" width="13.5703125" style="4" customWidth="1"/>
    <col min="3028" max="3028" width="12.42578125" style="4" customWidth="1"/>
    <col min="3029" max="3029" width="12.5703125" style="4" customWidth="1"/>
    <col min="3030" max="3030" width="11.7109375" style="4" customWidth="1"/>
    <col min="3031" max="3031" width="13.7109375" style="4" customWidth="1"/>
    <col min="3032" max="3032" width="13.28515625" style="4" customWidth="1"/>
    <col min="3033" max="3033" width="13.140625" style="4" customWidth="1"/>
    <col min="3034" max="3034" width="12" style="4" customWidth="1"/>
    <col min="3035" max="3035" width="12.140625" style="4" customWidth="1"/>
    <col min="3036" max="3036" width="12.28515625" style="4" customWidth="1"/>
    <col min="3037" max="3037" width="12.140625" style="4" customWidth="1"/>
    <col min="3038" max="3038" width="12.5703125" style="4" customWidth="1"/>
    <col min="3039" max="3255" width="9.140625" style="4"/>
    <col min="3256" max="3256" width="25.42578125" style="4" customWidth="1"/>
    <col min="3257" max="3257" width="56.28515625" style="4" customWidth="1"/>
    <col min="3258" max="3258" width="14" style="4" customWidth="1"/>
    <col min="3259" max="3260" width="14.5703125" style="4" customWidth="1"/>
    <col min="3261" max="3261" width="14.140625" style="4" customWidth="1"/>
    <col min="3262" max="3262" width="15.140625" style="4" customWidth="1"/>
    <col min="3263" max="3263" width="13.85546875" style="4" customWidth="1"/>
    <col min="3264" max="3265" width="14.7109375" style="4" customWidth="1"/>
    <col min="3266" max="3266" width="12.85546875" style="4" customWidth="1"/>
    <col min="3267" max="3267" width="13.5703125" style="4" customWidth="1"/>
    <col min="3268" max="3268" width="12.7109375" style="4" customWidth="1"/>
    <col min="3269" max="3269" width="13.42578125" style="4" customWidth="1"/>
    <col min="3270" max="3270" width="13.140625" style="4" customWidth="1"/>
    <col min="3271" max="3271" width="14.7109375" style="4" customWidth="1"/>
    <col min="3272" max="3272" width="14.5703125" style="4" customWidth="1"/>
    <col min="3273" max="3273" width="13" style="4" customWidth="1"/>
    <col min="3274" max="3274" width="15" style="4" customWidth="1"/>
    <col min="3275" max="3276" width="12.140625" style="4" customWidth="1"/>
    <col min="3277" max="3277" width="12" style="4" customWidth="1"/>
    <col min="3278" max="3278" width="13.5703125" style="4" customWidth="1"/>
    <col min="3279" max="3279" width="14" style="4" customWidth="1"/>
    <col min="3280" max="3280" width="12.28515625" style="4" customWidth="1"/>
    <col min="3281" max="3281" width="14.140625" style="4" customWidth="1"/>
    <col min="3282" max="3282" width="13" style="4" customWidth="1"/>
    <col min="3283" max="3283" width="13.5703125" style="4" customWidth="1"/>
    <col min="3284" max="3284" width="12.42578125" style="4" customWidth="1"/>
    <col min="3285" max="3285" width="12.5703125" style="4" customWidth="1"/>
    <col min="3286" max="3286" width="11.7109375" style="4" customWidth="1"/>
    <col min="3287" max="3287" width="13.7109375" style="4" customWidth="1"/>
    <col min="3288" max="3288" width="13.28515625" style="4" customWidth="1"/>
    <col min="3289" max="3289" width="13.140625" style="4" customWidth="1"/>
    <col min="3290" max="3290" width="12" style="4" customWidth="1"/>
    <col min="3291" max="3291" width="12.140625" style="4" customWidth="1"/>
    <col min="3292" max="3292" width="12.28515625" style="4" customWidth="1"/>
    <col min="3293" max="3293" width="12.140625" style="4" customWidth="1"/>
    <col min="3294" max="3294" width="12.5703125" style="4" customWidth="1"/>
    <col min="3295" max="3511" width="9.140625" style="4"/>
    <col min="3512" max="3512" width="25.42578125" style="4" customWidth="1"/>
    <col min="3513" max="3513" width="56.28515625" style="4" customWidth="1"/>
    <col min="3514" max="3514" width="14" style="4" customWidth="1"/>
    <col min="3515" max="3516" width="14.5703125" style="4" customWidth="1"/>
    <col min="3517" max="3517" width="14.140625" style="4" customWidth="1"/>
    <col min="3518" max="3518" width="15.140625" style="4" customWidth="1"/>
    <col min="3519" max="3519" width="13.85546875" style="4" customWidth="1"/>
    <col min="3520" max="3521" width="14.7109375" style="4" customWidth="1"/>
    <col min="3522" max="3522" width="12.85546875" style="4" customWidth="1"/>
    <col min="3523" max="3523" width="13.5703125" style="4" customWidth="1"/>
    <col min="3524" max="3524" width="12.7109375" style="4" customWidth="1"/>
    <col min="3525" max="3525" width="13.42578125" style="4" customWidth="1"/>
    <col min="3526" max="3526" width="13.140625" style="4" customWidth="1"/>
    <col min="3527" max="3527" width="14.7109375" style="4" customWidth="1"/>
    <col min="3528" max="3528" width="14.5703125" style="4" customWidth="1"/>
    <col min="3529" max="3529" width="13" style="4" customWidth="1"/>
    <col min="3530" max="3530" width="15" style="4" customWidth="1"/>
    <col min="3531" max="3532" width="12.140625" style="4" customWidth="1"/>
    <col min="3533" max="3533" width="12" style="4" customWidth="1"/>
    <col min="3534" max="3534" width="13.5703125" style="4" customWidth="1"/>
    <col min="3535" max="3535" width="14" style="4" customWidth="1"/>
    <col min="3536" max="3536" width="12.28515625" style="4" customWidth="1"/>
    <col min="3537" max="3537" width="14.140625" style="4" customWidth="1"/>
    <col min="3538" max="3538" width="13" style="4" customWidth="1"/>
    <col min="3539" max="3539" width="13.5703125" style="4" customWidth="1"/>
    <col min="3540" max="3540" width="12.42578125" style="4" customWidth="1"/>
    <col min="3541" max="3541" width="12.5703125" style="4" customWidth="1"/>
    <col min="3542" max="3542" width="11.7109375" style="4" customWidth="1"/>
    <col min="3543" max="3543" width="13.7109375" style="4" customWidth="1"/>
    <col min="3544" max="3544" width="13.28515625" style="4" customWidth="1"/>
    <col min="3545" max="3545" width="13.140625" style="4" customWidth="1"/>
    <col min="3546" max="3546" width="12" style="4" customWidth="1"/>
    <col min="3547" max="3547" width="12.140625" style="4" customWidth="1"/>
    <col min="3548" max="3548" width="12.28515625" style="4" customWidth="1"/>
    <col min="3549" max="3549" width="12.140625" style="4" customWidth="1"/>
    <col min="3550" max="3550" width="12.5703125" style="4" customWidth="1"/>
    <col min="3551" max="3767" width="9.140625" style="4"/>
    <col min="3768" max="3768" width="25.42578125" style="4" customWidth="1"/>
    <col min="3769" max="3769" width="56.28515625" style="4" customWidth="1"/>
    <col min="3770" max="3770" width="14" style="4" customWidth="1"/>
    <col min="3771" max="3772" width="14.5703125" style="4" customWidth="1"/>
    <col min="3773" max="3773" width="14.140625" style="4" customWidth="1"/>
    <col min="3774" max="3774" width="15.140625" style="4" customWidth="1"/>
    <col min="3775" max="3775" width="13.85546875" style="4" customWidth="1"/>
    <col min="3776" max="3777" width="14.7109375" style="4" customWidth="1"/>
    <col min="3778" max="3778" width="12.85546875" style="4" customWidth="1"/>
    <col min="3779" max="3779" width="13.5703125" style="4" customWidth="1"/>
    <col min="3780" max="3780" width="12.7109375" style="4" customWidth="1"/>
    <col min="3781" max="3781" width="13.42578125" style="4" customWidth="1"/>
    <col min="3782" max="3782" width="13.140625" style="4" customWidth="1"/>
    <col min="3783" max="3783" width="14.7109375" style="4" customWidth="1"/>
    <col min="3784" max="3784" width="14.5703125" style="4" customWidth="1"/>
    <col min="3785" max="3785" width="13" style="4" customWidth="1"/>
    <col min="3786" max="3786" width="15" style="4" customWidth="1"/>
    <col min="3787" max="3788" width="12.140625" style="4" customWidth="1"/>
    <col min="3789" max="3789" width="12" style="4" customWidth="1"/>
    <col min="3790" max="3790" width="13.5703125" style="4" customWidth="1"/>
    <col min="3791" max="3791" width="14" style="4" customWidth="1"/>
    <col min="3792" max="3792" width="12.28515625" style="4" customWidth="1"/>
    <col min="3793" max="3793" width="14.140625" style="4" customWidth="1"/>
    <col min="3794" max="3794" width="13" style="4" customWidth="1"/>
    <col min="3795" max="3795" width="13.5703125" style="4" customWidth="1"/>
    <col min="3796" max="3796" width="12.42578125" style="4" customWidth="1"/>
    <col min="3797" max="3797" width="12.5703125" style="4" customWidth="1"/>
    <col min="3798" max="3798" width="11.7109375" style="4" customWidth="1"/>
    <col min="3799" max="3799" width="13.7109375" style="4" customWidth="1"/>
    <col min="3800" max="3800" width="13.28515625" style="4" customWidth="1"/>
    <col min="3801" max="3801" width="13.140625" style="4" customWidth="1"/>
    <col min="3802" max="3802" width="12" style="4" customWidth="1"/>
    <col min="3803" max="3803" width="12.140625" style="4" customWidth="1"/>
    <col min="3804" max="3804" width="12.28515625" style="4" customWidth="1"/>
    <col min="3805" max="3805" width="12.140625" style="4" customWidth="1"/>
    <col min="3806" max="3806" width="12.5703125" style="4" customWidth="1"/>
    <col min="3807" max="4023" width="9.140625" style="4"/>
    <col min="4024" max="4024" width="25.42578125" style="4" customWidth="1"/>
    <col min="4025" max="4025" width="56.28515625" style="4" customWidth="1"/>
    <col min="4026" max="4026" width="14" style="4" customWidth="1"/>
    <col min="4027" max="4028" width="14.5703125" style="4" customWidth="1"/>
    <col min="4029" max="4029" width="14.140625" style="4" customWidth="1"/>
    <col min="4030" max="4030" width="15.140625" style="4" customWidth="1"/>
    <col min="4031" max="4031" width="13.85546875" style="4" customWidth="1"/>
    <col min="4032" max="4033" width="14.7109375" style="4" customWidth="1"/>
    <col min="4034" max="4034" width="12.85546875" style="4" customWidth="1"/>
    <col min="4035" max="4035" width="13.5703125" style="4" customWidth="1"/>
    <col min="4036" max="4036" width="12.7109375" style="4" customWidth="1"/>
    <col min="4037" max="4037" width="13.42578125" style="4" customWidth="1"/>
    <col min="4038" max="4038" width="13.140625" style="4" customWidth="1"/>
    <col min="4039" max="4039" width="14.7109375" style="4" customWidth="1"/>
    <col min="4040" max="4040" width="14.5703125" style="4" customWidth="1"/>
    <col min="4041" max="4041" width="13" style="4" customWidth="1"/>
    <col min="4042" max="4042" width="15" style="4" customWidth="1"/>
    <col min="4043" max="4044" width="12.140625" style="4" customWidth="1"/>
    <col min="4045" max="4045" width="12" style="4" customWidth="1"/>
    <col min="4046" max="4046" width="13.5703125" style="4" customWidth="1"/>
    <col min="4047" max="4047" width="14" style="4" customWidth="1"/>
    <col min="4048" max="4048" width="12.28515625" style="4" customWidth="1"/>
    <col min="4049" max="4049" width="14.140625" style="4" customWidth="1"/>
    <col min="4050" max="4050" width="13" style="4" customWidth="1"/>
    <col min="4051" max="4051" width="13.5703125" style="4" customWidth="1"/>
    <col min="4052" max="4052" width="12.42578125" style="4" customWidth="1"/>
    <col min="4053" max="4053" width="12.5703125" style="4" customWidth="1"/>
    <col min="4054" max="4054" width="11.7109375" style="4" customWidth="1"/>
    <col min="4055" max="4055" width="13.7109375" style="4" customWidth="1"/>
    <col min="4056" max="4056" width="13.28515625" style="4" customWidth="1"/>
    <col min="4057" max="4057" width="13.140625" style="4" customWidth="1"/>
    <col min="4058" max="4058" width="12" style="4" customWidth="1"/>
    <col min="4059" max="4059" width="12.140625" style="4" customWidth="1"/>
    <col min="4060" max="4060" width="12.28515625" style="4" customWidth="1"/>
    <col min="4061" max="4061" width="12.140625" style="4" customWidth="1"/>
    <col min="4062" max="4062" width="12.5703125" style="4" customWidth="1"/>
    <col min="4063" max="4279" width="9.140625" style="4"/>
    <col min="4280" max="4280" width="25.42578125" style="4" customWidth="1"/>
    <col min="4281" max="4281" width="56.28515625" style="4" customWidth="1"/>
    <col min="4282" max="4282" width="14" style="4" customWidth="1"/>
    <col min="4283" max="4284" width="14.5703125" style="4" customWidth="1"/>
    <col min="4285" max="4285" width="14.140625" style="4" customWidth="1"/>
    <col min="4286" max="4286" width="15.140625" style="4" customWidth="1"/>
    <col min="4287" max="4287" width="13.85546875" style="4" customWidth="1"/>
    <col min="4288" max="4289" width="14.7109375" style="4" customWidth="1"/>
    <col min="4290" max="4290" width="12.85546875" style="4" customWidth="1"/>
    <col min="4291" max="4291" width="13.5703125" style="4" customWidth="1"/>
    <col min="4292" max="4292" width="12.7109375" style="4" customWidth="1"/>
    <col min="4293" max="4293" width="13.42578125" style="4" customWidth="1"/>
    <col min="4294" max="4294" width="13.140625" style="4" customWidth="1"/>
    <col min="4295" max="4295" width="14.7109375" style="4" customWidth="1"/>
    <col min="4296" max="4296" width="14.5703125" style="4" customWidth="1"/>
    <col min="4297" max="4297" width="13" style="4" customWidth="1"/>
    <col min="4298" max="4298" width="15" style="4" customWidth="1"/>
    <col min="4299" max="4300" width="12.140625" style="4" customWidth="1"/>
    <col min="4301" max="4301" width="12" style="4" customWidth="1"/>
    <col min="4302" max="4302" width="13.5703125" style="4" customWidth="1"/>
    <col min="4303" max="4303" width="14" style="4" customWidth="1"/>
    <col min="4304" max="4304" width="12.28515625" style="4" customWidth="1"/>
    <col min="4305" max="4305" width="14.140625" style="4" customWidth="1"/>
    <col min="4306" max="4306" width="13" style="4" customWidth="1"/>
    <col min="4307" max="4307" width="13.5703125" style="4" customWidth="1"/>
    <col min="4308" max="4308" width="12.42578125" style="4" customWidth="1"/>
    <col min="4309" max="4309" width="12.5703125" style="4" customWidth="1"/>
    <col min="4310" max="4310" width="11.7109375" style="4" customWidth="1"/>
    <col min="4311" max="4311" width="13.7109375" style="4" customWidth="1"/>
    <col min="4312" max="4312" width="13.28515625" style="4" customWidth="1"/>
    <col min="4313" max="4313" width="13.140625" style="4" customWidth="1"/>
    <col min="4314" max="4314" width="12" style="4" customWidth="1"/>
    <col min="4315" max="4315" width="12.140625" style="4" customWidth="1"/>
    <col min="4316" max="4316" width="12.28515625" style="4" customWidth="1"/>
    <col min="4317" max="4317" width="12.140625" style="4" customWidth="1"/>
    <col min="4318" max="4318" width="12.5703125" style="4" customWidth="1"/>
    <col min="4319" max="4535" width="9.140625" style="4"/>
    <col min="4536" max="4536" width="25.42578125" style="4" customWidth="1"/>
    <col min="4537" max="4537" width="56.28515625" style="4" customWidth="1"/>
    <col min="4538" max="4538" width="14" style="4" customWidth="1"/>
    <col min="4539" max="4540" width="14.5703125" style="4" customWidth="1"/>
    <col min="4541" max="4541" width="14.140625" style="4" customWidth="1"/>
    <col min="4542" max="4542" width="15.140625" style="4" customWidth="1"/>
    <col min="4543" max="4543" width="13.85546875" style="4" customWidth="1"/>
    <col min="4544" max="4545" width="14.7109375" style="4" customWidth="1"/>
    <col min="4546" max="4546" width="12.85546875" style="4" customWidth="1"/>
    <col min="4547" max="4547" width="13.5703125" style="4" customWidth="1"/>
    <col min="4548" max="4548" width="12.7109375" style="4" customWidth="1"/>
    <col min="4549" max="4549" width="13.42578125" style="4" customWidth="1"/>
    <col min="4550" max="4550" width="13.140625" style="4" customWidth="1"/>
    <col min="4551" max="4551" width="14.7109375" style="4" customWidth="1"/>
    <col min="4552" max="4552" width="14.5703125" style="4" customWidth="1"/>
    <col min="4553" max="4553" width="13" style="4" customWidth="1"/>
    <col min="4554" max="4554" width="15" style="4" customWidth="1"/>
    <col min="4555" max="4556" width="12.140625" style="4" customWidth="1"/>
    <col min="4557" max="4557" width="12" style="4" customWidth="1"/>
    <col min="4558" max="4558" width="13.5703125" style="4" customWidth="1"/>
    <col min="4559" max="4559" width="14" style="4" customWidth="1"/>
    <col min="4560" max="4560" width="12.28515625" style="4" customWidth="1"/>
    <col min="4561" max="4561" width="14.140625" style="4" customWidth="1"/>
    <col min="4562" max="4562" width="13" style="4" customWidth="1"/>
    <col min="4563" max="4563" width="13.5703125" style="4" customWidth="1"/>
    <col min="4564" max="4564" width="12.42578125" style="4" customWidth="1"/>
    <col min="4565" max="4565" width="12.5703125" style="4" customWidth="1"/>
    <col min="4566" max="4566" width="11.7109375" style="4" customWidth="1"/>
    <col min="4567" max="4567" width="13.7109375" style="4" customWidth="1"/>
    <col min="4568" max="4568" width="13.28515625" style="4" customWidth="1"/>
    <col min="4569" max="4569" width="13.140625" style="4" customWidth="1"/>
    <col min="4570" max="4570" width="12" style="4" customWidth="1"/>
    <col min="4571" max="4571" width="12.140625" style="4" customWidth="1"/>
    <col min="4572" max="4572" width="12.28515625" style="4" customWidth="1"/>
    <col min="4573" max="4573" width="12.140625" style="4" customWidth="1"/>
    <col min="4574" max="4574" width="12.5703125" style="4" customWidth="1"/>
    <col min="4575" max="4791" width="9.140625" style="4"/>
    <col min="4792" max="4792" width="25.42578125" style="4" customWidth="1"/>
    <col min="4793" max="4793" width="56.28515625" style="4" customWidth="1"/>
    <col min="4794" max="4794" width="14" style="4" customWidth="1"/>
    <col min="4795" max="4796" width="14.5703125" style="4" customWidth="1"/>
    <col min="4797" max="4797" width="14.140625" style="4" customWidth="1"/>
    <col min="4798" max="4798" width="15.140625" style="4" customWidth="1"/>
    <col min="4799" max="4799" width="13.85546875" style="4" customWidth="1"/>
    <col min="4800" max="4801" width="14.7109375" style="4" customWidth="1"/>
    <col min="4802" max="4802" width="12.85546875" style="4" customWidth="1"/>
    <col min="4803" max="4803" width="13.5703125" style="4" customWidth="1"/>
    <col min="4804" max="4804" width="12.7109375" style="4" customWidth="1"/>
    <col min="4805" max="4805" width="13.42578125" style="4" customWidth="1"/>
    <col min="4806" max="4806" width="13.140625" style="4" customWidth="1"/>
    <col min="4807" max="4807" width="14.7109375" style="4" customWidth="1"/>
    <col min="4808" max="4808" width="14.5703125" style="4" customWidth="1"/>
    <col min="4809" max="4809" width="13" style="4" customWidth="1"/>
    <col min="4810" max="4810" width="15" style="4" customWidth="1"/>
    <col min="4811" max="4812" width="12.140625" style="4" customWidth="1"/>
    <col min="4813" max="4813" width="12" style="4" customWidth="1"/>
    <col min="4814" max="4814" width="13.5703125" style="4" customWidth="1"/>
    <col min="4815" max="4815" width="14" style="4" customWidth="1"/>
    <col min="4816" max="4816" width="12.28515625" style="4" customWidth="1"/>
    <col min="4817" max="4817" width="14.140625" style="4" customWidth="1"/>
    <col min="4818" max="4818" width="13" style="4" customWidth="1"/>
    <col min="4819" max="4819" width="13.5703125" style="4" customWidth="1"/>
    <col min="4820" max="4820" width="12.42578125" style="4" customWidth="1"/>
    <col min="4821" max="4821" width="12.5703125" style="4" customWidth="1"/>
    <col min="4822" max="4822" width="11.7109375" style="4" customWidth="1"/>
    <col min="4823" max="4823" width="13.7109375" style="4" customWidth="1"/>
    <col min="4824" max="4824" width="13.28515625" style="4" customWidth="1"/>
    <col min="4825" max="4825" width="13.140625" style="4" customWidth="1"/>
    <col min="4826" max="4826" width="12" style="4" customWidth="1"/>
    <col min="4827" max="4827" width="12.140625" style="4" customWidth="1"/>
    <col min="4828" max="4828" width="12.28515625" style="4" customWidth="1"/>
    <col min="4829" max="4829" width="12.140625" style="4" customWidth="1"/>
    <col min="4830" max="4830" width="12.5703125" style="4" customWidth="1"/>
    <col min="4831" max="5047" width="9.140625" style="4"/>
    <col min="5048" max="5048" width="25.42578125" style="4" customWidth="1"/>
    <col min="5049" max="5049" width="56.28515625" style="4" customWidth="1"/>
    <col min="5050" max="5050" width="14" style="4" customWidth="1"/>
    <col min="5051" max="5052" width="14.5703125" style="4" customWidth="1"/>
    <col min="5053" max="5053" width="14.140625" style="4" customWidth="1"/>
    <col min="5054" max="5054" width="15.140625" style="4" customWidth="1"/>
    <col min="5055" max="5055" width="13.85546875" style="4" customWidth="1"/>
    <col min="5056" max="5057" width="14.7109375" style="4" customWidth="1"/>
    <col min="5058" max="5058" width="12.85546875" style="4" customWidth="1"/>
    <col min="5059" max="5059" width="13.5703125" style="4" customWidth="1"/>
    <col min="5060" max="5060" width="12.7109375" style="4" customWidth="1"/>
    <col min="5061" max="5061" width="13.42578125" style="4" customWidth="1"/>
    <col min="5062" max="5062" width="13.140625" style="4" customWidth="1"/>
    <col min="5063" max="5063" width="14.7109375" style="4" customWidth="1"/>
    <col min="5064" max="5064" width="14.5703125" style="4" customWidth="1"/>
    <col min="5065" max="5065" width="13" style="4" customWidth="1"/>
    <col min="5066" max="5066" width="15" style="4" customWidth="1"/>
    <col min="5067" max="5068" width="12.140625" style="4" customWidth="1"/>
    <col min="5069" max="5069" width="12" style="4" customWidth="1"/>
    <col min="5070" max="5070" width="13.5703125" style="4" customWidth="1"/>
    <col min="5071" max="5071" width="14" style="4" customWidth="1"/>
    <col min="5072" max="5072" width="12.28515625" style="4" customWidth="1"/>
    <col min="5073" max="5073" width="14.140625" style="4" customWidth="1"/>
    <col min="5074" max="5074" width="13" style="4" customWidth="1"/>
    <col min="5075" max="5075" width="13.5703125" style="4" customWidth="1"/>
    <col min="5076" max="5076" width="12.42578125" style="4" customWidth="1"/>
    <col min="5077" max="5077" width="12.5703125" style="4" customWidth="1"/>
    <col min="5078" max="5078" width="11.7109375" style="4" customWidth="1"/>
    <col min="5079" max="5079" width="13.7109375" style="4" customWidth="1"/>
    <col min="5080" max="5080" width="13.28515625" style="4" customWidth="1"/>
    <col min="5081" max="5081" width="13.140625" style="4" customWidth="1"/>
    <col min="5082" max="5082" width="12" style="4" customWidth="1"/>
    <col min="5083" max="5083" width="12.140625" style="4" customWidth="1"/>
    <col min="5084" max="5084" width="12.28515625" style="4" customWidth="1"/>
    <col min="5085" max="5085" width="12.140625" style="4" customWidth="1"/>
    <col min="5086" max="5086" width="12.5703125" style="4" customWidth="1"/>
    <col min="5087" max="5303" width="9.140625" style="4"/>
    <col min="5304" max="5304" width="25.42578125" style="4" customWidth="1"/>
    <col min="5305" max="5305" width="56.28515625" style="4" customWidth="1"/>
    <col min="5306" max="5306" width="14" style="4" customWidth="1"/>
    <col min="5307" max="5308" width="14.5703125" style="4" customWidth="1"/>
    <col min="5309" max="5309" width="14.140625" style="4" customWidth="1"/>
    <col min="5310" max="5310" width="15.140625" style="4" customWidth="1"/>
    <col min="5311" max="5311" width="13.85546875" style="4" customWidth="1"/>
    <col min="5312" max="5313" width="14.7109375" style="4" customWidth="1"/>
    <col min="5314" max="5314" width="12.85546875" style="4" customWidth="1"/>
    <col min="5315" max="5315" width="13.5703125" style="4" customWidth="1"/>
    <col min="5316" max="5316" width="12.7109375" style="4" customWidth="1"/>
    <col min="5317" max="5317" width="13.42578125" style="4" customWidth="1"/>
    <col min="5318" max="5318" width="13.140625" style="4" customWidth="1"/>
    <col min="5319" max="5319" width="14.7109375" style="4" customWidth="1"/>
    <col min="5320" max="5320" width="14.5703125" style="4" customWidth="1"/>
    <col min="5321" max="5321" width="13" style="4" customWidth="1"/>
    <col min="5322" max="5322" width="15" style="4" customWidth="1"/>
    <col min="5323" max="5324" width="12.140625" style="4" customWidth="1"/>
    <col min="5325" max="5325" width="12" style="4" customWidth="1"/>
    <col min="5326" max="5326" width="13.5703125" style="4" customWidth="1"/>
    <col min="5327" max="5327" width="14" style="4" customWidth="1"/>
    <col min="5328" max="5328" width="12.28515625" style="4" customWidth="1"/>
    <col min="5329" max="5329" width="14.140625" style="4" customWidth="1"/>
    <col min="5330" max="5330" width="13" style="4" customWidth="1"/>
    <col min="5331" max="5331" width="13.5703125" style="4" customWidth="1"/>
    <col min="5332" max="5332" width="12.42578125" style="4" customWidth="1"/>
    <col min="5333" max="5333" width="12.5703125" style="4" customWidth="1"/>
    <col min="5334" max="5334" width="11.7109375" style="4" customWidth="1"/>
    <col min="5335" max="5335" width="13.7109375" style="4" customWidth="1"/>
    <col min="5336" max="5336" width="13.28515625" style="4" customWidth="1"/>
    <col min="5337" max="5337" width="13.140625" style="4" customWidth="1"/>
    <col min="5338" max="5338" width="12" style="4" customWidth="1"/>
    <col min="5339" max="5339" width="12.140625" style="4" customWidth="1"/>
    <col min="5340" max="5340" width="12.28515625" style="4" customWidth="1"/>
    <col min="5341" max="5341" width="12.140625" style="4" customWidth="1"/>
    <col min="5342" max="5342" width="12.5703125" style="4" customWidth="1"/>
    <col min="5343" max="5559" width="9.140625" style="4"/>
    <col min="5560" max="5560" width="25.42578125" style="4" customWidth="1"/>
    <col min="5561" max="5561" width="56.28515625" style="4" customWidth="1"/>
    <col min="5562" max="5562" width="14" style="4" customWidth="1"/>
    <col min="5563" max="5564" width="14.5703125" style="4" customWidth="1"/>
    <col min="5565" max="5565" width="14.140625" style="4" customWidth="1"/>
    <col min="5566" max="5566" width="15.140625" style="4" customWidth="1"/>
    <col min="5567" max="5567" width="13.85546875" style="4" customWidth="1"/>
    <col min="5568" max="5569" width="14.7109375" style="4" customWidth="1"/>
    <col min="5570" max="5570" width="12.85546875" style="4" customWidth="1"/>
    <col min="5571" max="5571" width="13.5703125" style="4" customWidth="1"/>
    <col min="5572" max="5572" width="12.7109375" style="4" customWidth="1"/>
    <col min="5573" max="5573" width="13.42578125" style="4" customWidth="1"/>
    <col min="5574" max="5574" width="13.140625" style="4" customWidth="1"/>
    <col min="5575" max="5575" width="14.7109375" style="4" customWidth="1"/>
    <col min="5576" max="5576" width="14.5703125" style="4" customWidth="1"/>
    <col min="5577" max="5577" width="13" style="4" customWidth="1"/>
    <col min="5578" max="5578" width="15" style="4" customWidth="1"/>
    <col min="5579" max="5580" width="12.140625" style="4" customWidth="1"/>
    <col min="5581" max="5581" width="12" style="4" customWidth="1"/>
    <col min="5582" max="5582" width="13.5703125" style="4" customWidth="1"/>
    <col min="5583" max="5583" width="14" style="4" customWidth="1"/>
    <col min="5584" max="5584" width="12.28515625" style="4" customWidth="1"/>
    <col min="5585" max="5585" width="14.140625" style="4" customWidth="1"/>
    <col min="5586" max="5586" width="13" style="4" customWidth="1"/>
    <col min="5587" max="5587" width="13.5703125" style="4" customWidth="1"/>
    <col min="5588" max="5588" width="12.42578125" style="4" customWidth="1"/>
    <col min="5589" max="5589" width="12.5703125" style="4" customWidth="1"/>
    <col min="5590" max="5590" width="11.7109375" style="4" customWidth="1"/>
    <col min="5591" max="5591" width="13.7109375" style="4" customWidth="1"/>
    <col min="5592" max="5592" width="13.28515625" style="4" customWidth="1"/>
    <col min="5593" max="5593" width="13.140625" style="4" customWidth="1"/>
    <col min="5594" max="5594" width="12" style="4" customWidth="1"/>
    <col min="5595" max="5595" width="12.140625" style="4" customWidth="1"/>
    <col min="5596" max="5596" width="12.28515625" style="4" customWidth="1"/>
    <col min="5597" max="5597" width="12.140625" style="4" customWidth="1"/>
    <col min="5598" max="5598" width="12.5703125" style="4" customWidth="1"/>
    <col min="5599" max="5815" width="9.140625" style="4"/>
    <col min="5816" max="5816" width="25.42578125" style="4" customWidth="1"/>
    <col min="5817" max="5817" width="56.28515625" style="4" customWidth="1"/>
    <col min="5818" max="5818" width="14" style="4" customWidth="1"/>
    <col min="5819" max="5820" width="14.5703125" style="4" customWidth="1"/>
    <col min="5821" max="5821" width="14.140625" style="4" customWidth="1"/>
    <col min="5822" max="5822" width="15.140625" style="4" customWidth="1"/>
    <col min="5823" max="5823" width="13.85546875" style="4" customWidth="1"/>
    <col min="5824" max="5825" width="14.7109375" style="4" customWidth="1"/>
    <col min="5826" max="5826" width="12.85546875" style="4" customWidth="1"/>
    <col min="5827" max="5827" width="13.5703125" style="4" customWidth="1"/>
    <col min="5828" max="5828" width="12.7109375" style="4" customWidth="1"/>
    <col min="5829" max="5829" width="13.42578125" style="4" customWidth="1"/>
    <col min="5830" max="5830" width="13.140625" style="4" customWidth="1"/>
    <col min="5831" max="5831" width="14.7109375" style="4" customWidth="1"/>
    <col min="5832" max="5832" width="14.5703125" style="4" customWidth="1"/>
    <col min="5833" max="5833" width="13" style="4" customWidth="1"/>
    <col min="5834" max="5834" width="15" style="4" customWidth="1"/>
    <col min="5835" max="5836" width="12.140625" style="4" customWidth="1"/>
    <col min="5837" max="5837" width="12" style="4" customWidth="1"/>
    <col min="5838" max="5838" width="13.5703125" style="4" customWidth="1"/>
    <col min="5839" max="5839" width="14" style="4" customWidth="1"/>
    <col min="5840" max="5840" width="12.28515625" style="4" customWidth="1"/>
    <col min="5841" max="5841" width="14.140625" style="4" customWidth="1"/>
    <col min="5842" max="5842" width="13" style="4" customWidth="1"/>
    <col min="5843" max="5843" width="13.5703125" style="4" customWidth="1"/>
    <col min="5844" max="5844" width="12.42578125" style="4" customWidth="1"/>
    <col min="5845" max="5845" width="12.5703125" style="4" customWidth="1"/>
    <col min="5846" max="5846" width="11.7109375" style="4" customWidth="1"/>
    <col min="5847" max="5847" width="13.7109375" style="4" customWidth="1"/>
    <col min="5848" max="5848" width="13.28515625" style="4" customWidth="1"/>
    <col min="5849" max="5849" width="13.140625" style="4" customWidth="1"/>
    <col min="5850" max="5850" width="12" style="4" customWidth="1"/>
    <col min="5851" max="5851" width="12.140625" style="4" customWidth="1"/>
    <col min="5852" max="5852" width="12.28515625" style="4" customWidth="1"/>
    <col min="5853" max="5853" width="12.140625" style="4" customWidth="1"/>
    <col min="5854" max="5854" width="12.5703125" style="4" customWidth="1"/>
    <col min="5855" max="6071" width="9.140625" style="4"/>
    <col min="6072" max="6072" width="25.42578125" style="4" customWidth="1"/>
    <col min="6073" max="6073" width="56.28515625" style="4" customWidth="1"/>
    <col min="6074" max="6074" width="14" style="4" customWidth="1"/>
    <col min="6075" max="6076" width="14.5703125" style="4" customWidth="1"/>
    <col min="6077" max="6077" width="14.140625" style="4" customWidth="1"/>
    <col min="6078" max="6078" width="15.140625" style="4" customWidth="1"/>
    <col min="6079" max="6079" width="13.85546875" style="4" customWidth="1"/>
    <col min="6080" max="6081" width="14.7109375" style="4" customWidth="1"/>
    <col min="6082" max="6082" width="12.85546875" style="4" customWidth="1"/>
    <col min="6083" max="6083" width="13.5703125" style="4" customWidth="1"/>
    <col min="6084" max="6084" width="12.7109375" style="4" customWidth="1"/>
    <col min="6085" max="6085" width="13.42578125" style="4" customWidth="1"/>
    <col min="6086" max="6086" width="13.140625" style="4" customWidth="1"/>
    <col min="6087" max="6087" width="14.7109375" style="4" customWidth="1"/>
    <col min="6088" max="6088" width="14.5703125" style="4" customWidth="1"/>
    <col min="6089" max="6089" width="13" style="4" customWidth="1"/>
    <col min="6090" max="6090" width="15" style="4" customWidth="1"/>
    <col min="6091" max="6092" width="12.140625" style="4" customWidth="1"/>
    <col min="6093" max="6093" width="12" style="4" customWidth="1"/>
    <col min="6094" max="6094" width="13.5703125" style="4" customWidth="1"/>
    <col min="6095" max="6095" width="14" style="4" customWidth="1"/>
    <col min="6096" max="6096" width="12.28515625" style="4" customWidth="1"/>
    <col min="6097" max="6097" width="14.140625" style="4" customWidth="1"/>
    <col min="6098" max="6098" width="13" style="4" customWidth="1"/>
    <col min="6099" max="6099" width="13.5703125" style="4" customWidth="1"/>
    <col min="6100" max="6100" width="12.42578125" style="4" customWidth="1"/>
    <col min="6101" max="6101" width="12.5703125" style="4" customWidth="1"/>
    <col min="6102" max="6102" width="11.7109375" style="4" customWidth="1"/>
    <col min="6103" max="6103" width="13.7109375" style="4" customWidth="1"/>
    <col min="6104" max="6104" width="13.28515625" style="4" customWidth="1"/>
    <col min="6105" max="6105" width="13.140625" style="4" customWidth="1"/>
    <col min="6106" max="6106" width="12" style="4" customWidth="1"/>
    <col min="6107" max="6107" width="12.140625" style="4" customWidth="1"/>
    <col min="6108" max="6108" width="12.28515625" style="4" customWidth="1"/>
    <col min="6109" max="6109" width="12.140625" style="4" customWidth="1"/>
    <col min="6110" max="6110" width="12.5703125" style="4" customWidth="1"/>
    <col min="6111" max="6327" width="9.140625" style="4"/>
    <col min="6328" max="6328" width="25.42578125" style="4" customWidth="1"/>
    <col min="6329" max="6329" width="56.28515625" style="4" customWidth="1"/>
    <col min="6330" max="6330" width="14" style="4" customWidth="1"/>
    <col min="6331" max="6332" width="14.5703125" style="4" customWidth="1"/>
    <col min="6333" max="6333" width="14.140625" style="4" customWidth="1"/>
    <col min="6334" max="6334" width="15.140625" style="4" customWidth="1"/>
    <col min="6335" max="6335" width="13.85546875" style="4" customWidth="1"/>
    <col min="6336" max="6337" width="14.7109375" style="4" customWidth="1"/>
    <col min="6338" max="6338" width="12.85546875" style="4" customWidth="1"/>
    <col min="6339" max="6339" width="13.5703125" style="4" customWidth="1"/>
    <col min="6340" max="6340" width="12.7109375" style="4" customWidth="1"/>
    <col min="6341" max="6341" width="13.42578125" style="4" customWidth="1"/>
    <col min="6342" max="6342" width="13.140625" style="4" customWidth="1"/>
    <col min="6343" max="6343" width="14.7109375" style="4" customWidth="1"/>
    <col min="6344" max="6344" width="14.5703125" style="4" customWidth="1"/>
    <col min="6345" max="6345" width="13" style="4" customWidth="1"/>
    <col min="6346" max="6346" width="15" style="4" customWidth="1"/>
    <col min="6347" max="6348" width="12.140625" style="4" customWidth="1"/>
    <col min="6349" max="6349" width="12" style="4" customWidth="1"/>
    <col min="6350" max="6350" width="13.5703125" style="4" customWidth="1"/>
    <col min="6351" max="6351" width="14" style="4" customWidth="1"/>
    <col min="6352" max="6352" width="12.28515625" style="4" customWidth="1"/>
    <col min="6353" max="6353" width="14.140625" style="4" customWidth="1"/>
    <col min="6354" max="6354" width="13" style="4" customWidth="1"/>
    <col min="6355" max="6355" width="13.5703125" style="4" customWidth="1"/>
    <col min="6356" max="6356" width="12.42578125" style="4" customWidth="1"/>
    <col min="6357" max="6357" width="12.5703125" style="4" customWidth="1"/>
    <col min="6358" max="6358" width="11.7109375" style="4" customWidth="1"/>
    <col min="6359" max="6359" width="13.7109375" style="4" customWidth="1"/>
    <col min="6360" max="6360" width="13.28515625" style="4" customWidth="1"/>
    <col min="6361" max="6361" width="13.140625" style="4" customWidth="1"/>
    <col min="6362" max="6362" width="12" style="4" customWidth="1"/>
    <col min="6363" max="6363" width="12.140625" style="4" customWidth="1"/>
    <col min="6364" max="6364" width="12.28515625" style="4" customWidth="1"/>
    <col min="6365" max="6365" width="12.140625" style="4" customWidth="1"/>
    <col min="6366" max="6366" width="12.5703125" style="4" customWidth="1"/>
    <col min="6367" max="6583" width="9.140625" style="4"/>
    <col min="6584" max="6584" width="25.42578125" style="4" customWidth="1"/>
    <col min="6585" max="6585" width="56.28515625" style="4" customWidth="1"/>
    <col min="6586" max="6586" width="14" style="4" customWidth="1"/>
    <col min="6587" max="6588" width="14.5703125" style="4" customWidth="1"/>
    <col min="6589" max="6589" width="14.140625" style="4" customWidth="1"/>
    <col min="6590" max="6590" width="15.140625" style="4" customWidth="1"/>
    <col min="6591" max="6591" width="13.85546875" style="4" customWidth="1"/>
    <col min="6592" max="6593" width="14.7109375" style="4" customWidth="1"/>
    <col min="6594" max="6594" width="12.85546875" style="4" customWidth="1"/>
    <col min="6595" max="6595" width="13.5703125" style="4" customWidth="1"/>
    <col min="6596" max="6596" width="12.7109375" style="4" customWidth="1"/>
    <col min="6597" max="6597" width="13.42578125" style="4" customWidth="1"/>
    <col min="6598" max="6598" width="13.140625" style="4" customWidth="1"/>
    <col min="6599" max="6599" width="14.7109375" style="4" customWidth="1"/>
    <col min="6600" max="6600" width="14.5703125" style="4" customWidth="1"/>
    <col min="6601" max="6601" width="13" style="4" customWidth="1"/>
    <col min="6602" max="6602" width="15" style="4" customWidth="1"/>
    <col min="6603" max="6604" width="12.140625" style="4" customWidth="1"/>
    <col min="6605" max="6605" width="12" style="4" customWidth="1"/>
    <col min="6606" max="6606" width="13.5703125" style="4" customWidth="1"/>
    <col min="6607" max="6607" width="14" style="4" customWidth="1"/>
    <col min="6608" max="6608" width="12.28515625" style="4" customWidth="1"/>
    <col min="6609" max="6609" width="14.140625" style="4" customWidth="1"/>
    <col min="6610" max="6610" width="13" style="4" customWidth="1"/>
    <col min="6611" max="6611" width="13.5703125" style="4" customWidth="1"/>
    <col min="6612" max="6612" width="12.42578125" style="4" customWidth="1"/>
    <col min="6613" max="6613" width="12.5703125" style="4" customWidth="1"/>
    <col min="6614" max="6614" width="11.7109375" style="4" customWidth="1"/>
    <col min="6615" max="6615" width="13.7109375" style="4" customWidth="1"/>
    <col min="6616" max="6616" width="13.28515625" style="4" customWidth="1"/>
    <col min="6617" max="6617" width="13.140625" style="4" customWidth="1"/>
    <col min="6618" max="6618" width="12" style="4" customWidth="1"/>
    <col min="6619" max="6619" width="12.140625" style="4" customWidth="1"/>
    <col min="6620" max="6620" width="12.28515625" style="4" customWidth="1"/>
    <col min="6621" max="6621" width="12.140625" style="4" customWidth="1"/>
    <col min="6622" max="6622" width="12.5703125" style="4" customWidth="1"/>
    <col min="6623" max="6839" width="9.140625" style="4"/>
    <col min="6840" max="6840" width="25.42578125" style="4" customWidth="1"/>
    <col min="6841" max="6841" width="56.28515625" style="4" customWidth="1"/>
    <col min="6842" max="6842" width="14" style="4" customWidth="1"/>
    <col min="6843" max="6844" width="14.5703125" style="4" customWidth="1"/>
    <col min="6845" max="6845" width="14.140625" style="4" customWidth="1"/>
    <col min="6846" max="6846" width="15.140625" style="4" customWidth="1"/>
    <col min="6847" max="6847" width="13.85546875" style="4" customWidth="1"/>
    <col min="6848" max="6849" width="14.7109375" style="4" customWidth="1"/>
    <col min="6850" max="6850" width="12.85546875" style="4" customWidth="1"/>
    <col min="6851" max="6851" width="13.5703125" style="4" customWidth="1"/>
    <col min="6852" max="6852" width="12.7109375" style="4" customWidth="1"/>
    <col min="6853" max="6853" width="13.42578125" style="4" customWidth="1"/>
    <col min="6854" max="6854" width="13.140625" style="4" customWidth="1"/>
    <col min="6855" max="6855" width="14.7109375" style="4" customWidth="1"/>
    <col min="6856" max="6856" width="14.5703125" style="4" customWidth="1"/>
    <col min="6857" max="6857" width="13" style="4" customWidth="1"/>
    <col min="6858" max="6858" width="15" style="4" customWidth="1"/>
    <col min="6859" max="6860" width="12.140625" style="4" customWidth="1"/>
    <col min="6861" max="6861" width="12" style="4" customWidth="1"/>
    <col min="6862" max="6862" width="13.5703125" style="4" customWidth="1"/>
    <col min="6863" max="6863" width="14" style="4" customWidth="1"/>
    <col min="6864" max="6864" width="12.28515625" style="4" customWidth="1"/>
    <col min="6865" max="6865" width="14.140625" style="4" customWidth="1"/>
    <col min="6866" max="6866" width="13" style="4" customWidth="1"/>
    <col min="6867" max="6867" width="13.5703125" style="4" customWidth="1"/>
    <col min="6868" max="6868" width="12.42578125" style="4" customWidth="1"/>
    <col min="6869" max="6869" width="12.5703125" style="4" customWidth="1"/>
    <col min="6870" max="6870" width="11.7109375" style="4" customWidth="1"/>
    <col min="6871" max="6871" width="13.7109375" style="4" customWidth="1"/>
    <col min="6872" max="6872" width="13.28515625" style="4" customWidth="1"/>
    <col min="6873" max="6873" width="13.140625" style="4" customWidth="1"/>
    <col min="6874" max="6874" width="12" style="4" customWidth="1"/>
    <col min="6875" max="6875" width="12.140625" style="4" customWidth="1"/>
    <col min="6876" max="6876" width="12.28515625" style="4" customWidth="1"/>
    <col min="6877" max="6877" width="12.140625" style="4" customWidth="1"/>
    <col min="6878" max="6878" width="12.5703125" style="4" customWidth="1"/>
    <col min="6879" max="7095" width="9.140625" style="4"/>
    <col min="7096" max="7096" width="25.42578125" style="4" customWidth="1"/>
    <col min="7097" max="7097" width="56.28515625" style="4" customWidth="1"/>
    <col min="7098" max="7098" width="14" style="4" customWidth="1"/>
    <col min="7099" max="7100" width="14.5703125" style="4" customWidth="1"/>
    <col min="7101" max="7101" width="14.140625" style="4" customWidth="1"/>
    <col min="7102" max="7102" width="15.140625" style="4" customWidth="1"/>
    <col min="7103" max="7103" width="13.85546875" style="4" customWidth="1"/>
    <col min="7104" max="7105" width="14.7109375" style="4" customWidth="1"/>
    <col min="7106" max="7106" width="12.85546875" style="4" customWidth="1"/>
    <col min="7107" max="7107" width="13.5703125" style="4" customWidth="1"/>
    <col min="7108" max="7108" width="12.7109375" style="4" customWidth="1"/>
    <col min="7109" max="7109" width="13.42578125" style="4" customWidth="1"/>
    <col min="7110" max="7110" width="13.140625" style="4" customWidth="1"/>
    <col min="7111" max="7111" width="14.7109375" style="4" customWidth="1"/>
    <col min="7112" max="7112" width="14.5703125" style="4" customWidth="1"/>
    <col min="7113" max="7113" width="13" style="4" customWidth="1"/>
    <col min="7114" max="7114" width="15" style="4" customWidth="1"/>
    <col min="7115" max="7116" width="12.140625" style="4" customWidth="1"/>
    <col min="7117" max="7117" width="12" style="4" customWidth="1"/>
    <col min="7118" max="7118" width="13.5703125" style="4" customWidth="1"/>
    <col min="7119" max="7119" width="14" style="4" customWidth="1"/>
    <col min="7120" max="7120" width="12.28515625" style="4" customWidth="1"/>
    <col min="7121" max="7121" width="14.140625" style="4" customWidth="1"/>
    <col min="7122" max="7122" width="13" style="4" customWidth="1"/>
    <col min="7123" max="7123" width="13.5703125" style="4" customWidth="1"/>
    <col min="7124" max="7124" width="12.42578125" style="4" customWidth="1"/>
    <col min="7125" max="7125" width="12.5703125" style="4" customWidth="1"/>
    <col min="7126" max="7126" width="11.7109375" style="4" customWidth="1"/>
    <col min="7127" max="7127" width="13.7109375" style="4" customWidth="1"/>
    <col min="7128" max="7128" width="13.28515625" style="4" customWidth="1"/>
    <col min="7129" max="7129" width="13.140625" style="4" customWidth="1"/>
    <col min="7130" max="7130" width="12" style="4" customWidth="1"/>
    <col min="7131" max="7131" width="12.140625" style="4" customWidth="1"/>
    <col min="7132" max="7132" width="12.28515625" style="4" customWidth="1"/>
    <col min="7133" max="7133" width="12.140625" style="4" customWidth="1"/>
    <col min="7134" max="7134" width="12.5703125" style="4" customWidth="1"/>
    <col min="7135" max="7351" width="9.140625" style="4"/>
    <col min="7352" max="7352" width="25.42578125" style="4" customWidth="1"/>
    <col min="7353" max="7353" width="56.28515625" style="4" customWidth="1"/>
    <col min="7354" max="7354" width="14" style="4" customWidth="1"/>
    <col min="7355" max="7356" width="14.5703125" style="4" customWidth="1"/>
    <col min="7357" max="7357" width="14.140625" style="4" customWidth="1"/>
    <col min="7358" max="7358" width="15.140625" style="4" customWidth="1"/>
    <col min="7359" max="7359" width="13.85546875" style="4" customWidth="1"/>
    <col min="7360" max="7361" width="14.7109375" style="4" customWidth="1"/>
    <col min="7362" max="7362" width="12.85546875" style="4" customWidth="1"/>
    <col min="7363" max="7363" width="13.5703125" style="4" customWidth="1"/>
    <col min="7364" max="7364" width="12.7109375" style="4" customWidth="1"/>
    <col min="7365" max="7365" width="13.42578125" style="4" customWidth="1"/>
    <col min="7366" max="7366" width="13.140625" style="4" customWidth="1"/>
    <col min="7367" max="7367" width="14.7109375" style="4" customWidth="1"/>
    <col min="7368" max="7368" width="14.5703125" style="4" customWidth="1"/>
    <col min="7369" max="7369" width="13" style="4" customWidth="1"/>
    <col min="7370" max="7370" width="15" style="4" customWidth="1"/>
    <col min="7371" max="7372" width="12.140625" style="4" customWidth="1"/>
    <col min="7373" max="7373" width="12" style="4" customWidth="1"/>
    <col min="7374" max="7374" width="13.5703125" style="4" customWidth="1"/>
    <col min="7375" max="7375" width="14" style="4" customWidth="1"/>
    <col min="7376" max="7376" width="12.28515625" style="4" customWidth="1"/>
    <col min="7377" max="7377" width="14.140625" style="4" customWidth="1"/>
    <col min="7378" max="7378" width="13" style="4" customWidth="1"/>
    <col min="7379" max="7379" width="13.5703125" style="4" customWidth="1"/>
    <col min="7380" max="7380" width="12.42578125" style="4" customWidth="1"/>
    <col min="7381" max="7381" width="12.5703125" style="4" customWidth="1"/>
    <col min="7382" max="7382" width="11.7109375" style="4" customWidth="1"/>
    <col min="7383" max="7383" width="13.7109375" style="4" customWidth="1"/>
    <col min="7384" max="7384" width="13.28515625" style="4" customWidth="1"/>
    <col min="7385" max="7385" width="13.140625" style="4" customWidth="1"/>
    <col min="7386" max="7386" width="12" style="4" customWidth="1"/>
    <col min="7387" max="7387" width="12.140625" style="4" customWidth="1"/>
    <col min="7388" max="7388" width="12.28515625" style="4" customWidth="1"/>
    <col min="7389" max="7389" width="12.140625" style="4" customWidth="1"/>
    <col min="7390" max="7390" width="12.5703125" style="4" customWidth="1"/>
    <col min="7391" max="7607" width="9.140625" style="4"/>
    <col min="7608" max="7608" width="25.42578125" style="4" customWidth="1"/>
    <col min="7609" max="7609" width="56.28515625" style="4" customWidth="1"/>
    <col min="7610" max="7610" width="14" style="4" customWidth="1"/>
    <col min="7611" max="7612" width="14.5703125" style="4" customWidth="1"/>
    <col min="7613" max="7613" width="14.140625" style="4" customWidth="1"/>
    <col min="7614" max="7614" width="15.140625" style="4" customWidth="1"/>
    <col min="7615" max="7615" width="13.85546875" style="4" customWidth="1"/>
    <col min="7616" max="7617" width="14.7109375" style="4" customWidth="1"/>
    <col min="7618" max="7618" width="12.85546875" style="4" customWidth="1"/>
    <col min="7619" max="7619" width="13.5703125" style="4" customWidth="1"/>
    <col min="7620" max="7620" width="12.7109375" style="4" customWidth="1"/>
    <col min="7621" max="7621" width="13.42578125" style="4" customWidth="1"/>
    <col min="7622" max="7622" width="13.140625" style="4" customWidth="1"/>
    <col min="7623" max="7623" width="14.7109375" style="4" customWidth="1"/>
    <col min="7624" max="7624" width="14.5703125" style="4" customWidth="1"/>
    <col min="7625" max="7625" width="13" style="4" customWidth="1"/>
    <col min="7626" max="7626" width="15" style="4" customWidth="1"/>
    <col min="7627" max="7628" width="12.140625" style="4" customWidth="1"/>
    <col min="7629" max="7629" width="12" style="4" customWidth="1"/>
    <col min="7630" max="7630" width="13.5703125" style="4" customWidth="1"/>
    <col min="7631" max="7631" width="14" style="4" customWidth="1"/>
    <col min="7632" max="7632" width="12.28515625" style="4" customWidth="1"/>
    <col min="7633" max="7633" width="14.140625" style="4" customWidth="1"/>
    <col min="7634" max="7634" width="13" style="4" customWidth="1"/>
    <col min="7635" max="7635" width="13.5703125" style="4" customWidth="1"/>
    <col min="7636" max="7636" width="12.42578125" style="4" customWidth="1"/>
    <col min="7637" max="7637" width="12.5703125" style="4" customWidth="1"/>
    <col min="7638" max="7638" width="11.7109375" style="4" customWidth="1"/>
    <col min="7639" max="7639" width="13.7109375" style="4" customWidth="1"/>
    <col min="7640" max="7640" width="13.28515625" style="4" customWidth="1"/>
    <col min="7641" max="7641" width="13.140625" style="4" customWidth="1"/>
    <col min="7642" max="7642" width="12" style="4" customWidth="1"/>
    <col min="7643" max="7643" width="12.140625" style="4" customWidth="1"/>
    <col min="7644" max="7644" width="12.28515625" style="4" customWidth="1"/>
    <col min="7645" max="7645" width="12.140625" style="4" customWidth="1"/>
    <col min="7646" max="7646" width="12.5703125" style="4" customWidth="1"/>
    <col min="7647" max="7863" width="9.140625" style="4"/>
    <col min="7864" max="7864" width="25.42578125" style="4" customWidth="1"/>
    <col min="7865" max="7865" width="56.28515625" style="4" customWidth="1"/>
    <col min="7866" max="7866" width="14" style="4" customWidth="1"/>
    <col min="7867" max="7868" width="14.5703125" style="4" customWidth="1"/>
    <col min="7869" max="7869" width="14.140625" style="4" customWidth="1"/>
    <col min="7870" max="7870" width="15.140625" style="4" customWidth="1"/>
    <col min="7871" max="7871" width="13.85546875" style="4" customWidth="1"/>
    <col min="7872" max="7873" width="14.7109375" style="4" customWidth="1"/>
    <col min="7874" max="7874" width="12.85546875" style="4" customWidth="1"/>
    <col min="7875" max="7875" width="13.5703125" style="4" customWidth="1"/>
    <col min="7876" max="7876" width="12.7109375" style="4" customWidth="1"/>
    <col min="7877" max="7877" width="13.42578125" style="4" customWidth="1"/>
    <col min="7878" max="7878" width="13.140625" style="4" customWidth="1"/>
    <col min="7879" max="7879" width="14.7109375" style="4" customWidth="1"/>
    <col min="7880" max="7880" width="14.5703125" style="4" customWidth="1"/>
    <col min="7881" max="7881" width="13" style="4" customWidth="1"/>
    <col min="7882" max="7882" width="15" style="4" customWidth="1"/>
    <col min="7883" max="7884" width="12.140625" style="4" customWidth="1"/>
    <col min="7885" max="7885" width="12" style="4" customWidth="1"/>
    <col min="7886" max="7886" width="13.5703125" style="4" customWidth="1"/>
    <col min="7887" max="7887" width="14" style="4" customWidth="1"/>
    <col min="7888" max="7888" width="12.28515625" style="4" customWidth="1"/>
    <col min="7889" max="7889" width="14.140625" style="4" customWidth="1"/>
    <col min="7890" max="7890" width="13" style="4" customWidth="1"/>
    <col min="7891" max="7891" width="13.5703125" style="4" customWidth="1"/>
    <col min="7892" max="7892" width="12.42578125" style="4" customWidth="1"/>
    <col min="7893" max="7893" width="12.5703125" style="4" customWidth="1"/>
    <col min="7894" max="7894" width="11.7109375" style="4" customWidth="1"/>
    <col min="7895" max="7895" width="13.7109375" style="4" customWidth="1"/>
    <col min="7896" max="7896" width="13.28515625" style="4" customWidth="1"/>
    <col min="7897" max="7897" width="13.140625" style="4" customWidth="1"/>
    <col min="7898" max="7898" width="12" style="4" customWidth="1"/>
    <col min="7899" max="7899" width="12.140625" style="4" customWidth="1"/>
    <col min="7900" max="7900" width="12.28515625" style="4" customWidth="1"/>
    <col min="7901" max="7901" width="12.140625" style="4" customWidth="1"/>
    <col min="7902" max="7902" width="12.5703125" style="4" customWidth="1"/>
    <col min="7903" max="8119" width="9.140625" style="4"/>
    <col min="8120" max="8120" width="25.42578125" style="4" customWidth="1"/>
    <col min="8121" max="8121" width="56.28515625" style="4" customWidth="1"/>
    <col min="8122" max="8122" width="14" style="4" customWidth="1"/>
    <col min="8123" max="8124" width="14.5703125" style="4" customWidth="1"/>
    <col min="8125" max="8125" width="14.140625" style="4" customWidth="1"/>
    <col min="8126" max="8126" width="15.140625" style="4" customWidth="1"/>
    <col min="8127" max="8127" width="13.85546875" style="4" customWidth="1"/>
    <col min="8128" max="8129" width="14.7109375" style="4" customWidth="1"/>
    <col min="8130" max="8130" width="12.85546875" style="4" customWidth="1"/>
    <col min="8131" max="8131" width="13.5703125" style="4" customWidth="1"/>
    <col min="8132" max="8132" width="12.7109375" style="4" customWidth="1"/>
    <col min="8133" max="8133" width="13.42578125" style="4" customWidth="1"/>
    <col min="8134" max="8134" width="13.140625" style="4" customWidth="1"/>
    <col min="8135" max="8135" width="14.7109375" style="4" customWidth="1"/>
    <col min="8136" max="8136" width="14.5703125" style="4" customWidth="1"/>
    <col min="8137" max="8137" width="13" style="4" customWidth="1"/>
    <col min="8138" max="8138" width="15" style="4" customWidth="1"/>
    <col min="8139" max="8140" width="12.140625" style="4" customWidth="1"/>
    <col min="8141" max="8141" width="12" style="4" customWidth="1"/>
    <col min="8142" max="8142" width="13.5703125" style="4" customWidth="1"/>
    <col min="8143" max="8143" width="14" style="4" customWidth="1"/>
    <col min="8144" max="8144" width="12.28515625" style="4" customWidth="1"/>
    <col min="8145" max="8145" width="14.140625" style="4" customWidth="1"/>
    <col min="8146" max="8146" width="13" style="4" customWidth="1"/>
    <col min="8147" max="8147" width="13.5703125" style="4" customWidth="1"/>
    <col min="8148" max="8148" width="12.42578125" style="4" customWidth="1"/>
    <col min="8149" max="8149" width="12.5703125" style="4" customWidth="1"/>
    <col min="8150" max="8150" width="11.7109375" style="4" customWidth="1"/>
    <col min="8151" max="8151" width="13.7109375" style="4" customWidth="1"/>
    <col min="8152" max="8152" width="13.28515625" style="4" customWidth="1"/>
    <col min="8153" max="8153" width="13.140625" style="4" customWidth="1"/>
    <col min="8154" max="8154" width="12" style="4" customWidth="1"/>
    <col min="8155" max="8155" width="12.140625" style="4" customWidth="1"/>
    <col min="8156" max="8156" width="12.28515625" style="4" customWidth="1"/>
    <col min="8157" max="8157" width="12.140625" style="4" customWidth="1"/>
    <col min="8158" max="8158" width="12.5703125" style="4" customWidth="1"/>
    <col min="8159" max="8375" width="9.140625" style="4"/>
    <col min="8376" max="8376" width="25.42578125" style="4" customWidth="1"/>
    <col min="8377" max="8377" width="56.28515625" style="4" customWidth="1"/>
    <col min="8378" max="8378" width="14" style="4" customWidth="1"/>
    <col min="8379" max="8380" width="14.5703125" style="4" customWidth="1"/>
    <col min="8381" max="8381" width="14.140625" style="4" customWidth="1"/>
    <col min="8382" max="8382" width="15.140625" style="4" customWidth="1"/>
    <col min="8383" max="8383" width="13.85546875" style="4" customWidth="1"/>
    <col min="8384" max="8385" width="14.7109375" style="4" customWidth="1"/>
    <col min="8386" max="8386" width="12.85546875" style="4" customWidth="1"/>
    <col min="8387" max="8387" width="13.5703125" style="4" customWidth="1"/>
    <col min="8388" max="8388" width="12.7109375" style="4" customWidth="1"/>
    <col min="8389" max="8389" width="13.42578125" style="4" customWidth="1"/>
    <col min="8390" max="8390" width="13.140625" style="4" customWidth="1"/>
    <col min="8391" max="8391" width="14.7109375" style="4" customWidth="1"/>
    <col min="8392" max="8392" width="14.5703125" style="4" customWidth="1"/>
    <col min="8393" max="8393" width="13" style="4" customWidth="1"/>
    <col min="8394" max="8394" width="15" style="4" customWidth="1"/>
    <col min="8395" max="8396" width="12.140625" style="4" customWidth="1"/>
    <col min="8397" max="8397" width="12" style="4" customWidth="1"/>
    <col min="8398" max="8398" width="13.5703125" style="4" customWidth="1"/>
    <col min="8399" max="8399" width="14" style="4" customWidth="1"/>
    <col min="8400" max="8400" width="12.28515625" style="4" customWidth="1"/>
    <col min="8401" max="8401" width="14.140625" style="4" customWidth="1"/>
    <col min="8402" max="8402" width="13" style="4" customWidth="1"/>
    <col min="8403" max="8403" width="13.5703125" style="4" customWidth="1"/>
    <col min="8404" max="8404" width="12.42578125" style="4" customWidth="1"/>
    <col min="8405" max="8405" width="12.5703125" style="4" customWidth="1"/>
    <col min="8406" max="8406" width="11.7109375" style="4" customWidth="1"/>
    <col min="8407" max="8407" width="13.7109375" style="4" customWidth="1"/>
    <col min="8408" max="8408" width="13.28515625" style="4" customWidth="1"/>
    <col min="8409" max="8409" width="13.140625" style="4" customWidth="1"/>
    <col min="8410" max="8410" width="12" style="4" customWidth="1"/>
    <col min="8411" max="8411" width="12.140625" style="4" customWidth="1"/>
    <col min="8412" max="8412" width="12.28515625" style="4" customWidth="1"/>
    <col min="8413" max="8413" width="12.140625" style="4" customWidth="1"/>
    <col min="8414" max="8414" width="12.5703125" style="4" customWidth="1"/>
    <col min="8415" max="8631" width="9.140625" style="4"/>
    <col min="8632" max="8632" width="25.42578125" style="4" customWidth="1"/>
    <col min="8633" max="8633" width="56.28515625" style="4" customWidth="1"/>
    <col min="8634" max="8634" width="14" style="4" customWidth="1"/>
    <col min="8635" max="8636" width="14.5703125" style="4" customWidth="1"/>
    <col min="8637" max="8637" width="14.140625" style="4" customWidth="1"/>
    <col min="8638" max="8638" width="15.140625" style="4" customWidth="1"/>
    <col min="8639" max="8639" width="13.85546875" style="4" customWidth="1"/>
    <col min="8640" max="8641" width="14.7109375" style="4" customWidth="1"/>
    <col min="8642" max="8642" width="12.85546875" style="4" customWidth="1"/>
    <col min="8643" max="8643" width="13.5703125" style="4" customWidth="1"/>
    <col min="8644" max="8644" width="12.7109375" style="4" customWidth="1"/>
    <col min="8645" max="8645" width="13.42578125" style="4" customWidth="1"/>
    <col min="8646" max="8646" width="13.140625" style="4" customWidth="1"/>
    <col min="8647" max="8647" width="14.7109375" style="4" customWidth="1"/>
    <col min="8648" max="8648" width="14.5703125" style="4" customWidth="1"/>
    <col min="8649" max="8649" width="13" style="4" customWidth="1"/>
    <col min="8650" max="8650" width="15" style="4" customWidth="1"/>
    <col min="8651" max="8652" width="12.140625" style="4" customWidth="1"/>
    <col min="8653" max="8653" width="12" style="4" customWidth="1"/>
    <col min="8654" max="8654" width="13.5703125" style="4" customWidth="1"/>
    <col min="8655" max="8655" width="14" style="4" customWidth="1"/>
    <col min="8656" max="8656" width="12.28515625" style="4" customWidth="1"/>
    <col min="8657" max="8657" width="14.140625" style="4" customWidth="1"/>
    <col min="8658" max="8658" width="13" style="4" customWidth="1"/>
    <col min="8659" max="8659" width="13.5703125" style="4" customWidth="1"/>
    <col min="8660" max="8660" width="12.42578125" style="4" customWidth="1"/>
    <col min="8661" max="8661" width="12.5703125" style="4" customWidth="1"/>
    <col min="8662" max="8662" width="11.7109375" style="4" customWidth="1"/>
    <col min="8663" max="8663" width="13.7109375" style="4" customWidth="1"/>
    <col min="8664" max="8664" width="13.28515625" style="4" customWidth="1"/>
    <col min="8665" max="8665" width="13.140625" style="4" customWidth="1"/>
    <col min="8666" max="8666" width="12" style="4" customWidth="1"/>
    <col min="8667" max="8667" width="12.140625" style="4" customWidth="1"/>
    <col min="8668" max="8668" width="12.28515625" style="4" customWidth="1"/>
    <col min="8669" max="8669" width="12.140625" style="4" customWidth="1"/>
    <col min="8670" max="8670" width="12.5703125" style="4" customWidth="1"/>
    <col min="8671" max="8887" width="9.140625" style="4"/>
    <col min="8888" max="8888" width="25.42578125" style="4" customWidth="1"/>
    <col min="8889" max="8889" width="56.28515625" style="4" customWidth="1"/>
    <col min="8890" max="8890" width="14" style="4" customWidth="1"/>
    <col min="8891" max="8892" width="14.5703125" style="4" customWidth="1"/>
    <col min="8893" max="8893" width="14.140625" style="4" customWidth="1"/>
    <col min="8894" max="8894" width="15.140625" style="4" customWidth="1"/>
    <col min="8895" max="8895" width="13.85546875" style="4" customWidth="1"/>
    <col min="8896" max="8897" width="14.7109375" style="4" customWidth="1"/>
    <col min="8898" max="8898" width="12.85546875" style="4" customWidth="1"/>
    <col min="8899" max="8899" width="13.5703125" style="4" customWidth="1"/>
    <col min="8900" max="8900" width="12.7109375" style="4" customWidth="1"/>
    <col min="8901" max="8901" width="13.42578125" style="4" customWidth="1"/>
    <col min="8902" max="8902" width="13.140625" style="4" customWidth="1"/>
    <col min="8903" max="8903" width="14.7109375" style="4" customWidth="1"/>
    <col min="8904" max="8904" width="14.5703125" style="4" customWidth="1"/>
    <col min="8905" max="8905" width="13" style="4" customWidth="1"/>
    <col min="8906" max="8906" width="15" style="4" customWidth="1"/>
    <col min="8907" max="8908" width="12.140625" style="4" customWidth="1"/>
    <col min="8909" max="8909" width="12" style="4" customWidth="1"/>
    <col min="8910" max="8910" width="13.5703125" style="4" customWidth="1"/>
    <col min="8911" max="8911" width="14" style="4" customWidth="1"/>
    <col min="8912" max="8912" width="12.28515625" style="4" customWidth="1"/>
    <col min="8913" max="8913" width="14.140625" style="4" customWidth="1"/>
    <col min="8914" max="8914" width="13" style="4" customWidth="1"/>
    <col min="8915" max="8915" width="13.5703125" style="4" customWidth="1"/>
    <col min="8916" max="8916" width="12.42578125" style="4" customWidth="1"/>
    <col min="8917" max="8917" width="12.5703125" style="4" customWidth="1"/>
    <col min="8918" max="8918" width="11.7109375" style="4" customWidth="1"/>
    <col min="8919" max="8919" width="13.7109375" style="4" customWidth="1"/>
    <col min="8920" max="8920" width="13.28515625" style="4" customWidth="1"/>
    <col min="8921" max="8921" width="13.140625" style="4" customWidth="1"/>
    <col min="8922" max="8922" width="12" style="4" customWidth="1"/>
    <col min="8923" max="8923" width="12.140625" style="4" customWidth="1"/>
    <col min="8924" max="8924" width="12.28515625" style="4" customWidth="1"/>
    <col min="8925" max="8925" width="12.140625" style="4" customWidth="1"/>
    <col min="8926" max="8926" width="12.5703125" style="4" customWidth="1"/>
    <col min="8927" max="9143" width="9.140625" style="4"/>
    <col min="9144" max="9144" width="25.42578125" style="4" customWidth="1"/>
    <col min="9145" max="9145" width="56.28515625" style="4" customWidth="1"/>
    <col min="9146" max="9146" width="14" style="4" customWidth="1"/>
    <col min="9147" max="9148" width="14.5703125" style="4" customWidth="1"/>
    <col min="9149" max="9149" width="14.140625" style="4" customWidth="1"/>
    <col min="9150" max="9150" width="15.140625" style="4" customWidth="1"/>
    <col min="9151" max="9151" width="13.85546875" style="4" customWidth="1"/>
    <col min="9152" max="9153" width="14.7109375" style="4" customWidth="1"/>
    <col min="9154" max="9154" width="12.85546875" style="4" customWidth="1"/>
    <col min="9155" max="9155" width="13.5703125" style="4" customWidth="1"/>
    <col min="9156" max="9156" width="12.7109375" style="4" customWidth="1"/>
    <col min="9157" max="9157" width="13.42578125" style="4" customWidth="1"/>
    <col min="9158" max="9158" width="13.140625" style="4" customWidth="1"/>
    <col min="9159" max="9159" width="14.7109375" style="4" customWidth="1"/>
    <col min="9160" max="9160" width="14.5703125" style="4" customWidth="1"/>
    <col min="9161" max="9161" width="13" style="4" customWidth="1"/>
    <col min="9162" max="9162" width="15" style="4" customWidth="1"/>
    <col min="9163" max="9164" width="12.140625" style="4" customWidth="1"/>
    <col min="9165" max="9165" width="12" style="4" customWidth="1"/>
    <col min="9166" max="9166" width="13.5703125" style="4" customWidth="1"/>
    <col min="9167" max="9167" width="14" style="4" customWidth="1"/>
    <col min="9168" max="9168" width="12.28515625" style="4" customWidth="1"/>
    <col min="9169" max="9169" width="14.140625" style="4" customWidth="1"/>
    <col min="9170" max="9170" width="13" style="4" customWidth="1"/>
    <col min="9171" max="9171" width="13.5703125" style="4" customWidth="1"/>
    <col min="9172" max="9172" width="12.42578125" style="4" customWidth="1"/>
    <col min="9173" max="9173" width="12.5703125" style="4" customWidth="1"/>
    <col min="9174" max="9174" width="11.7109375" style="4" customWidth="1"/>
    <col min="9175" max="9175" width="13.7109375" style="4" customWidth="1"/>
    <col min="9176" max="9176" width="13.28515625" style="4" customWidth="1"/>
    <col min="9177" max="9177" width="13.140625" style="4" customWidth="1"/>
    <col min="9178" max="9178" width="12" style="4" customWidth="1"/>
    <col min="9179" max="9179" width="12.140625" style="4" customWidth="1"/>
    <col min="9180" max="9180" width="12.28515625" style="4" customWidth="1"/>
    <col min="9181" max="9181" width="12.140625" style="4" customWidth="1"/>
    <col min="9182" max="9182" width="12.5703125" style="4" customWidth="1"/>
    <col min="9183" max="9399" width="9.140625" style="4"/>
    <col min="9400" max="9400" width="25.42578125" style="4" customWidth="1"/>
    <col min="9401" max="9401" width="56.28515625" style="4" customWidth="1"/>
    <col min="9402" max="9402" width="14" style="4" customWidth="1"/>
    <col min="9403" max="9404" width="14.5703125" style="4" customWidth="1"/>
    <col min="9405" max="9405" width="14.140625" style="4" customWidth="1"/>
    <col min="9406" max="9406" width="15.140625" style="4" customWidth="1"/>
    <col min="9407" max="9407" width="13.85546875" style="4" customWidth="1"/>
    <col min="9408" max="9409" width="14.7109375" style="4" customWidth="1"/>
    <col min="9410" max="9410" width="12.85546875" style="4" customWidth="1"/>
    <col min="9411" max="9411" width="13.5703125" style="4" customWidth="1"/>
    <col min="9412" max="9412" width="12.7109375" style="4" customWidth="1"/>
    <col min="9413" max="9413" width="13.42578125" style="4" customWidth="1"/>
    <col min="9414" max="9414" width="13.140625" style="4" customWidth="1"/>
    <col min="9415" max="9415" width="14.7109375" style="4" customWidth="1"/>
    <col min="9416" max="9416" width="14.5703125" style="4" customWidth="1"/>
    <col min="9417" max="9417" width="13" style="4" customWidth="1"/>
    <col min="9418" max="9418" width="15" style="4" customWidth="1"/>
    <col min="9419" max="9420" width="12.140625" style="4" customWidth="1"/>
    <col min="9421" max="9421" width="12" style="4" customWidth="1"/>
    <col min="9422" max="9422" width="13.5703125" style="4" customWidth="1"/>
    <col min="9423" max="9423" width="14" style="4" customWidth="1"/>
    <col min="9424" max="9424" width="12.28515625" style="4" customWidth="1"/>
    <col min="9425" max="9425" width="14.140625" style="4" customWidth="1"/>
    <col min="9426" max="9426" width="13" style="4" customWidth="1"/>
    <col min="9427" max="9427" width="13.5703125" style="4" customWidth="1"/>
    <col min="9428" max="9428" width="12.42578125" style="4" customWidth="1"/>
    <col min="9429" max="9429" width="12.5703125" style="4" customWidth="1"/>
    <col min="9430" max="9430" width="11.7109375" style="4" customWidth="1"/>
    <col min="9431" max="9431" width="13.7109375" style="4" customWidth="1"/>
    <col min="9432" max="9432" width="13.28515625" style="4" customWidth="1"/>
    <col min="9433" max="9433" width="13.140625" style="4" customWidth="1"/>
    <col min="9434" max="9434" width="12" style="4" customWidth="1"/>
    <col min="9435" max="9435" width="12.140625" style="4" customWidth="1"/>
    <col min="9436" max="9436" width="12.28515625" style="4" customWidth="1"/>
    <col min="9437" max="9437" width="12.140625" style="4" customWidth="1"/>
    <col min="9438" max="9438" width="12.5703125" style="4" customWidth="1"/>
    <col min="9439" max="9655" width="9.140625" style="4"/>
    <col min="9656" max="9656" width="25.42578125" style="4" customWidth="1"/>
    <col min="9657" max="9657" width="56.28515625" style="4" customWidth="1"/>
    <col min="9658" max="9658" width="14" style="4" customWidth="1"/>
    <col min="9659" max="9660" width="14.5703125" style="4" customWidth="1"/>
    <col min="9661" max="9661" width="14.140625" style="4" customWidth="1"/>
    <col min="9662" max="9662" width="15.140625" style="4" customWidth="1"/>
    <col min="9663" max="9663" width="13.85546875" style="4" customWidth="1"/>
    <col min="9664" max="9665" width="14.7109375" style="4" customWidth="1"/>
    <col min="9666" max="9666" width="12.85546875" style="4" customWidth="1"/>
    <col min="9667" max="9667" width="13.5703125" style="4" customWidth="1"/>
    <col min="9668" max="9668" width="12.7109375" style="4" customWidth="1"/>
    <col min="9669" max="9669" width="13.42578125" style="4" customWidth="1"/>
    <col min="9670" max="9670" width="13.140625" style="4" customWidth="1"/>
    <col min="9671" max="9671" width="14.7109375" style="4" customWidth="1"/>
    <col min="9672" max="9672" width="14.5703125" style="4" customWidth="1"/>
    <col min="9673" max="9673" width="13" style="4" customWidth="1"/>
    <col min="9674" max="9674" width="15" style="4" customWidth="1"/>
    <col min="9675" max="9676" width="12.140625" style="4" customWidth="1"/>
    <col min="9677" max="9677" width="12" style="4" customWidth="1"/>
    <col min="9678" max="9678" width="13.5703125" style="4" customWidth="1"/>
    <col min="9679" max="9679" width="14" style="4" customWidth="1"/>
    <col min="9680" max="9680" width="12.28515625" style="4" customWidth="1"/>
    <col min="9681" max="9681" width="14.140625" style="4" customWidth="1"/>
    <col min="9682" max="9682" width="13" style="4" customWidth="1"/>
    <col min="9683" max="9683" width="13.5703125" style="4" customWidth="1"/>
    <col min="9684" max="9684" width="12.42578125" style="4" customWidth="1"/>
    <col min="9685" max="9685" width="12.5703125" style="4" customWidth="1"/>
    <col min="9686" max="9686" width="11.7109375" style="4" customWidth="1"/>
    <col min="9687" max="9687" width="13.7109375" style="4" customWidth="1"/>
    <col min="9688" max="9688" width="13.28515625" style="4" customWidth="1"/>
    <col min="9689" max="9689" width="13.140625" style="4" customWidth="1"/>
    <col min="9690" max="9690" width="12" style="4" customWidth="1"/>
    <col min="9691" max="9691" width="12.140625" style="4" customWidth="1"/>
    <col min="9692" max="9692" width="12.28515625" style="4" customWidth="1"/>
    <col min="9693" max="9693" width="12.140625" style="4" customWidth="1"/>
    <col min="9694" max="9694" width="12.5703125" style="4" customWidth="1"/>
    <col min="9695" max="9911" width="9.140625" style="4"/>
    <col min="9912" max="9912" width="25.42578125" style="4" customWidth="1"/>
    <col min="9913" max="9913" width="56.28515625" style="4" customWidth="1"/>
    <col min="9914" max="9914" width="14" style="4" customWidth="1"/>
    <col min="9915" max="9916" width="14.5703125" style="4" customWidth="1"/>
    <col min="9917" max="9917" width="14.140625" style="4" customWidth="1"/>
    <col min="9918" max="9918" width="15.140625" style="4" customWidth="1"/>
    <col min="9919" max="9919" width="13.85546875" style="4" customWidth="1"/>
    <col min="9920" max="9921" width="14.7109375" style="4" customWidth="1"/>
    <col min="9922" max="9922" width="12.85546875" style="4" customWidth="1"/>
    <col min="9923" max="9923" width="13.5703125" style="4" customWidth="1"/>
    <col min="9924" max="9924" width="12.7109375" style="4" customWidth="1"/>
    <col min="9925" max="9925" width="13.42578125" style="4" customWidth="1"/>
    <col min="9926" max="9926" width="13.140625" style="4" customWidth="1"/>
    <col min="9927" max="9927" width="14.7109375" style="4" customWidth="1"/>
    <col min="9928" max="9928" width="14.5703125" style="4" customWidth="1"/>
    <col min="9929" max="9929" width="13" style="4" customWidth="1"/>
    <col min="9930" max="9930" width="15" style="4" customWidth="1"/>
    <col min="9931" max="9932" width="12.140625" style="4" customWidth="1"/>
    <col min="9933" max="9933" width="12" style="4" customWidth="1"/>
    <col min="9934" max="9934" width="13.5703125" style="4" customWidth="1"/>
    <col min="9935" max="9935" width="14" style="4" customWidth="1"/>
    <col min="9936" max="9936" width="12.28515625" style="4" customWidth="1"/>
    <col min="9937" max="9937" width="14.140625" style="4" customWidth="1"/>
    <col min="9938" max="9938" width="13" style="4" customWidth="1"/>
    <col min="9939" max="9939" width="13.5703125" style="4" customWidth="1"/>
    <col min="9940" max="9940" width="12.42578125" style="4" customWidth="1"/>
    <col min="9941" max="9941" width="12.5703125" style="4" customWidth="1"/>
    <col min="9942" max="9942" width="11.7109375" style="4" customWidth="1"/>
    <col min="9943" max="9943" width="13.7109375" style="4" customWidth="1"/>
    <col min="9944" max="9944" width="13.28515625" style="4" customWidth="1"/>
    <col min="9945" max="9945" width="13.140625" style="4" customWidth="1"/>
    <col min="9946" max="9946" width="12" style="4" customWidth="1"/>
    <col min="9947" max="9947" width="12.140625" style="4" customWidth="1"/>
    <col min="9948" max="9948" width="12.28515625" style="4" customWidth="1"/>
    <col min="9949" max="9949" width="12.140625" style="4" customWidth="1"/>
    <col min="9950" max="9950" width="12.5703125" style="4" customWidth="1"/>
    <col min="9951" max="10167" width="9.140625" style="4"/>
    <col min="10168" max="10168" width="25.42578125" style="4" customWidth="1"/>
    <col min="10169" max="10169" width="56.28515625" style="4" customWidth="1"/>
    <col min="10170" max="10170" width="14" style="4" customWidth="1"/>
    <col min="10171" max="10172" width="14.5703125" style="4" customWidth="1"/>
    <col min="10173" max="10173" width="14.140625" style="4" customWidth="1"/>
    <col min="10174" max="10174" width="15.140625" style="4" customWidth="1"/>
    <col min="10175" max="10175" width="13.85546875" style="4" customWidth="1"/>
    <col min="10176" max="10177" width="14.7109375" style="4" customWidth="1"/>
    <col min="10178" max="10178" width="12.85546875" style="4" customWidth="1"/>
    <col min="10179" max="10179" width="13.5703125" style="4" customWidth="1"/>
    <col min="10180" max="10180" width="12.7109375" style="4" customWidth="1"/>
    <col min="10181" max="10181" width="13.42578125" style="4" customWidth="1"/>
    <col min="10182" max="10182" width="13.140625" style="4" customWidth="1"/>
    <col min="10183" max="10183" width="14.7109375" style="4" customWidth="1"/>
    <col min="10184" max="10184" width="14.5703125" style="4" customWidth="1"/>
    <col min="10185" max="10185" width="13" style="4" customWidth="1"/>
    <col min="10186" max="10186" width="15" style="4" customWidth="1"/>
    <col min="10187" max="10188" width="12.140625" style="4" customWidth="1"/>
    <col min="10189" max="10189" width="12" style="4" customWidth="1"/>
    <col min="10190" max="10190" width="13.5703125" style="4" customWidth="1"/>
    <col min="10191" max="10191" width="14" style="4" customWidth="1"/>
    <col min="10192" max="10192" width="12.28515625" style="4" customWidth="1"/>
    <col min="10193" max="10193" width="14.140625" style="4" customWidth="1"/>
    <col min="10194" max="10194" width="13" style="4" customWidth="1"/>
    <col min="10195" max="10195" width="13.5703125" style="4" customWidth="1"/>
    <col min="10196" max="10196" width="12.42578125" style="4" customWidth="1"/>
    <col min="10197" max="10197" width="12.5703125" style="4" customWidth="1"/>
    <col min="10198" max="10198" width="11.7109375" style="4" customWidth="1"/>
    <col min="10199" max="10199" width="13.7109375" style="4" customWidth="1"/>
    <col min="10200" max="10200" width="13.28515625" style="4" customWidth="1"/>
    <col min="10201" max="10201" width="13.140625" style="4" customWidth="1"/>
    <col min="10202" max="10202" width="12" style="4" customWidth="1"/>
    <col min="10203" max="10203" width="12.140625" style="4" customWidth="1"/>
    <col min="10204" max="10204" width="12.28515625" style="4" customWidth="1"/>
    <col min="10205" max="10205" width="12.140625" style="4" customWidth="1"/>
    <col min="10206" max="10206" width="12.5703125" style="4" customWidth="1"/>
    <col min="10207" max="10423" width="9.140625" style="4"/>
    <col min="10424" max="10424" width="25.42578125" style="4" customWidth="1"/>
    <col min="10425" max="10425" width="56.28515625" style="4" customWidth="1"/>
    <col min="10426" max="10426" width="14" style="4" customWidth="1"/>
    <col min="10427" max="10428" width="14.5703125" style="4" customWidth="1"/>
    <col min="10429" max="10429" width="14.140625" style="4" customWidth="1"/>
    <col min="10430" max="10430" width="15.140625" style="4" customWidth="1"/>
    <col min="10431" max="10431" width="13.85546875" style="4" customWidth="1"/>
    <col min="10432" max="10433" width="14.7109375" style="4" customWidth="1"/>
    <col min="10434" max="10434" width="12.85546875" style="4" customWidth="1"/>
    <col min="10435" max="10435" width="13.5703125" style="4" customWidth="1"/>
    <col min="10436" max="10436" width="12.7109375" style="4" customWidth="1"/>
    <col min="10437" max="10437" width="13.42578125" style="4" customWidth="1"/>
    <col min="10438" max="10438" width="13.140625" style="4" customWidth="1"/>
    <col min="10439" max="10439" width="14.7109375" style="4" customWidth="1"/>
    <col min="10440" max="10440" width="14.5703125" style="4" customWidth="1"/>
    <col min="10441" max="10441" width="13" style="4" customWidth="1"/>
    <col min="10442" max="10442" width="15" style="4" customWidth="1"/>
    <col min="10443" max="10444" width="12.140625" style="4" customWidth="1"/>
    <col min="10445" max="10445" width="12" style="4" customWidth="1"/>
    <col min="10446" max="10446" width="13.5703125" style="4" customWidth="1"/>
    <col min="10447" max="10447" width="14" style="4" customWidth="1"/>
    <col min="10448" max="10448" width="12.28515625" style="4" customWidth="1"/>
    <col min="10449" max="10449" width="14.140625" style="4" customWidth="1"/>
    <col min="10450" max="10450" width="13" style="4" customWidth="1"/>
    <col min="10451" max="10451" width="13.5703125" style="4" customWidth="1"/>
    <col min="10452" max="10452" width="12.42578125" style="4" customWidth="1"/>
    <col min="10453" max="10453" width="12.5703125" style="4" customWidth="1"/>
    <col min="10454" max="10454" width="11.7109375" style="4" customWidth="1"/>
    <col min="10455" max="10455" width="13.7109375" style="4" customWidth="1"/>
    <col min="10456" max="10456" width="13.28515625" style="4" customWidth="1"/>
    <col min="10457" max="10457" width="13.140625" style="4" customWidth="1"/>
    <col min="10458" max="10458" width="12" style="4" customWidth="1"/>
    <col min="10459" max="10459" width="12.140625" style="4" customWidth="1"/>
    <col min="10460" max="10460" width="12.28515625" style="4" customWidth="1"/>
    <col min="10461" max="10461" width="12.140625" style="4" customWidth="1"/>
    <col min="10462" max="10462" width="12.5703125" style="4" customWidth="1"/>
    <col min="10463" max="10679" width="9.140625" style="4"/>
    <col min="10680" max="10680" width="25.42578125" style="4" customWidth="1"/>
    <col min="10681" max="10681" width="56.28515625" style="4" customWidth="1"/>
    <col min="10682" max="10682" width="14" style="4" customWidth="1"/>
    <col min="10683" max="10684" width="14.5703125" style="4" customWidth="1"/>
    <col min="10685" max="10685" width="14.140625" style="4" customWidth="1"/>
    <col min="10686" max="10686" width="15.140625" style="4" customWidth="1"/>
    <col min="10687" max="10687" width="13.85546875" style="4" customWidth="1"/>
    <col min="10688" max="10689" width="14.7109375" style="4" customWidth="1"/>
    <col min="10690" max="10690" width="12.85546875" style="4" customWidth="1"/>
    <col min="10691" max="10691" width="13.5703125" style="4" customWidth="1"/>
    <col min="10692" max="10692" width="12.7109375" style="4" customWidth="1"/>
    <col min="10693" max="10693" width="13.42578125" style="4" customWidth="1"/>
    <col min="10694" max="10694" width="13.140625" style="4" customWidth="1"/>
    <col min="10695" max="10695" width="14.7109375" style="4" customWidth="1"/>
    <col min="10696" max="10696" width="14.5703125" style="4" customWidth="1"/>
    <col min="10697" max="10697" width="13" style="4" customWidth="1"/>
    <col min="10698" max="10698" width="15" style="4" customWidth="1"/>
    <col min="10699" max="10700" width="12.140625" style="4" customWidth="1"/>
    <col min="10701" max="10701" width="12" style="4" customWidth="1"/>
    <col min="10702" max="10702" width="13.5703125" style="4" customWidth="1"/>
    <col min="10703" max="10703" width="14" style="4" customWidth="1"/>
    <col min="10704" max="10704" width="12.28515625" style="4" customWidth="1"/>
    <col min="10705" max="10705" width="14.140625" style="4" customWidth="1"/>
    <col min="10706" max="10706" width="13" style="4" customWidth="1"/>
    <col min="10707" max="10707" width="13.5703125" style="4" customWidth="1"/>
    <col min="10708" max="10708" width="12.42578125" style="4" customWidth="1"/>
    <col min="10709" max="10709" width="12.5703125" style="4" customWidth="1"/>
    <col min="10710" max="10710" width="11.7109375" style="4" customWidth="1"/>
    <col min="10711" max="10711" width="13.7109375" style="4" customWidth="1"/>
    <col min="10712" max="10712" width="13.28515625" style="4" customWidth="1"/>
    <col min="10713" max="10713" width="13.140625" style="4" customWidth="1"/>
    <col min="10714" max="10714" width="12" style="4" customWidth="1"/>
    <col min="10715" max="10715" width="12.140625" style="4" customWidth="1"/>
    <col min="10716" max="10716" width="12.28515625" style="4" customWidth="1"/>
    <col min="10717" max="10717" width="12.140625" style="4" customWidth="1"/>
    <col min="10718" max="10718" width="12.5703125" style="4" customWidth="1"/>
    <col min="10719" max="10935" width="9.140625" style="4"/>
    <col min="10936" max="10936" width="25.42578125" style="4" customWidth="1"/>
    <col min="10937" max="10937" width="56.28515625" style="4" customWidth="1"/>
    <col min="10938" max="10938" width="14" style="4" customWidth="1"/>
    <col min="10939" max="10940" width="14.5703125" style="4" customWidth="1"/>
    <col min="10941" max="10941" width="14.140625" style="4" customWidth="1"/>
    <col min="10942" max="10942" width="15.140625" style="4" customWidth="1"/>
    <col min="10943" max="10943" width="13.85546875" style="4" customWidth="1"/>
    <col min="10944" max="10945" width="14.7109375" style="4" customWidth="1"/>
    <col min="10946" max="10946" width="12.85546875" style="4" customWidth="1"/>
    <col min="10947" max="10947" width="13.5703125" style="4" customWidth="1"/>
    <col min="10948" max="10948" width="12.7109375" style="4" customWidth="1"/>
    <col min="10949" max="10949" width="13.42578125" style="4" customWidth="1"/>
    <col min="10950" max="10950" width="13.140625" style="4" customWidth="1"/>
    <col min="10951" max="10951" width="14.7109375" style="4" customWidth="1"/>
    <col min="10952" max="10952" width="14.5703125" style="4" customWidth="1"/>
    <col min="10953" max="10953" width="13" style="4" customWidth="1"/>
    <col min="10954" max="10954" width="15" style="4" customWidth="1"/>
    <col min="10955" max="10956" width="12.140625" style="4" customWidth="1"/>
    <col min="10957" max="10957" width="12" style="4" customWidth="1"/>
    <col min="10958" max="10958" width="13.5703125" style="4" customWidth="1"/>
    <col min="10959" max="10959" width="14" style="4" customWidth="1"/>
    <col min="10960" max="10960" width="12.28515625" style="4" customWidth="1"/>
    <col min="10961" max="10961" width="14.140625" style="4" customWidth="1"/>
    <col min="10962" max="10962" width="13" style="4" customWidth="1"/>
    <col min="10963" max="10963" width="13.5703125" style="4" customWidth="1"/>
    <col min="10964" max="10964" width="12.42578125" style="4" customWidth="1"/>
    <col min="10965" max="10965" width="12.5703125" style="4" customWidth="1"/>
    <col min="10966" max="10966" width="11.7109375" style="4" customWidth="1"/>
    <col min="10967" max="10967" width="13.7109375" style="4" customWidth="1"/>
    <col min="10968" max="10968" width="13.28515625" style="4" customWidth="1"/>
    <col min="10969" max="10969" width="13.140625" style="4" customWidth="1"/>
    <col min="10970" max="10970" width="12" style="4" customWidth="1"/>
    <col min="10971" max="10971" width="12.140625" style="4" customWidth="1"/>
    <col min="10972" max="10972" width="12.28515625" style="4" customWidth="1"/>
    <col min="10973" max="10973" width="12.140625" style="4" customWidth="1"/>
    <col min="10974" max="10974" width="12.5703125" style="4" customWidth="1"/>
    <col min="10975" max="11191" width="9.140625" style="4"/>
    <col min="11192" max="11192" width="25.42578125" style="4" customWidth="1"/>
    <col min="11193" max="11193" width="56.28515625" style="4" customWidth="1"/>
    <col min="11194" max="11194" width="14" style="4" customWidth="1"/>
    <col min="11195" max="11196" width="14.5703125" style="4" customWidth="1"/>
    <col min="11197" max="11197" width="14.140625" style="4" customWidth="1"/>
    <col min="11198" max="11198" width="15.140625" style="4" customWidth="1"/>
    <col min="11199" max="11199" width="13.85546875" style="4" customWidth="1"/>
    <col min="11200" max="11201" width="14.7109375" style="4" customWidth="1"/>
    <col min="11202" max="11202" width="12.85546875" style="4" customWidth="1"/>
    <col min="11203" max="11203" width="13.5703125" style="4" customWidth="1"/>
    <col min="11204" max="11204" width="12.7109375" style="4" customWidth="1"/>
    <col min="11205" max="11205" width="13.42578125" style="4" customWidth="1"/>
    <col min="11206" max="11206" width="13.140625" style="4" customWidth="1"/>
    <col min="11207" max="11207" width="14.7109375" style="4" customWidth="1"/>
    <col min="11208" max="11208" width="14.5703125" style="4" customWidth="1"/>
    <col min="11209" max="11209" width="13" style="4" customWidth="1"/>
    <col min="11210" max="11210" width="15" style="4" customWidth="1"/>
    <col min="11211" max="11212" width="12.140625" style="4" customWidth="1"/>
    <col min="11213" max="11213" width="12" style="4" customWidth="1"/>
    <col min="11214" max="11214" width="13.5703125" style="4" customWidth="1"/>
    <col min="11215" max="11215" width="14" style="4" customWidth="1"/>
    <col min="11216" max="11216" width="12.28515625" style="4" customWidth="1"/>
    <col min="11217" max="11217" width="14.140625" style="4" customWidth="1"/>
    <col min="11218" max="11218" width="13" style="4" customWidth="1"/>
    <col min="11219" max="11219" width="13.5703125" style="4" customWidth="1"/>
    <col min="11220" max="11220" width="12.42578125" style="4" customWidth="1"/>
    <col min="11221" max="11221" width="12.5703125" style="4" customWidth="1"/>
    <col min="11222" max="11222" width="11.7109375" style="4" customWidth="1"/>
    <col min="11223" max="11223" width="13.7109375" style="4" customWidth="1"/>
    <col min="11224" max="11224" width="13.28515625" style="4" customWidth="1"/>
    <col min="11225" max="11225" width="13.140625" style="4" customWidth="1"/>
    <col min="11226" max="11226" width="12" style="4" customWidth="1"/>
    <col min="11227" max="11227" width="12.140625" style="4" customWidth="1"/>
    <col min="11228" max="11228" width="12.28515625" style="4" customWidth="1"/>
    <col min="11229" max="11229" width="12.140625" style="4" customWidth="1"/>
    <col min="11230" max="11230" width="12.5703125" style="4" customWidth="1"/>
    <col min="11231" max="11447" width="9.140625" style="4"/>
    <col min="11448" max="11448" width="25.42578125" style="4" customWidth="1"/>
    <col min="11449" max="11449" width="56.28515625" style="4" customWidth="1"/>
    <col min="11450" max="11450" width="14" style="4" customWidth="1"/>
    <col min="11451" max="11452" width="14.5703125" style="4" customWidth="1"/>
    <col min="11453" max="11453" width="14.140625" style="4" customWidth="1"/>
    <col min="11454" max="11454" width="15.140625" style="4" customWidth="1"/>
    <col min="11455" max="11455" width="13.85546875" style="4" customWidth="1"/>
    <col min="11456" max="11457" width="14.7109375" style="4" customWidth="1"/>
    <col min="11458" max="11458" width="12.85546875" style="4" customWidth="1"/>
    <col min="11459" max="11459" width="13.5703125" style="4" customWidth="1"/>
    <col min="11460" max="11460" width="12.7109375" style="4" customWidth="1"/>
    <col min="11461" max="11461" width="13.42578125" style="4" customWidth="1"/>
    <col min="11462" max="11462" width="13.140625" style="4" customWidth="1"/>
    <col min="11463" max="11463" width="14.7109375" style="4" customWidth="1"/>
    <col min="11464" max="11464" width="14.5703125" style="4" customWidth="1"/>
    <col min="11465" max="11465" width="13" style="4" customWidth="1"/>
    <col min="11466" max="11466" width="15" style="4" customWidth="1"/>
    <col min="11467" max="11468" width="12.140625" style="4" customWidth="1"/>
    <col min="11469" max="11469" width="12" style="4" customWidth="1"/>
    <col min="11470" max="11470" width="13.5703125" style="4" customWidth="1"/>
    <col min="11471" max="11471" width="14" style="4" customWidth="1"/>
    <col min="11472" max="11472" width="12.28515625" style="4" customWidth="1"/>
    <col min="11473" max="11473" width="14.140625" style="4" customWidth="1"/>
    <col min="11474" max="11474" width="13" style="4" customWidth="1"/>
    <col min="11475" max="11475" width="13.5703125" style="4" customWidth="1"/>
    <col min="11476" max="11476" width="12.42578125" style="4" customWidth="1"/>
    <col min="11477" max="11477" width="12.5703125" style="4" customWidth="1"/>
    <col min="11478" max="11478" width="11.7109375" style="4" customWidth="1"/>
    <col min="11479" max="11479" width="13.7109375" style="4" customWidth="1"/>
    <col min="11480" max="11480" width="13.28515625" style="4" customWidth="1"/>
    <col min="11481" max="11481" width="13.140625" style="4" customWidth="1"/>
    <col min="11482" max="11482" width="12" style="4" customWidth="1"/>
    <col min="11483" max="11483" width="12.140625" style="4" customWidth="1"/>
    <col min="11484" max="11484" width="12.28515625" style="4" customWidth="1"/>
    <col min="11485" max="11485" width="12.140625" style="4" customWidth="1"/>
    <col min="11486" max="11486" width="12.5703125" style="4" customWidth="1"/>
    <col min="11487" max="11703" width="9.140625" style="4"/>
    <col min="11704" max="11704" width="25.42578125" style="4" customWidth="1"/>
    <col min="11705" max="11705" width="56.28515625" style="4" customWidth="1"/>
    <col min="11706" max="11706" width="14" style="4" customWidth="1"/>
    <col min="11707" max="11708" width="14.5703125" style="4" customWidth="1"/>
    <col min="11709" max="11709" width="14.140625" style="4" customWidth="1"/>
    <col min="11710" max="11710" width="15.140625" style="4" customWidth="1"/>
    <col min="11711" max="11711" width="13.85546875" style="4" customWidth="1"/>
    <col min="11712" max="11713" width="14.7109375" style="4" customWidth="1"/>
    <col min="11714" max="11714" width="12.85546875" style="4" customWidth="1"/>
    <col min="11715" max="11715" width="13.5703125" style="4" customWidth="1"/>
    <col min="11716" max="11716" width="12.7109375" style="4" customWidth="1"/>
    <col min="11717" max="11717" width="13.42578125" style="4" customWidth="1"/>
    <col min="11718" max="11718" width="13.140625" style="4" customWidth="1"/>
    <col min="11719" max="11719" width="14.7109375" style="4" customWidth="1"/>
    <col min="11720" max="11720" width="14.5703125" style="4" customWidth="1"/>
    <col min="11721" max="11721" width="13" style="4" customWidth="1"/>
    <col min="11722" max="11722" width="15" style="4" customWidth="1"/>
    <col min="11723" max="11724" width="12.140625" style="4" customWidth="1"/>
    <col min="11725" max="11725" width="12" style="4" customWidth="1"/>
    <col min="11726" max="11726" width="13.5703125" style="4" customWidth="1"/>
    <col min="11727" max="11727" width="14" style="4" customWidth="1"/>
    <col min="11728" max="11728" width="12.28515625" style="4" customWidth="1"/>
    <col min="11729" max="11729" width="14.140625" style="4" customWidth="1"/>
    <col min="11730" max="11730" width="13" style="4" customWidth="1"/>
    <col min="11731" max="11731" width="13.5703125" style="4" customWidth="1"/>
    <col min="11732" max="11732" width="12.42578125" style="4" customWidth="1"/>
    <col min="11733" max="11733" width="12.5703125" style="4" customWidth="1"/>
    <col min="11734" max="11734" width="11.7109375" style="4" customWidth="1"/>
    <col min="11735" max="11735" width="13.7109375" style="4" customWidth="1"/>
    <col min="11736" max="11736" width="13.28515625" style="4" customWidth="1"/>
    <col min="11737" max="11737" width="13.140625" style="4" customWidth="1"/>
    <col min="11738" max="11738" width="12" style="4" customWidth="1"/>
    <col min="11739" max="11739" width="12.140625" style="4" customWidth="1"/>
    <col min="11740" max="11740" width="12.28515625" style="4" customWidth="1"/>
    <col min="11741" max="11741" width="12.140625" style="4" customWidth="1"/>
    <col min="11742" max="11742" width="12.5703125" style="4" customWidth="1"/>
    <col min="11743" max="11959" width="9.140625" style="4"/>
    <col min="11960" max="11960" width="25.42578125" style="4" customWidth="1"/>
    <col min="11961" max="11961" width="56.28515625" style="4" customWidth="1"/>
    <col min="11962" max="11962" width="14" style="4" customWidth="1"/>
    <col min="11963" max="11964" width="14.5703125" style="4" customWidth="1"/>
    <col min="11965" max="11965" width="14.140625" style="4" customWidth="1"/>
    <col min="11966" max="11966" width="15.140625" style="4" customWidth="1"/>
    <col min="11967" max="11967" width="13.85546875" style="4" customWidth="1"/>
    <col min="11968" max="11969" width="14.7109375" style="4" customWidth="1"/>
    <col min="11970" max="11970" width="12.85546875" style="4" customWidth="1"/>
    <col min="11971" max="11971" width="13.5703125" style="4" customWidth="1"/>
    <col min="11972" max="11972" width="12.7109375" style="4" customWidth="1"/>
    <col min="11973" max="11973" width="13.42578125" style="4" customWidth="1"/>
    <col min="11974" max="11974" width="13.140625" style="4" customWidth="1"/>
    <col min="11975" max="11975" width="14.7109375" style="4" customWidth="1"/>
    <col min="11976" max="11976" width="14.5703125" style="4" customWidth="1"/>
    <col min="11977" max="11977" width="13" style="4" customWidth="1"/>
    <col min="11978" max="11978" width="15" style="4" customWidth="1"/>
    <col min="11979" max="11980" width="12.140625" style="4" customWidth="1"/>
    <col min="11981" max="11981" width="12" style="4" customWidth="1"/>
    <col min="11982" max="11982" width="13.5703125" style="4" customWidth="1"/>
    <col min="11983" max="11983" width="14" style="4" customWidth="1"/>
    <col min="11984" max="11984" width="12.28515625" style="4" customWidth="1"/>
    <col min="11985" max="11985" width="14.140625" style="4" customWidth="1"/>
    <col min="11986" max="11986" width="13" style="4" customWidth="1"/>
    <col min="11987" max="11987" width="13.5703125" style="4" customWidth="1"/>
    <col min="11988" max="11988" width="12.42578125" style="4" customWidth="1"/>
    <col min="11989" max="11989" width="12.5703125" style="4" customWidth="1"/>
    <col min="11990" max="11990" width="11.7109375" style="4" customWidth="1"/>
    <col min="11991" max="11991" width="13.7109375" style="4" customWidth="1"/>
    <col min="11992" max="11992" width="13.28515625" style="4" customWidth="1"/>
    <col min="11993" max="11993" width="13.140625" style="4" customWidth="1"/>
    <col min="11994" max="11994" width="12" style="4" customWidth="1"/>
    <col min="11995" max="11995" width="12.140625" style="4" customWidth="1"/>
    <col min="11996" max="11996" width="12.28515625" style="4" customWidth="1"/>
    <col min="11997" max="11997" width="12.140625" style="4" customWidth="1"/>
    <col min="11998" max="11998" width="12.5703125" style="4" customWidth="1"/>
    <col min="11999" max="12215" width="9.140625" style="4"/>
    <col min="12216" max="12216" width="25.42578125" style="4" customWidth="1"/>
    <col min="12217" max="12217" width="56.28515625" style="4" customWidth="1"/>
    <col min="12218" max="12218" width="14" style="4" customWidth="1"/>
    <col min="12219" max="12220" width="14.5703125" style="4" customWidth="1"/>
    <col min="12221" max="12221" width="14.140625" style="4" customWidth="1"/>
    <col min="12222" max="12222" width="15.140625" style="4" customWidth="1"/>
    <col min="12223" max="12223" width="13.85546875" style="4" customWidth="1"/>
    <col min="12224" max="12225" width="14.7109375" style="4" customWidth="1"/>
    <col min="12226" max="12226" width="12.85546875" style="4" customWidth="1"/>
    <col min="12227" max="12227" width="13.5703125" style="4" customWidth="1"/>
    <col min="12228" max="12228" width="12.7109375" style="4" customWidth="1"/>
    <col min="12229" max="12229" width="13.42578125" style="4" customWidth="1"/>
    <col min="12230" max="12230" width="13.140625" style="4" customWidth="1"/>
    <col min="12231" max="12231" width="14.7109375" style="4" customWidth="1"/>
    <col min="12232" max="12232" width="14.5703125" style="4" customWidth="1"/>
    <col min="12233" max="12233" width="13" style="4" customWidth="1"/>
    <col min="12234" max="12234" width="15" style="4" customWidth="1"/>
    <col min="12235" max="12236" width="12.140625" style="4" customWidth="1"/>
    <col min="12237" max="12237" width="12" style="4" customWidth="1"/>
    <col min="12238" max="12238" width="13.5703125" style="4" customWidth="1"/>
    <col min="12239" max="12239" width="14" style="4" customWidth="1"/>
    <col min="12240" max="12240" width="12.28515625" style="4" customWidth="1"/>
    <col min="12241" max="12241" width="14.140625" style="4" customWidth="1"/>
    <col min="12242" max="12242" width="13" style="4" customWidth="1"/>
    <col min="12243" max="12243" width="13.5703125" style="4" customWidth="1"/>
    <col min="12244" max="12244" width="12.42578125" style="4" customWidth="1"/>
    <col min="12245" max="12245" width="12.5703125" style="4" customWidth="1"/>
    <col min="12246" max="12246" width="11.7109375" style="4" customWidth="1"/>
    <col min="12247" max="12247" width="13.7109375" style="4" customWidth="1"/>
    <col min="12248" max="12248" width="13.28515625" style="4" customWidth="1"/>
    <col min="12249" max="12249" width="13.140625" style="4" customWidth="1"/>
    <col min="12250" max="12250" width="12" style="4" customWidth="1"/>
    <col min="12251" max="12251" width="12.140625" style="4" customWidth="1"/>
    <col min="12252" max="12252" width="12.28515625" style="4" customWidth="1"/>
    <col min="12253" max="12253" width="12.140625" style="4" customWidth="1"/>
    <col min="12254" max="12254" width="12.5703125" style="4" customWidth="1"/>
    <col min="12255" max="12471" width="9.140625" style="4"/>
    <col min="12472" max="12472" width="25.42578125" style="4" customWidth="1"/>
    <col min="12473" max="12473" width="56.28515625" style="4" customWidth="1"/>
    <col min="12474" max="12474" width="14" style="4" customWidth="1"/>
    <col min="12475" max="12476" width="14.5703125" style="4" customWidth="1"/>
    <col min="12477" max="12477" width="14.140625" style="4" customWidth="1"/>
    <col min="12478" max="12478" width="15.140625" style="4" customWidth="1"/>
    <col min="12479" max="12479" width="13.85546875" style="4" customWidth="1"/>
    <col min="12480" max="12481" width="14.7109375" style="4" customWidth="1"/>
    <col min="12482" max="12482" width="12.85546875" style="4" customWidth="1"/>
    <col min="12483" max="12483" width="13.5703125" style="4" customWidth="1"/>
    <col min="12484" max="12484" width="12.7109375" style="4" customWidth="1"/>
    <col min="12485" max="12485" width="13.42578125" style="4" customWidth="1"/>
    <col min="12486" max="12486" width="13.140625" style="4" customWidth="1"/>
    <col min="12487" max="12487" width="14.7109375" style="4" customWidth="1"/>
    <col min="12488" max="12488" width="14.5703125" style="4" customWidth="1"/>
    <col min="12489" max="12489" width="13" style="4" customWidth="1"/>
    <col min="12490" max="12490" width="15" style="4" customWidth="1"/>
    <col min="12491" max="12492" width="12.140625" style="4" customWidth="1"/>
    <col min="12493" max="12493" width="12" style="4" customWidth="1"/>
    <col min="12494" max="12494" width="13.5703125" style="4" customWidth="1"/>
    <col min="12495" max="12495" width="14" style="4" customWidth="1"/>
    <col min="12496" max="12496" width="12.28515625" style="4" customWidth="1"/>
    <col min="12497" max="12497" width="14.140625" style="4" customWidth="1"/>
    <col min="12498" max="12498" width="13" style="4" customWidth="1"/>
    <col min="12499" max="12499" width="13.5703125" style="4" customWidth="1"/>
    <col min="12500" max="12500" width="12.42578125" style="4" customWidth="1"/>
    <col min="12501" max="12501" width="12.5703125" style="4" customWidth="1"/>
    <col min="12502" max="12502" width="11.7109375" style="4" customWidth="1"/>
    <col min="12503" max="12503" width="13.7109375" style="4" customWidth="1"/>
    <col min="12504" max="12504" width="13.28515625" style="4" customWidth="1"/>
    <col min="12505" max="12505" width="13.140625" style="4" customWidth="1"/>
    <col min="12506" max="12506" width="12" style="4" customWidth="1"/>
    <col min="12507" max="12507" width="12.140625" style="4" customWidth="1"/>
    <col min="12508" max="12508" width="12.28515625" style="4" customWidth="1"/>
    <col min="12509" max="12509" width="12.140625" style="4" customWidth="1"/>
    <col min="12510" max="12510" width="12.5703125" style="4" customWidth="1"/>
    <col min="12511" max="12727" width="9.140625" style="4"/>
    <col min="12728" max="12728" width="25.42578125" style="4" customWidth="1"/>
    <col min="12729" max="12729" width="56.28515625" style="4" customWidth="1"/>
    <col min="12730" max="12730" width="14" style="4" customWidth="1"/>
    <col min="12731" max="12732" width="14.5703125" style="4" customWidth="1"/>
    <col min="12733" max="12733" width="14.140625" style="4" customWidth="1"/>
    <col min="12734" max="12734" width="15.140625" style="4" customWidth="1"/>
    <col min="12735" max="12735" width="13.85546875" style="4" customWidth="1"/>
    <col min="12736" max="12737" width="14.7109375" style="4" customWidth="1"/>
    <col min="12738" max="12738" width="12.85546875" style="4" customWidth="1"/>
    <col min="12739" max="12739" width="13.5703125" style="4" customWidth="1"/>
    <col min="12740" max="12740" width="12.7109375" style="4" customWidth="1"/>
    <col min="12741" max="12741" width="13.42578125" style="4" customWidth="1"/>
    <col min="12742" max="12742" width="13.140625" style="4" customWidth="1"/>
    <col min="12743" max="12743" width="14.7109375" style="4" customWidth="1"/>
    <col min="12744" max="12744" width="14.5703125" style="4" customWidth="1"/>
    <col min="12745" max="12745" width="13" style="4" customWidth="1"/>
    <col min="12746" max="12746" width="15" style="4" customWidth="1"/>
    <col min="12747" max="12748" width="12.140625" style="4" customWidth="1"/>
    <col min="12749" max="12749" width="12" style="4" customWidth="1"/>
    <col min="12750" max="12750" width="13.5703125" style="4" customWidth="1"/>
    <col min="12751" max="12751" width="14" style="4" customWidth="1"/>
    <col min="12752" max="12752" width="12.28515625" style="4" customWidth="1"/>
    <col min="12753" max="12753" width="14.140625" style="4" customWidth="1"/>
    <col min="12754" max="12754" width="13" style="4" customWidth="1"/>
    <col min="12755" max="12755" width="13.5703125" style="4" customWidth="1"/>
    <col min="12756" max="12756" width="12.42578125" style="4" customWidth="1"/>
    <col min="12757" max="12757" width="12.5703125" style="4" customWidth="1"/>
    <col min="12758" max="12758" width="11.7109375" style="4" customWidth="1"/>
    <col min="12759" max="12759" width="13.7109375" style="4" customWidth="1"/>
    <col min="12760" max="12760" width="13.28515625" style="4" customWidth="1"/>
    <col min="12761" max="12761" width="13.140625" style="4" customWidth="1"/>
    <col min="12762" max="12762" width="12" style="4" customWidth="1"/>
    <col min="12763" max="12763" width="12.140625" style="4" customWidth="1"/>
    <col min="12764" max="12764" width="12.28515625" style="4" customWidth="1"/>
    <col min="12765" max="12765" width="12.140625" style="4" customWidth="1"/>
    <col min="12766" max="12766" width="12.5703125" style="4" customWidth="1"/>
    <col min="12767" max="12983" width="9.140625" style="4"/>
    <col min="12984" max="12984" width="25.42578125" style="4" customWidth="1"/>
    <col min="12985" max="12985" width="56.28515625" style="4" customWidth="1"/>
    <col min="12986" max="12986" width="14" style="4" customWidth="1"/>
    <col min="12987" max="12988" width="14.5703125" style="4" customWidth="1"/>
    <col min="12989" max="12989" width="14.140625" style="4" customWidth="1"/>
    <col min="12990" max="12990" width="15.140625" style="4" customWidth="1"/>
    <col min="12991" max="12991" width="13.85546875" style="4" customWidth="1"/>
    <col min="12992" max="12993" width="14.7109375" style="4" customWidth="1"/>
    <col min="12994" max="12994" width="12.85546875" style="4" customWidth="1"/>
    <col min="12995" max="12995" width="13.5703125" style="4" customWidth="1"/>
    <col min="12996" max="12996" width="12.7109375" style="4" customWidth="1"/>
    <col min="12997" max="12997" width="13.42578125" style="4" customWidth="1"/>
    <col min="12998" max="12998" width="13.140625" style="4" customWidth="1"/>
    <col min="12999" max="12999" width="14.7109375" style="4" customWidth="1"/>
    <col min="13000" max="13000" width="14.5703125" style="4" customWidth="1"/>
    <col min="13001" max="13001" width="13" style="4" customWidth="1"/>
    <col min="13002" max="13002" width="15" style="4" customWidth="1"/>
    <col min="13003" max="13004" width="12.140625" style="4" customWidth="1"/>
    <col min="13005" max="13005" width="12" style="4" customWidth="1"/>
    <col min="13006" max="13006" width="13.5703125" style="4" customWidth="1"/>
    <col min="13007" max="13007" width="14" style="4" customWidth="1"/>
    <col min="13008" max="13008" width="12.28515625" style="4" customWidth="1"/>
    <col min="13009" max="13009" width="14.140625" style="4" customWidth="1"/>
    <col min="13010" max="13010" width="13" style="4" customWidth="1"/>
    <col min="13011" max="13011" width="13.5703125" style="4" customWidth="1"/>
    <col min="13012" max="13012" width="12.42578125" style="4" customWidth="1"/>
    <col min="13013" max="13013" width="12.5703125" style="4" customWidth="1"/>
    <col min="13014" max="13014" width="11.7109375" style="4" customWidth="1"/>
    <col min="13015" max="13015" width="13.7109375" style="4" customWidth="1"/>
    <col min="13016" max="13016" width="13.28515625" style="4" customWidth="1"/>
    <col min="13017" max="13017" width="13.140625" style="4" customWidth="1"/>
    <col min="13018" max="13018" width="12" style="4" customWidth="1"/>
    <col min="13019" max="13019" width="12.140625" style="4" customWidth="1"/>
    <col min="13020" max="13020" width="12.28515625" style="4" customWidth="1"/>
    <col min="13021" max="13021" width="12.140625" style="4" customWidth="1"/>
    <col min="13022" max="13022" width="12.5703125" style="4" customWidth="1"/>
    <col min="13023" max="13239" width="9.140625" style="4"/>
    <col min="13240" max="13240" width="25.42578125" style="4" customWidth="1"/>
    <col min="13241" max="13241" width="56.28515625" style="4" customWidth="1"/>
    <col min="13242" max="13242" width="14" style="4" customWidth="1"/>
    <col min="13243" max="13244" width="14.5703125" style="4" customWidth="1"/>
    <col min="13245" max="13245" width="14.140625" style="4" customWidth="1"/>
    <col min="13246" max="13246" width="15.140625" style="4" customWidth="1"/>
    <col min="13247" max="13247" width="13.85546875" style="4" customWidth="1"/>
    <col min="13248" max="13249" width="14.7109375" style="4" customWidth="1"/>
    <col min="13250" max="13250" width="12.85546875" style="4" customWidth="1"/>
    <col min="13251" max="13251" width="13.5703125" style="4" customWidth="1"/>
    <col min="13252" max="13252" width="12.7109375" style="4" customWidth="1"/>
    <col min="13253" max="13253" width="13.42578125" style="4" customWidth="1"/>
    <col min="13254" max="13254" width="13.140625" style="4" customWidth="1"/>
    <col min="13255" max="13255" width="14.7109375" style="4" customWidth="1"/>
    <col min="13256" max="13256" width="14.5703125" style="4" customWidth="1"/>
    <col min="13257" max="13257" width="13" style="4" customWidth="1"/>
    <col min="13258" max="13258" width="15" style="4" customWidth="1"/>
    <col min="13259" max="13260" width="12.140625" style="4" customWidth="1"/>
    <col min="13261" max="13261" width="12" style="4" customWidth="1"/>
    <col min="13262" max="13262" width="13.5703125" style="4" customWidth="1"/>
    <col min="13263" max="13263" width="14" style="4" customWidth="1"/>
    <col min="13264" max="13264" width="12.28515625" style="4" customWidth="1"/>
    <col min="13265" max="13265" width="14.140625" style="4" customWidth="1"/>
    <col min="13266" max="13266" width="13" style="4" customWidth="1"/>
    <col min="13267" max="13267" width="13.5703125" style="4" customWidth="1"/>
    <col min="13268" max="13268" width="12.42578125" style="4" customWidth="1"/>
    <col min="13269" max="13269" width="12.5703125" style="4" customWidth="1"/>
    <col min="13270" max="13270" width="11.7109375" style="4" customWidth="1"/>
    <col min="13271" max="13271" width="13.7109375" style="4" customWidth="1"/>
    <col min="13272" max="13272" width="13.28515625" style="4" customWidth="1"/>
    <col min="13273" max="13273" width="13.140625" style="4" customWidth="1"/>
    <col min="13274" max="13274" width="12" style="4" customWidth="1"/>
    <col min="13275" max="13275" width="12.140625" style="4" customWidth="1"/>
    <col min="13276" max="13276" width="12.28515625" style="4" customWidth="1"/>
    <col min="13277" max="13277" width="12.140625" style="4" customWidth="1"/>
    <col min="13278" max="13278" width="12.5703125" style="4" customWidth="1"/>
    <col min="13279" max="13495" width="9.140625" style="4"/>
    <col min="13496" max="13496" width="25.42578125" style="4" customWidth="1"/>
    <col min="13497" max="13497" width="56.28515625" style="4" customWidth="1"/>
    <col min="13498" max="13498" width="14" style="4" customWidth="1"/>
    <col min="13499" max="13500" width="14.5703125" style="4" customWidth="1"/>
    <col min="13501" max="13501" width="14.140625" style="4" customWidth="1"/>
    <col min="13502" max="13502" width="15.140625" style="4" customWidth="1"/>
    <col min="13503" max="13503" width="13.85546875" style="4" customWidth="1"/>
    <col min="13504" max="13505" width="14.7109375" style="4" customWidth="1"/>
    <col min="13506" max="13506" width="12.85546875" style="4" customWidth="1"/>
    <col min="13507" max="13507" width="13.5703125" style="4" customWidth="1"/>
    <col min="13508" max="13508" width="12.7109375" style="4" customWidth="1"/>
    <col min="13509" max="13509" width="13.42578125" style="4" customWidth="1"/>
    <col min="13510" max="13510" width="13.140625" style="4" customWidth="1"/>
    <col min="13511" max="13511" width="14.7109375" style="4" customWidth="1"/>
    <col min="13512" max="13512" width="14.5703125" style="4" customWidth="1"/>
    <col min="13513" max="13513" width="13" style="4" customWidth="1"/>
    <col min="13514" max="13514" width="15" style="4" customWidth="1"/>
    <col min="13515" max="13516" width="12.140625" style="4" customWidth="1"/>
    <col min="13517" max="13517" width="12" style="4" customWidth="1"/>
    <col min="13518" max="13518" width="13.5703125" style="4" customWidth="1"/>
    <col min="13519" max="13519" width="14" style="4" customWidth="1"/>
    <col min="13520" max="13520" width="12.28515625" style="4" customWidth="1"/>
    <col min="13521" max="13521" width="14.140625" style="4" customWidth="1"/>
    <col min="13522" max="13522" width="13" style="4" customWidth="1"/>
    <col min="13523" max="13523" width="13.5703125" style="4" customWidth="1"/>
    <col min="13524" max="13524" width="12.42578125" style="4" customWidth="1"/>
    <col min="13525" max="13525" width="12.5703125" style="4" customWidth="1"/>
    <col min="13526" max="13526" width="11.7109375" style="4" customWidth="1"/>
    <col min="13527" max="13527" width="13.7109375" style="4" customWidth="1"/>
    <col min="13528" max="13528" width="13.28515625" style="4" customWidth="1"/>
    <col min="13529" max="13529" width="13.140625" style="4" customWidth="1"/>
    <col min="13530" max="13530" width="12" style="4" customWidth="1"/>
    <col min="13531" max="13531" width="12.140625" style="4" customWidth="1"/>
    <col min="13532" max="13532" width="12.28515625" style="4" customWidth="1"/>
    <col min="13533" max="13533" width="12.140625" style="4" customWidth="1"/>
    <col min="13534" max="13534" width="12.5703125" style="4" customWidth="1"/>
    <col min="13535" max="13751" width="9.140625" style="4"/>
    <col min="13752" max="13752" width="25.42578125" style="4" customWidth="1"/>
    <col min="13753" max="13753" width="56.28515625" style="4" customWidth="1"/>
    <col min="13754" max="13754" width="14" style="4" customWidth="1"/>
    <col min="13755" max="13756" width="14.5703125" style="4" customWidth="1"/>
    <col min="13757" max="13757" width="14.140625" style="4" customWidth="1"/>
    <col min="13758" max="13758" width="15.140625" style="4" customWidth="1"/>
    <col min="13759" max="13759" width="13.85546875" style="4" customWidth="1"/>
    <col min="13760" max="13761" width="14.7109375" style="4" customWidth="1"/>
    <col min="13762" max="13762" width="12.85546875" style="4" customWidth="1"/>
    <col min="13763" max="13763" width="13.5703125" style="4" customWidth="1"/>
    <col min="13764" max="13764" width="12.7109375" style="4" customWidth="1"/>
    <col min="13765" max="13765" width="13.42578125" style="4" customWidth="1"/>
    <col min="13766" max="13766" width="13.140625" style="4" customWidth="1"/>
    <col min="13767" max="13767" width="14.7109375" style="4" customWidth="1"/>
    <col min="13768" max="13768" width="14.5703125" style="4" customWidth="1"/>
    <col min="13769" max="13769" width="13" style="4" customWidth="1"/>
    <col min="13770" max="13770" width="15" style="4" customWidth="1"/>
    <col min="13771" max="13772" width="12.140625" style="4" customWidth="1"/>
    <col min="13773" max="13773" width="12" style="4" customWidth="1"/>
    <col min="13774" max="13774" width="13.5703125" style="4" customWidth="1"/>
    <col min="13775" max="13775" width="14" style="4" customWidth="1"/>
    <col min="13776" max="13776" width="12.28515625" style="4" customWidth="1"/>
    <col min="13777" max="13777" width="14.140625" style="4" customWidth="1"/>
    <col min="13778" max="13778" width="13" style="4" customWidth="1"/>
    <col min="13779" max="13779" width="13.5703125" style="4" customWidth="1"/>
    <col min="13780" max="13780" width="12.42578125" style="4" customWidth="1"/>
    <col min="13781" max="13781" width="12.5703125" style="4" customWidth="1"/>
    <col min="13782" max="13782" width="11.7109375" style="4" customWidth="1"/>
    <col min="13783" max="13783" width="13.7109375" style="4" customWidth="1"/>
    <col min="13784" max="13784" width="13.28515625" style="4" customWidth="1"/>
    <col min="13785" max="13785" width="13.140625" style="4" customWidth="1"/>
    <col min="13786" max="13786" width="12" style="4" customWidth="1"/>
    <col min="13787" max="13787" width="12.140625" style="4" customWidth="1"/>
    <col min="13788" max="13788" width="12.28515625" style="4" customWidth="1"/>
    <col min="13789" max="13789" width="12.140625" style="4" customWidth="1"/>
    <col min="13790" max="13790" width="12.5703125" style="4" customWidth="1"/>
    <col min="13791" max="14007" width="9.140625" style="4"/>
    <col min="14008" max="14008" width="25.42578125" style="4" customWidth="1"/>
    <col min="14009" max="14009" width="56.28515625" style="4" customWidth="1"/>
    <col min="14010" max="14010" width="14" style="4" customWidth="1"/>
    <col min="14011" max="14012" width="14.5703125" style="4" customWidth="1"/>
    <col min="14013" max="14013" width="14.140625" style="4" customWidth="1"/>
    <col min="14014" max="14014" width="15.140625" style="4" customWidth="1"/>
    <col min="14015" max="14015" width="13.85546875" style="4" customWidth="1"/>
    <col min="14016" max="14017" width="14.7109375" style="4" customWidth="1"/>
    <col min="14018" max="14018" width="12.85546875" style="4" customWidth="1"/>
    <col min="14019" max="14019" width="13.5703125" style="4" customWidth="1"/>
    <col min="14020" max="14020" width="12.7109375" style="4" customWidth="1"/>
    <col min="14021" max="14021" width="13.42578125" style="4" customWidth="1"/>
    <col min="14022" max="14022" width="13.140625" style="4" customWidth="1"/>
    <col min="14023" max="14023" width="14.7109375" style="4" customWidth="1"/>
    <col min="14024" max="14024" width="14.5703125" style="4" customWidth="1"/>
    <col min="14025" max="14025" width="13" style="4" customWidth="1"/>
    <col min="14026" max="14026" width="15" style="4" customWidth="1"/>
    <col min="14027" max="14028" width="12.140625" style="4" customWidth="1"/>
    <col min="14029" max="14029" width="12" style="4" customWidth="1"/>
    <col min="14030" max="14030" width="13.5703125" style="4" customWidth="1"/>
    <col min="14031" max="14031" width="14" style="4" customWidth="1"/>
    <col min="14032" max="14032" width="12.28515625" style="4" customWidth="1"/>
    <col min="14033" max="14033" width="14.140625" style="4" customWidth="1"/>
    <col min="14034" max="14034" width="13" style="4" customWidth="1"/>
    <col min="14035" max="14035" width="13.5703125" style="4" customWidth="1"/>
    <col min="14036" max="14036" width="12.42578125" style="4" customWidth="1"/>
    <col min="14037" max="14037" width="12.5703125" style="4" customWidth="1"/>
    <col min="14038" max="14038" width="11.7109375" style="4" customWidth="1"/>
    <col min="14039" max="14039" width="13.7109375" style="4" customWidth="1"/>
    <col min="14040" max="14040" width="13.28515625" style="4" customWidth="1"/>
    <col min="14041" max="14041" width="13.140625" style="4" customWidth="1"/>
    <col min="14042" max="14042" width="12" style="4" customWidth="1"/>
    <col min="14043" max="14043" width="12.140625" style="4" customWidth="1"/>
    <col min="14044" max="14044" width="12.28515625" style="4" customWidth="1"/>
    <col min="14045" max="14045" width="12.140625" style="4" customWidth="1"/>
    <col min="14046" max="14046" width="12.5703125" style="4" customWidth="1"/>
    <col min="14047" max="14263" width="9.140625" style="4"/>
    <col min="14264" max="14264" width="25.42578125" style="4" customWidth="1"/>
    <col min="14265" max="14265" width="56.28515625" style="4" customWidth="1"/>
    <col min="14266" max="14266" width="14" style="4" customWidth="1"/>
    <col min="14267" max="14268" width="14.5703125" style="4" customWidth="1"/>
    <col min="14269" max="14269" width="14.140625" style="4" customWidth="1"/>
    <col min="14270" max="14270" width="15.140625" style="4" customWidth="1"/>
    <col min="14271" max="14271" width="13.85546875" style="4" customWidth="1"/>
    <col min="14272" max="14273" width="14.7109375" style="4" customWidth="1"/>
    <col min="14274" max="14274" width="12.85546875" style="4" customWidth="1"/>
    <col min="14275" max="14275" width="13.5703125" style="4" customWidth="1"/>
    <col min="14276" max="14276" width="12.7109375" style="4" customWidth="1"/>
    <col min="14277" max="14277" width="13.42578125" style="4" customWidth="1"/>
    <col min="14278" max="14278" width="13.140625" style="4" customWidth="1"/>
    <col min="14279" max="14279" width="14.7109375" style="4" customWidth="1"/>
    <col min="14280" max="14280" width="14.5703125" style="4" customWidth="1"/>
    <col min="14281" max="14281" width="13" style="4" customWidth="1"/>
    <col min="14282" max="14282" width="15" style="4" customWidth="1"/>
    <col min="14283" max="14284" width="12.140625" style="4" customWidth="1"/>
    <col min="14285" max="14285" width="12" style="4" customWidth="1"/>
    <col min="14286" max="14286" width="13.5703125" style="4" customWidth="1"/>
    <col min="14287" max="14287" width="14" style="4" customWidth="1"/>
    <col min="14288" max="14288" width="12.28515625" style="4" customWidth="1"/>
    <col min="14289" max="14289" width="14.140625" style="4" customWidth="1"/>
    <col min="14290" max="14290" width="13" style="4" customWidth="1"/>
    <col min="14291" max="14291" width="13.5703125" style="4" customWidth="1"/>
    <col min="14292" max="14292" width="12.42578125" style="4" customWidth="1"/>
    <col min="14293" max="14293" width="12.5703125" style="4" customWidth="1"/>
    <col min="14294" max="14294" width="11.7109375" style="4" customWidth="1"/>
    <col min="14295" max="14295" width="13.7109375" style="4" customWidth="1"/>
    <col min="14296" max="14296" width="13.28515625" style="4" customWidth="1"/>
    <col min="14297" max="14297" width="13.140625" style="4" customWidth="1"/>
    <col min="14298" max="14298" width="12" style="4" customWidth="1"/>
    <col min="14299" max="14299" width="12.140625" style="4" customWidth="1"/>
    <col min="14300" max="14300" width="12.28515625" style="4" customWidth="1"/>
    <col min="14301" max="14301" width="12.140625" style="4" customWidth="1"/>
    <col min="14302" max="14302" width="12.5703125" style="4" customWidth="1"/>
    <col min="14303" max="14519" width="9.140625" style="4"/>
    <col min="14520" max="14520" width="25.42578125" style="4" customWidth="1"/>
    <col min="14521" max="14521" width="56.28515625" style="4" customWidth="1"/>
    <col min="14522" max="14522" width="14" style="4" customWidth="1"/>
    <col min="14523" max="14524" width="14.5703125" style="4" customWidth="1"/>
    <col min="14525" max="14525" width="14.140625" style="4" customWidth="1"/>
    <col min="14526" max="14526" width="15.140625" style="4" customWidth="1"/>
    <col min="14527" max="14527" width="13.85546875" style="4" customWidth="1"/>
    <col min="14528" max="14529" width="14.7109375" style="4" customWidth="1"/>
    <col min="14530" max="14530" width="12.85546875" style="4" customWidth="1"/>
    <col min="14531" max="14531" width="13.5703125" style="4" customWidth="1"/>
    <col min="14532" max="14532" width="12.7109375" style="4" customWidth="1"/>
    <col min="14533" max="14533" width="13.42578125" style="4" customWidth="1"/>
    <col min="14534" max="14534" width="13.140625" style="4" customWidth="1"/>
    <col min="14535" max="14535" width="14.7109375" style="4" customWidth="1"/>
    <col min="14536" max="14536" width="14.5703125" style="4" customWidth="1"/>
    <col min="14537" max="14537" width="13" style="4" customWidth="1"/>
    <col min="14538" max="14538" width="15" style="4" customWidth="1"/>
    <col min="14539" max="14540" width="12.140625" style="4" customWidth="1"/>
    <col min="14541" max="14541" width="12" style="4" customWidth="1"/>
    <col min="14542" max="14542" width="13.5703125" style="4" customWidth="1"/>
    <col min="14543" max="14543" width="14" style="4" customWidth="1"/>
    <col min="14544" max="14544" width="12.28515625" style="4" customWidth="1"/>
    <col min="14545" max="14545" width="14.140625" style="4" customWidth="1"/>
    <col min="14546" max="14546" width="13" style="4" customWidth="1"/>
    <col min="14547" max="14547" width="13.5703125" style="4" customWidth="1"/>
    <col min="14548" max="14548" width="12.42578125" style="4" customWidth="1"/>
    <col min="14549" max="14549" width="12.5703125" style="4" customWidth="1"/>
    <col min="14550" max="14550" width="11.7109375" style="4" customWidth="1"/>
    <col min="14551" max="14551" width="13.7109375" style="4" customWidth="1"/>
    <col min="14552" max="14552" width="13.28515625" style="4" customWidth="1"/>
    <col min="14553" max="14553" width="13.140625" style="4" customWidth="1"/>
    <col min="14554" max="14554" width="12" style="4" customWidth="1"/>
    <col min="14555" max="14555" width="12.140625" style="4" customWidth="1"/>
    <col min="14556" max="14556" width="12.28515625" style="4" customWidth="1"/>
    <col min="14557" max="14557" width="12.140625" style="4" customWidth="1"/>
    <col min="14558" max="14558" width="12.5703125" style="4" customWidth="1"/>
    <col min="14559" max="14775" width="9.140625" style="4"/>
    <col min="14776" max="14776" width="25.42578125" style="4" customWidth="1"/>
    <col min="14777" max="14777" width="56.28515625" style="4" customWidth="1"/>
    <col min="14778" max="14778" width="14" style="4" customWidth="1"/>
    <col min="14779" max="14780" width="14.5703125" style="4" customWidth="1"/>
    <col min="14781" max="14781" width="14.140625" style="4" customWidth="1"/>
    <col min="14782" max="14782" width="15.140625" style="4" customWidth="1"/>
    <col min="14783" max="14783" width="13.85546875" style="4" customWidth="1"/>
    <col min="14784" max="14785" width="14.7109375" style="4" customWidth="1"/>
    <col min="14786" max="14786" width="12.85546875" style="4" customWidth="1"/>
    <col min="14787" max="14787" width="13.5703125" style="4" customWidth="1"/>
    <col min="14788" max="14788" width="12.7109375" style="4" customWidth="1"/>
    <col min="14789" max="14789" width="13.42578125" style="4" customWidth="1"/>
    <col min="14790" max="14790" width="13.140625" style="4" customWidth="1"/>
    <col min="14791" max="14791" width="14.7109375" style="4" customWidth="1"/>
    <col min="14792" max="14792" width="14.5703125" style="4" customWidth="1"/>
    <col min="14793" max="14793" width="13" style="4" customWidth="1"/>
    <col min="14794" max="14794" width="15" style="4" customWidth="1"/>
    <col min="14795" max="14796" width="12.140625" style="4" customWidth="1"/>
    <col min="14797" max="14797" width="12" style="4" customWidth="1"/>
    <col min="14798" max="14798" width="13.5703125" style="4" customWidth="1"/>
    <col min="14799" max="14799" width="14" style="4" customWidth="1"/>
    <col min="14800" max="14800" width="12.28515625" style="4" customWidth="1"/>
    <col min="14801" max="14801" width="14.140625" style="4" customWidth="1"/>
    <col min="14802" max="14802" width="13" style="4" customWidth="1"/>
    <col min="14803" max="14803" width="13.5703125" style="4" customWidth="1"/>
    <col min="14804" max="14804" width="12.42578125" style="4" customWidth="1"/>
    <col min="14805" max="14805" width="12.5703125" style="4" customWidth="1"/>
    <col min="14806" max="14806" width="11.7109375" style="4" customWidth="1"/>
    <col min="14807" max="14807" width="13.7109375" style="4" customWidth="1"/>
    <col min="14808" max="14808" width="13.28515625" style="4" customWidth="1"/>
    <col min="14809" max="14809" width="13.140625" style="4" customWidth="1"/>
    <col min="14810" max="14810" width="12" style="4" customWidth="1"/>
    <col min="14811" max="14811" width="12.140625" style="4" customWidth="1"/>
    <col min="14812" max="14812" width="12.28515625" style="4" customWidth="1"/>
    <col min="14813" max="14813" width="12.140625" style="4" customWidth="1"/>
    <col min="14814" max="14814" width="12.5703125" style="4" customWidth="1"/>
    <col min="14815" max="15031" width="9.140625" style="4"/>
    <col min="15032" max="15032" width="25.42578125" style="4" customWidth="1"/>
    <col min="15033" max="15033" width="56.28515625" style="4" customWidth="1"/>
    <col min="15034" max="15034" width="14" style="4" customWidth="1"/>
    <col min="15035" max="15036" width="14.5703125" style="4" customWidth="1"/>
    <col min="15037" max="15037" width="14.140625" style="4" customWidth="1"/>
    <col min="15038" max="15038" width="15.140625" style="4" customWidth="1"/>
    <col min="15039" max="15039" width="13.85546875" style="4" customWidth="1"/>
    <col min="15040" max="15041" width="14.7109375" style="4" customWidth="1"/>
    <col min="15042" max="15042" width="12.85546875" style="4" customWidth="1"/>
    <col min="15043" max="15043" width="13.5703125" style="4" customWidth="1"/>
    <col min="15044" max="15044" width="12.7109375" style="4" customWidth="1"/>
    <col min="15045" max="15045" width="13.42578125" style="4" customWidth="1"/>
    <col min="15046" max="15046" width="13.140625" style="4" customWidth="1"/>
    <col min="15047" max="15047" width="14.7109375" style="4" customWidth="1"/>
    <col min="15048" max="15048" width="14.5703125" style="4" customWidth="1"/>
    <col min="15049" max="15049" width="13" style="4" customWidth="1"/>
    <col min="15050" max="15050" width="15" style="4" customWidth="1"/>
    <col min="15051" max="15052" width="12.140625" style="4" customWidth="1"/>
    <col min="15053" max="15053" width="12" style="4" customWidth="1"/>
    <col min="15054" max="15054" width="13.5703125" style="4" customWidth="1"/>
    <col min="15055" max="15055" width="14" style="4" customWidth="1"/>
    <col min="15056" max="15056" width="12.28515625" style="4" customWidth="1"/>
    <col min="15057" max="15057" width="14.140625" style="4" customWidth="1"/>
    <col min="15058" max="15058" width="13" style="4" customWidth="1"/>
    <col min="15059" max="15059" width="13.5703125" style="4" customWidth="1"/>
    <col min="15060" max="15060" width="12.42578125" style="4" customWidth="1"/>
    <col min="15061" max="15061" width="12.5703125" style="4" customWidth="1"/>
    <col min="15062" max="15062" width="11.7109375" style="4" customWidth="1"/>
    <col min="15063" max="15063" width="13.7109375" style="4" customWidth="1"/>
    <col min="15064" max="15064" width="13.28515625" style="4" customWidth="1"/>
    <col min="15065" max="15065" width="13.140625" style="4" customWidth="1"/>
    <col min="15066" max="15066" width="12" style="4" customWidth="1"/>
    <col min="15067" max="15067" width="12.140625" style="4" customWidth="1"/>
    <col min="15068" max="15068" width="12.28515625" style="4" customWidth="1"/>
    <col min="15069" max="15069" width="12.140625" style="4" customWidth="1"/>
    <col min="15070" max="15070" width="12.5703125" style="4" customWidth="1"/>
    <col min="15071" max="15287" width="9.140625" style="4"/>
    <col min="15288" max="15288" width="25.42578125" style="4" customWidth="1"/>
    <col min="15289" max="15289" width="56.28515625" style="4" customWidth="1"/>
    <col min="15290" max="15290" width="14" style="4" customWidth="1"/>
    <col min="15291" max="15292" width="14.5703125" style="4" customWidth="1"/>
    <col min="15293" max="15293" width="14.140625" style="4" customWidth="1"/>
    <col min="15294" max="15294" width="15.140625" style="4" customWidth="1"/>
    <col min="15295" max="15295" width="13.85546875" style="4" customWidth="1"/>
    <col min="15296" max="15297" width="14.7109375" style="4" customWidth="1"/>
    <col min="15298" max="15298" width="12.85546875" style="4" customWidth="1"/>
    <col min="15299" max="15299" width="13.5703125" style="4" customWidth="1"/>
    <col min="15300" max="15300" width="12.7109375" style="4" customWidth="1"/>
    <col min="15301" max="15301" width="13.42578125" style="4" customWidth="1"/>
    <col min="15302" max="15302" width="13.140625" style="4" customWidth="1"/>
    <col min="15303" max="15303" width="14.7109375" style="4" customWidth="1"/>
    <col min="15304" max="15304" width="14.5703125" style="4" customWidth="1"/>
    <col min="15305" max="15305" width="13" style="4" customWidth="1"/>
    <col min="15306" max="15306" width="15" style="4" customWidth="1"/>
    <col min="15307" max="15308" width="12.140625" style="4" customWidth="1"/>
    <col min="15309" max="15309" width="12" style="4" customWidth="1"/>
    <col min="15310" max="15310" width="13.5703125" style="4" customWidth="1"/>
    <col min="15311" max="15311" width="14" style="4" customWidth="1"/>
    <col min="15312" max="15312" width="12.28515625" style="4" customWidth="1"/>
    <col min="15313" max="15313" width="14.140625" style="4" customWidth="1"/>
    <col min="15314" max="15314" width="13" style="4" customWidth="1"/>
    <col min="15315" max="15315" width="13.5703125" style="4" customWidth="1"/>
    <col min="15316" max="15316" width="12.42578125" style="4" customWidth="1"/>
    <col min="15317" max="15317" width="12.5703125" style="4" customWidth="1"/>
    <col min="15318" max="15318" width="11.7109375" style="4" customWidth="1"/>
    <col min="15319" max="15319" width="13.7109375" style="4" customWidth="1"/>
    <col min="15320" max="15320" width="13.28515625" style="4" customWidth="1"/>
    <col min="15321" max="15321" width="13.140625" style="4" customWidth="1"/>
    <col min="15322" max="15322" width="12" style="4" customWidth="1"/>
    <col min="15323" max="15323" width="12.140625" style="4" customWidth="1"/>
    <col min="15324" max="15324" width="12.28515625" style="4" customWidth="1"/>
    <col min="15325" max="15325" width="12.140625" style="4" customWidth="1"/>
    <col min="15326" max="15326" width="12.5703125" style="4" customWidth="1"/>
    <col min="15327" max="15543" width="9.140625" style="4"/>
    <col min="15544" max="15544" width="25.42578125" style="4" customWidth="1"/>
    <col min="15545" max="15545" width="56.28515625" style="4" customWidth="1"/>
    <col min="15546" max="15546" width="14" style="4" customWidth="1"/>
    <col min="15547" max="15548" width="14.5703125" style="4" customWidth="1"/>
    <col min="15549" max="15549" width="14.140625" style="4" customWidth="1"/>
    <col min="15550" max="15550" width="15.140625" style="4" customWidth="1"/>
    <col min="15551" max="15551" width="13.85546875" style="4" customWidth="1"/>
    <col min="15552" max="15553" width="14.7109375" style="4" customWidth="1"/>
    <col min="15554" max="15554" width="12.85546875" style="4" customWidth="1"/>
    <col min="15555" max="15555" width="13.5703125" style="4" customWidth="1"/>
    <col min="15556" max="15556" width="12.7109375" style="4" customWidth="1"/>
    <col min="15557" max="15557" width="13.42578125" style="4" customWidth="1"/>
    <col min="15558" max="15558" width="13.140625" style="4" customWidth="1"/>
    <col min="15559" max="15559" width="14.7109375" style="4" customWidth="1"/>
    <col min="15560" max="15560" width="14.5703125" style="4" customWidth="1"/>
    <col min="15561" max="15561" width="13" style="4" customWidth="1"/>
    <col min="15562" max="15562" width="15" style="4" customWidth="1"/>
    <col min="15563" max="15564" width="12.140625" style="4" customWidth="1"/>
    <col min="15565" max="15565" width="12" style="4" customWidth="1"/>
    <col min="15566" max="15566" width="13.5703125" style="4" customWidth="1"/>
    <col min="15567" max="15567" width="14" style="4" customWidth="1"/>
    <col min="15568" max="15568" width="12.28515625" style="4" customWidth="1"/>
    <col min="15569" max="15569" width="14.140625" style="4" customWidth="1"/>
    <col min="15570" max="15570" width="13" style="4" customWidth="1"/>
    <col min="15571" max="15571" width="13.5703125" style="4" customWidth="1"/>
    <col min="15572" max="15572" width="12.42578125" style="4" customWidth="1"/>
    <col min="15573" max="15573" width="12.5703125" style="4" customWidth="1"/>
    <col min="15574" max="15574" width="11.7109375" style="4" customWidth="1"/>
    <col min="15575" max="15575" width="13.7109375" style="4" customWidth="1"/>
    <col min="15576" max="15576" width="13.28515625" style="4" customWidth="1"/>
    <col min="15577" max="15577" width="13.140625" style="4" customWidth="1"/>
    <col min="15578" max="15578" width="12" style="4" customWidth="1"/>
    <col min="15579" max="15579" width="12.140625" style="4" customWidth="1"/>
    <col min="15580" max="15580" width="12.28515625" style="4" customWidth="1"/>
    <col min="15581" max="15581" width="12.140625" style="4" customWidth="1"/>
    <col min="15582" max="15582" width="12.5703125" style="4" customWidth="1"/>
    <col min="15583" max="15799" width="9.140625" style="4"/>
    <col min="15800" max="15800" width="25.42578125" style="4" customWidth="1"/>
    <col min="15801" max="15801" width="56.28515625" style="4" customWidth="1"/>
    <col min="15802" max="15802" width="14" style="4" customWidth="1"/>
    <col min="15803" max="15804" width="14.5703125" style="4" customWidth="1"/>
    <col min="15805" max="15805" width="14.140625" style="4" customWidth="1"/>
    <col min="15806" max="15806" width="15.140625" style="4" customWidth="1"/>
    <col min="15807" max="15807" width="13.85546875" style="4" customWidth="1"/>
    <col min="15808" max="15809" width="14.7109375" style="4" customWidth="1"/>
    <col min="15810" max="15810" width="12.85546875" style="4" customWidth="1"/>
    <col min="15811" max="15811" width="13.5703125" style="4" customWidth="1"/>
    <col min="15812" max="15812" width="12.7109375" style="4" customWidth="1"/>
    <col min="15813" max="15813" width="13.42578125" style="4" customWidth="1"/>
    <col min="15814" max="15814" width="13.140625" style="4" customWidth="1"/>
    <col min="15815" max="15815" width="14.7109375" style="4" customWidth="1"/>
    <col min="15816" max="15816" width="14.5703125" style="4" customWidth="1"/>
    <col min="15817" max="15817" width="13" style="4" customWidth="1"/>
    <col min="15818" max="15818" width="15" style="4" customWidth="1"/>
    <col min="15819" max="15820" width="12.140625" style="4" customWidth="1"/>
    <col min="15821" max="15821" width="12" style="4" customWidth="1"/>
    <col min="15822" max="15822" width="13.5703125" style="4" customWidth="1"/>
    <col min="15823" max="15823" width="14" style="4" customWidth="1"/>
    <col min="15824" max="15824" width="12.28515625" style="4" customWidth="1"/>
    <col min="15825" max="15825" width="14.140625" style="4" customWidth="1"/>
    <col min="15826" max="15826" width="13" style="4" customWidth="1"/>
    <col min="15827" max="15827" width="13.5703125" style="4" customWidth="1"/>
    <col min="15828" max="15828" width="12.42578125" style="4" customWidth="1"/>
    <col min="15829" max="15829" width="12.5703125" style="4" customWidth="1"/>
    <col min="15830" max="15830" width="11.7109375" style="4" customWidth="1"/>
    <col min="15831" max="15831" width="13.7109375" style="4" customWidth="1"/>
    <col min="15832" max="15832" width="13.28515625" style="4" customWidth="1"/>
    <col min="15833" max="15833" width="13.140625" style="4" customWidth="1"/>
    <col min="15834" max="15834" width="12" style="4" customWidth="1"/>
    <col min="15835" max="15835" width="12.140625" style="4" customWidth="1"/>
    <col min="15836" max="15836" width="12.28515625" style="4" customWidth="1"/>
    <col min="15837" max="15837" width="12.140625" style="4" customWidth="1"/>
    <col min="15838" max="15838" width="12.5703125" style="4" customWidth="1"/>
    <col min="15839" max="16055" width="9.140625" style="4"/>
    <col min="16056" max="16056" width="25.42578125" style="4" customWidth="1"/>
    <col min="16057" max="16057" width="56.28515625" style="4" customWidth="1"/>
    <col min="16058" max="16058" width="14" style="4" customWidth="1"/>
    <col min="16059" max="16060" width="14.5703125" style="4" customWidth="1"/>
    <col min="16061" max="16061" width="14.140625" style="4" customWidth="1"/>
    <col min="16062" max="16062" width="15.140625" style="4" customWidth="1"/>
    <col min="16063" max="16063" width="13.85546875" style="4" customWidth="1"/>
    <col min="16064" max="16065" width="14.7109375" style="4" customWidth="1"/>
    <col min="16066" max="16066" width="12.85546875" style="4" customWidth="1"/>
    <col min="16067" max="16067" width="13.5703125" style="4" customWidth="1"/>
    <col min="16068" max="16068" width="12.7109375" style="4" customWidth="1"/>
    <col min="16069" max="16069" width="13.42578125" style="4" customWidth="1"/>
    <col min="16070" max="16070" width="13.140625" style="4" customWidth="1"/>
    <col min="16071" max="16071" width="14.7109375" style="4" customWidth="1"/>
    <col min="16072" max="16072" width="14.5703125" style="4" customWidth="1"/>
    <col min="16073" max="16073" width="13" style="4" customWidth="1"/>
    <col min="16074" max="16074" width="15" style="4" customWidth="1"/>
    <col min="16075" max="16076" width="12.140625" style="4" customWidth="1"/>
    <col min="16077" max="16077" width="12" style="4" customWidth="1"/>
    <col min="16078" max="16078" width="13.5703125" style="4" customWidth="1"/>
    <col min="16079" max="16079" width="14" style="4" customWidth="1"/>
    <col min="16080" max="16080" width="12.28515625" style="4" customWidth="1"/>
    <col min="16081" max="16081" width="14.140625" style="4" customWidth="1"/>
    <col min="16082" max="16082" width="13" style="4" customWidth="1"/>
    <col min="16083" max="16083" width="13.5703125" style="4" customWidth="1"/>
    <col min="16084" max="16084" width="12.42578125" style="4" customWidth="1"/>
    <col min="16085" max="16085" width="12.5703125" style="4" customWidth="1"/>
    <col min="16086" max="16086" width="11.7109375" style="4" customWidth="1"/>
    <col min="16087" max="16087" width="13.7109375" style="4" customWidth="1"/>
    <col min="16088" max="16088" width="13.28515625" style="4" customWidth="1"/>
    <col min="16089" max="16089" width="13.140625" style="4" customWidth="1"/>
    <col min="16090" max="16090" width="12" style="4" customWidth="1"/>
    <col min="16091" max="16091" width="12.140625" style="4" customWidth="1"/>
    <col min="16092" max="16092" width="12.28515625" style="4" customWidth="1"/>
    <col min="16093" max="16093" width="12.140625" style="4" customWidth="1"/>
    <col min="16094" max="16094" width="12.5703125" style="4" customWidth="1"/>
    <col min="16095" max="16384" width="9.140625" style="4"/>
  </cols>
  <sheetData>
    <row r="1" spans="1:20" s="2" customFormat="1" ht="16.5" customHeight="1" x14ac:dyDescent="0.25">
      <c r="A1" s="1"/>
      <c r="B1" s="23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</row>
    <row r="2" spans="1:20" s="2" customFormat="1" ht="27.75" customHeight="1" x14ac:dyDescent="0.25">
      <c r="A2" s="1"/>
      <c r="B2" s="23"/>
      <c r="C2" s="1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1"/>
      <c r="S2" s="11"/>
      <c r="T2" s="11"/>
    </row>
    <row r="3" spans="1:20" s="2" customFormat="1" ht="46.5" customHeight="1" x14ac:dyDescent="0.25">
      <c r="A3" s="61" t="s">
        <v>414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11"/>
      <c r="S3" s="10"/>
      <c r="T3" s="11"/>
    </row>
    <row r="4" spans="1:20" ht="16.5" customHeight="1" x14ac:dyDescent="0.25">
      <c r="A4" s="62" t="s">
        <v>357</v>
      </c>
      <c r="B4" s="63" t="s">
        <v>1</v>
      </c>
      <c r="C4" s="64"/>
      <c r="D4" s="65" t="s">
        <v>415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28" t="s">
        <v>374</v>
      </c>
      <c r="S4" s="28" t="s">
        <v>375</v>
      </c>
    </row>
    <row r="5" spans="1:20" ht="70.5" customHeight="1" x14ac:dyDescent="0.25">
      <c r="A5" s="66"/>
      <c r="B5" s="67"/>
      <c r="C5" s="68" t="s">
        <v>373</v>
      </c>
      <c r="D5" s="68" t="s">
        <v>416</v>
      </c>
      <c r="E5" s="68" t="s">
        <v>417</v>
      </c>
      <c r="F5" s="68" t="s">
        <v>418</v>
      </c>
      <c r="G5" s="68" t="s">
        <v>425</v>
      </c>
      <c r="H5" s="68" t="s">
        <v>426</v>
      </c>
      <c r="I5" s="68" t="s">
        <v>434</v>
      </c>
      <c r="J5" s="68" t="s">
        <v>435</v>
      </c>
      <c r="K5" s="68" t="s">
        <v>436</v>
      </c>
      <c r="L5" s="68" t="s">
        <v>437</v>
      </c>
      <c r="M5" s="68" t="s">
        <v>438</v>
      </c>
      <c r="N5" s="68" t="s">
        <v>439</v>
      </c>
      <c r="O5" s="68" t="s">
        <v>336</v>
      </c>
      <c r="P5" s="68" t="s">
        <v>337</v>
      </c>
      <c r="Q5" s="68" t="s">
        <v>2</v>
      </c>
      <c r="R5" s="29"/>
      <c r="S5" s="29"/>
    </row>
    <row r="6" spans="1:20" s="5" customFormat="1" ht="12.75" customHeight="1" x14ac:dyDescent="0.25">
      <c r="A6" s="30">
        <v>1</v>
      </c>
      <c r="B6" s="31">
        <v>2</v>
      </c>
      <c r="C6" s="32">
        <v>7</v>
      </c>
      <c r="D6" s="33">
        <v>4</v>
      </c>
      <c r="E6" s="33"/>
      <c r="F6" s="33"/>
      <c r="G6" s="33"/>
      <c r="H6" s="33"/>
      <c r="I6" s="33"/>
      <c r="J6" s="33"/>
      <c r="K6" s="33"/>
      <c r="L6" s="33"/>
      <c r="M6" s="33"/>
      <c r="N6" s="33">
        <v>5</v>
      </c>
      <c r="O6" s="33">
        <v>6</v>
      </c>
      <c r="P6" s="33">
        <v>7</v>
      </c>
      <c r="Q6" s="33" t="s">
        <v>338</v>
      </c>
      <c r="R6" s="13" t="s">
        <v>339</v>
      </c>
      <c r="S6" s="14" t="s">
        <v>340</v>
      </c>
      <c r="T6" s="15"/>
    </row>
    <row r="7" spans="1:20" s="6" customFormat="1" ht="33.75" customHeight="1" x14ac:dyDescent="0.25">
      <c r="A7" s="69" t="s">
        <v>3</v>
      </c>
      <c r="B7" s="70" t="s">
        <v>4</v>
      </c>
      <c r="C7" s="71">
        <f t="shared" ref="C7" si="0">C8+C17+C27+C36+C39+C52+C65+C76+C59</f>
        <v>98495454.310000002</v>
      </c>
      <c r="D7" s="71">
        <f t="shared" ref="D7:F7" si="1">D8+D17+D27+D36+D39+D52+D65+D76+D59</f>
        <v>120872200</v>
      </c>
      <c r="E7" s="71">
        <f t="shared" si="1"/>
        <v>0</v>
      </c>
      <c r="F7" s="71">
        <f t="shared" si="1"/>
        <v>120872200</v>
      </c>
      <c r="G7" s="71">
        <f>G8+G17+G27+G36+G39+G52+G65+G76+G59+G117</f>
        <v>130000</v>
      </c>
      <c r="H7" s="71">
        <f>H8+H17+H27+H36+H39+H52+H65+H76+H59+H117</f>
        <v>121002200</v>
      </c>
      <c r="I7" s="71">
        <f t="shared" ref="I7:J7" si="2">I8+I17+I27+I36+I39+I52+I65+I76+I59+I117</f>
        <v>0</v>
      </c>
      <c r="J7" s="71">
        <f t="shared" si="2"/>
        <v>121002200</v>
      </c>
      <c r="K7" s="71">
        <f t="shared" ref="K7" si="3">K8+K17+K27+K36+K39+K52+K65+K76+K59+K117</f>
        <v>0</v>
      </c>
      <c r="L7" s="71">
        <f t="shared" ref="L7:M7" si="4">L8+L17+L27+L36+L39+L52+L65+L76+L59+L117</f>
        <v>121002200</v>
      </c>
      <c r="M7" s="71">
        <f t="shared" si="4"/>
        <v>0</v>
      </c>
      <c r="N7" s="71">
        <f t="shared" ref="N7" si="5">N8+N17+N27+N36+N39+N52+N65+N76+N59+N117</f>
        <v>121002200</v>
      </c>
      <c r="O7" s="71">
        <f>E7+G7+I7+K7+M7</f>
        <v>130000</v>
      </c>
      <c r="P7" s="71">
        <f>P8+P17+P27+P36+P39+P52+P65+P76+P59+P117</f>
        <v>134010426.16999999</v>
      </c>
      <c r="Q7" s="72">
        <f>P7/N7*100</f>
        <v>110.7504046785926</v>
      </c>
      <c r="R7" s="16">
        <f>P7/C7*100</f>
        <v>136.05747301618797</v>
      </c>
      <c r="S7" s="17">
        <f>P7-C7</f>
        <v>35514971.859999985</v>
      </c>
      <c r="T7" s="18"/>
    </row>
    <row r="8" spans="1:20" s="6" customFormat="1" ht="27.75" customHeight="1" x14ac:dyDescent="0.25">
      <c r="A8" s="69" t="s">
        <v>5</v>
      </c>
      <c r="B8" s="70" t="s">
        <v>6</v>
      </c>
      <c r="C8" s="71">
        <f t="shared" ref="C8:P8" si="6">C9</f>
        <v>82573199.390000001</v>
      </c>
      <c r="D8" s="71">
        <f t="shared" si="6"/>
        <v>102933000</v>
      </c>
      <c r="E8" s="71">
        <f t="shared" si="6"/>
        <v>0</v>
      </c>
      <c r="F8" s="71">
        <f t="shared" si="6"/>
        <v>102933000</v>
      </c>
      <c r="G8" s="71">
        <f t="shared" si="6"/>
        <v>0</v>
      </c>
      <c r="H8" s="71">
        <f t="shared" si="6"/>
        <v>102933000</v>
      </c>
      <c r="I8" s="71">
        <f t="shared" si="6"/>
        <v>0</v>
      </c>
      <c r="J8" s="71">
        <f t="shared" si="6"/>
        <v>102933000</v>
      </c>
      <c r="K8" s="71">
        <f t="shared" si="6"/>
        <v>0</v>
      </c>
      <c r="L8" s="71">
        <f t="shared" si="6"/>
        <v>102933000</v>
      </c>
      <c r="M8" s="71">
        <f t="shared" si="6"/>
        <v>0</v>
      </c>
      <c r="N8" s="71">
        <f t="shared" si="6"/>
        <v>102933000</v>
      </c>
      <c r="O8" s="71">
        <f t="shared" ref="O8" si="7">E8+G8+I8+K8+M8</f>
        <v>0</v>
      </c>
      <c r="P8" s="71">
        <f t="shared" si="6"/>
        <v>111115160.58</v>
      </c>
      <c r="Q8" s="72">
        <f t="shared" ref="Q8:Q72" si="8">P8/N8*100</f>
        <v>107.94901594240913</v>
      </c>
      <c r="R8" s="16">
        <f t="shared" ref="R8:R72" si="9">P8/C8*100</f>
        <v>134.56564769301716</v>
      </c>
      <c r="S8" s="17">
        <f t="shared" ref="S8:S72" si="10">P8-C8</f>
        <v>28541961.189999998</v>
      </c>
      <c r="T8" s="18"/>
    </row>
    <row r="9" spans="1:20" s="6" customFormat="1" x14ac:dyDescent="0.25">
      <c r="A9" s="69" t="s">
        <v>7</v>
      </c>
      <c r="B9" s="73" t="s">
        <v>8</v>
      </c>
      <c r="C9" s="71">
        <f t="shared" ref="C9" si="11">C10+C11+C12+C13+C14+C15+C16</f>
        <v>82573199.390000001</v>
      </c>
      <c r="D9" s="71">
        <f t="shared" ref="D9:P9" si="12">D10+D11+D12+D13+D14+D15+D16</f>
        <v>102933000</v>
      </c>
      <c r="E9" s="71">
        <f t="shared" si="12"/>
        <v>0</v>
      </c>
      <c r="F9" s="71">
        <f t="shared" si="12"/>
        <v>102933000</v>
      </c>
      <c r="G9" s="71">
        <f t="shared" si="12"/>
        <v>0</v>
      </c>
      <c r="H9" s="71">
        <f t="shared" si="12"/>
        <v>102933000</v>
      </c>
      <c r="I9" s="71">
        <f t="shared" si="12"/>
        <v>0</v>
      </c>
      <c r="J9" s="71">
        <f t="shared" si="12"/>
        <v>102933000</v>
      </c>
      <c r="K9" s="71">
        <f t="shared" si="12"/>
        <v>0</v>
      </c>
      <c r="L9" s="71">
        <f t="shared" si="12"/>
        <v>102933000</v>
      </c>
      <c r="M9" s="71">
        <f t="shared" si="12"/>
        <v>0</v>
      </c>
      <c r="N9" s="71">
        <f t="shared" si="12"/>
        <v>102933000</v>
      </c>
      <c r="O9" s="71">
        <f t="shared" si="12"/>
        <v>0</v>
      </c>
      <c r="P9" s="71">
        <f t="shared" si="12"/>
        <v>111115160.58</v>
      </c>
      <c r="Q9" s="72">
        <f t="shared" si="8"/>
        <v>107.94901594240913</v>
      </c>
      <c r="R9" s="16">
        <f t="shared" si="9"/>
        <v>134.56564769301716</v>
      </c>
      <c r="S9" s="17">
        <f t="shared" si="10"/>
        <v>28541961.189999998</v>
      </c>
      <c r="T9" s="18"/>
    </row>
    <row r="10" spans="1:20" s="6" customFormat="1" ht="91.5" customHeight="1" x14ac:dyDescent="0.25">
      <c r="A10" s="69" t="s">
        <v>9</v>
      </c>
      <c r="B10" s="70" t="s">
        <v>10</v>
      </c>
      <c r="C10" s="71">
        <v>79654105.719999999</v>
      </c>
      <c r="D10" s="71">
        <v>95384000</v>
      </c>
      <c r="E10" s="71">
        <v>0</v>
      </c>
      <c r="F10" s="74">
        <f t="shared" ref="F10:F76" si="13">D10+E10</f>
        <v>95384000</v>
      </c>
      <c r="G10" s="71">
        <v>0</v>
      </c>
      <c r="H10" s="74">
        <f t="shared" ref="H10:H74" si="14">F10+G10</f>
        <v>95384000</v>
      </c>
      <c r="I10" s="71">
        <v>0</v>
      </c>
      <c r="J10" s="74">
        <f>H10+I10</f>
        <v>95384000</v>
      </c>
      <c r="K10" s="71">
        <v>0</v>
      </c>
      <c r="L10" s="74">
        <f t="shared" ref="L10:L74" si="15">J10+K10</f>
        <v>95384000</v>
      </c>
      <c r="M10" s="71">
        <v>4777000</v>
      </c>
      <c r="N10" s="74">
        <f t="shared" ref="N10:N73" si="16">L10+M10</f>
        <v>100161000</v>
      </c>
      <c r="O10" s="71">
        <f>E10+G10+I10+K10+M10</f>
        <v>4777000</v>
      </c>
      <c r="P10" s="71">
        <v>108082399.88</v>
      </c>
      <c r="Q10" s="72">
        <f t="shared" si="8"/>
        <v>107.90866692624874</v>
      </c>
      <c r="R10" s="16">
        <f t="shared" si="9"/>
        <v>135.68967839514903</v>
      </c>
      <c r="S10" s="17">
        <f t="shared" si="10"/>
        <v>28428294.159999996</v>
      </c>
      <c r="T10" s="18"/>
    </row>
    <row r="11" spans="1:20" s="6" customFormat="1" ht="139.5" customHeight="1" x14ac:dyDescent="0.25">
      <c r="A11" s="69" t="s">
        <v>11</v>
      </c>
      <c r="B11" s="75" t="s">
        <v>12</v>
      </c>
      <c r="C11" s="71">
        <v>330885.49</v>
      </c>
      <c r="D11" s="71">
        <v>672000</v>
      </c>
      <c r="E11" s="71">
        <v>0</v>
      </c>
      <c r="F11" s="74">
        <f t="shared" si="13"/>
        <v>672000</v>
      </c>
      <c r="G11" s="71">
        <v>0</v>
      </c>
      <c r="H11" s="74">
        <f t="shared" si="14"/>
        <v>672000</v>
      </c>
      <c r="I11" s="71">
        <v>0</v>
      </c>
      <c r="J11" s="74">
        <f t="shared" ref="J11:J75" si="17">H11+I11</f>
        <v>672000</v>
      </c>
      <c r="K11" s="71">
        <v>0</v>
      </c>
      <c r="L11" s="74">
        <f t="shared" si="15"/>
        <v>672000</v>
      </c>
      <c r="M11" s="71">
        <v>-72000</v>
      </c>
      <c r="N11" s="74">
        <f t="shared" si="16"/>
        <v>600000</v>
      </c>
      <c r="O11" s="71">
        <f t="shared" ref="O11:O74" si="18">E11+G11+I11+K11+M11</f>
        <v>-72000</v>
      </c>
      <c r="P11" s="71">
        <v>729566.36</v>
      </c>
      <c r="Q11" s="72">
        <f t="shared" si="8"/>
        <v>121.59439333333333</v>
      </c>
      <c r="R11" s="16">
        <f t="shared" si="9"/>
        <v>220.48907614534565</v>
      </c>
      <c r="S11" s="17">
        <f t="shared" si="10"/>
        <v>398680.87</v>
      </c>
      <c r="T11" s="18"/>
    </row>
    <row r="12" spans="1:20" s="6" customFormat="1" ht="71.25" customHeight="1" x14ac:dyDescent="0.25">
      <c r="A12" s="69" t="s">
        <v>13</v>
      </c>
      <c r="B12" s="70" t="s">
        <v>14</v>
      </c>
      <c r="C12" s="71">
        <v>502935.22</v>
      </c>
      <c r="D12" s="71">
        <v>1464000</v>
      </c>
      <c r="E12" s="71">
        <v>0</v>
      </c>
      <c r="F12" s="74">
        <f t="shared" si="13"/>
        <v>1464000</v>
      </c>
      <c r="G12" s="71">
        <v>0</v>
      </c>
      <c r="H12" s="74">
        <f t="shared" si="14"/>
        <v>1464000</v>
      </c>
      <c r="I12" s="71">
        <v>0</v>
      </c>
      <c r="J12" s="74">
        <f t="shared" si="17"/>
        <v>1464000</v>
      </c>
      <c r="K12" s="71">
        <v>0</v>
      </c>
      <c r="L12" s="74">
        <f t="shared" si="15"/>
        <v>1464000</v>
      </c>
      <c r="M12" s="71">
        <v>-727000</v>
      </c>
      <c r="N12" s="74">
        <f t="shared" si="16"/>
        <v>737000</v>
      </c>
      <c r="O12" s="71">
        <f t="shared" si="18"/>
        <v>-727000</v>
      </c>
      <c r="P12" s="71">
        <v>746628.63</v>
      </c>
      <c r="Q12" s="72">
        <f t="shared" si="8"/>
        <v>101.30646268656716</v>
      </c>
      <c r="R12" s="16">
        <f t="shared" si="9"/>
        <v>148.45423432465122</v>
      </c>
      <c r="S12" s="17">
        <f>P12-C12</f>
        <v>243693.41000000003</v>
      </c>
      <c r="T12" s="18"/>
    </row>
    <row r="13" spans="1:20" s="6" customFormat="1" ht="117.75" customHeight="1" x14ac:dyDescent="0.25">
      <c r="A13" s="69" t="s">
        <v>15</v>
      </c>
      <c r="B13" s="75" t="s">
        <v>16</v>
      </c>
      <c r="C13" s="71">
        <v>5982.9</v>
      </c>
      <c r="D13" s="71">
        <v>0</v>
      </c>
      <c r="E13" s="71">
        <v>0</v>
      </c>
      <c r="F13" s="74">
        <f t="shared" si="13"/>
        <v>0</v>
      </c>
      <c r="G13" s="71">
        <v>0</v>
      </c>
      <c r="H13" s="74">
        <f t="shared" si="14"/>
        <v>0</v>
      </c>
      <c r="I13" s="71">
        <v>0</v>
      </c>
      <c r="J13" s="74">
        <f t="shared" si="17"/>
        <v>0</v>
      </c>
      <c r="K13" s="71">
        <v>0</v>
      </c>
      <c r="L13" s="74">
        <f t="shared" si="15"/>
        <v>0</v>
      </c>
      <c r="M13" s="71">
        <v>17000</v>
      </c>
      <c r="N13" s="74">
        <f t="shared" si="16"/>
        <v>17000</v>
      </c>
      <c r="O13" s="71">
        <f t="shared" si="18"/>
        <v>17000</v>
      </c>
      <c r="P13" s="71">
        <v>27502.2</v>
      </c>
      <c r="Q13" s="72">
        <f t="shared" si="8"/>
        <v>161.77764705882353</v>
      </c>
      <c r="R13" s="16">
        <f t="shared" si="9"/>
        <v>459.68008825151685</v>
      </c>
      <c r="S13" s="17">
        <f t="shared" si="10"/>
        <v>21519.300000000003</v>
      </c>
      <c r="T13" s="18"/>
    </row>
    <row r="14" spans="1:20" s="6" customFormat="1" ht="117.75" customHeight="1" x14ac:dyDescent="0.25">
      <c r="A14" s="69" t="s">
        <v>363</v>
      </c>
      <c r="B14" s="76" t="s">
        <v>366</v>
      </c>
      <c r="C14" s="71">
        <v>345853.2</v>
      </c>
      <c r="D14" s="71">
        <v>374000</v>
      </c>
      <c r="E14" s="71">
        <v>0</v>
      </c>
      <c r="F14" s="74">
        <f t="shared" si="13"/>
        <v>374000</v>
      </c>
      <c r="G14" s="71">
        <v>0</v>
      </c>
      <c r="H14" s="74">
        <f t="shared" si="14"/>
        <v>374000</v>
      </c>
      <c r="I14" s="71">
        <v>0</v>
      </c>
      <c r="J14" s="74">
        <f t="shared" si="17"/>
        <v>374000</v>
      </c>
      <c r="K14" s="71">
        <v>0</v>
      </c>
      <c r="L14" s="74">
        <f t="shared" si="15"/>
        <v>374000</v>
      </c>
      <c r="M14" s="71">
        <v>-371000</v>
      </c>
      <c r="N14" s="74">
        <f t="shared" si="16"/>
        <v>3000</v>
      </c>
      <c r="O14" s="71">
        <f t="shared" si="18"/>
        <v>-371000</v>
      </c>
      <c r="P14" s="71">
        <v>112519.64</v>
      </c>
      <c r="Q14" s="72">
        <f t="shared" si="8"/>
        <v>3750.6546666666663</v>
      </c>
      <c r="R14" s="16">
        <f t="shared" si="9"/>
        <v>32.53393058095169</v>
      </c>
      <c r="S14" s="17">
        <f t="shared" si="10"/>
        <v>-233333.56</v>
      </c>
      <c r="T14" s="18"/>
    </row>
    <row r="15" spans="1:20" s="6" customFormat="1" ht="117.75" customHeight="1" x14ac:dyDescent="0.25">
      <c r="A15" s="69" t="s">
        <v>364</v>
      </c>
      <c r="B15" s="76" t="s">
        <v>367</v>
      </c>
      <c r="C15" s="71">
        <v>936.86</v>
      </c>
      <c r="D15" s="71">
        <v>189000</v>
      </c>
      <c r="E15" s="71">
        <v>0</v>
      </c>
      <c r="F15" s="74">
        <f t="shared" si="13"/>
        <v>189000</v>
      </c>
      <c r="G15" s="71">
        <v>0</v>
      </c>
      <c r="H15" s="74">
        <f t="shared" si="14"/>
        <v>189000</v>
      </c>
      <c r="I15" s="71">
        <v>0</v>
      </c>
      <c r="J15" s="74">
        <f t="shared" si="17"/>
        <v>189000</v>
      </c>
      <c r="K15" s="71">
        <v>0</v>
      </c>
      <c r="L15" s="74">
        <f t="shared" si="15"/>
        <v>189000</v>
      </c>
      <c r="M15" s="71">
        <v>77000</v>
      </c>
      <c r="N15" s="74">
        <f t="shared" si="16"/>
        <v>266000</v>
      </c>
      <c r="O15" s="71">
        <f t="shared" si="18"/>
        <v>77000</v>
      </c>
      <c r="P15" s="71">
        <v>266686.68</v>
      </c>
      <c r="Q15" s="72">
        <f t="shared" si="8"/>
        <v>100.25815037593983</v>
      </c>
      <c r="R15" s="16">
        <f t="shared" si="9"/>
        <v>28466.011997523641</v>
      </c>
      <c r="S15" s="17">
        <f t="shared" si="10"/>
        <v>265749.82</v>
      </c>
      <c r="T15" s="18"/>
    </row>
    <row r="16" spans="1:20" s="6" customFormat="1" ht="81" customHeight="1" x14ac:dyDescent="0.25">
      <c r="A16" s="69" t="s">
        <v>365</v>
      </c>
      <c r="B16" s="77" t="s">
        <v>368</v>
      </c>
      <c r="C16" s="71">
        <v>1732500</v>
      </c>
      <c r="D16" s="71">
        <v>4850000</v>
      </c>
      <c r="E16" s="71">
        <v>0</v>
      </c>
      <c r="F16" s="74">
        <f t="shared" si="13"/>
        <v>4850000</v>
      </c>
      <c r="G16" s="71">
        <v>0</v>
      </c>
      <c r="H16" s="74">
        <f t="shared" si="14"/>
        <v>4850000</v>
      </c>
      <c r="I16" s="71">
        <v>0</v>
      </c>
      <c r="J16" s="74">
        <f t="shared" si="17"/>
        <v>4850000</v>
      </c>
      <c r="K16" s="71">
        <v>0</v>
      </c>
      <c r="L16" s="74">
        <f t="shared" si="15"/>
        <v>4850000</v>
      </c>
      <c r="M16" s="71">
        <v>-3701000</v>
      </c>
      <c r="N16" s="74">
        <f t="shared" si="16"/>
        <v>1149000</v>
      </c>
      <c r="O16" s="71">
        <f t="shared" si="18"/>
        <v>-3701000</v>
      </c>
      <c r="P16" s="71">
        <v>1149857.19</v>
      </c>
      <c r="Q16" s="72">
        <f t="shared" si="8"/>
        <v>100.07460313315926</v>
      </c>
      <c r="R16" s="16">
        <f t="shared" si="9"/>
        <v>66.369823376623373</v>
      </c>
      <c r="S16" s="17">
        <f t="shared" si="10"/>
        <v>-582642.81000000006</v>
      </c>
      <c r="T16" s="18"/>
    </row>
    <row r="17" spans="1:20" s="6" customFormat="1" ht="48" customHeight="1" x14ac:dyDescent="0.25">
      <c r="A17" s="69" t="s">
        <v>17</v>
      </c>
      <c r="B17" s="70" t="s">
        <v>18</v>
      </c>
      <c r="C17" s="71">
        <f t="shared" ref="C17:P17" si="19">C18</f>
        <v>9118113.3200000022</v>
      </c>
      <c r="D17" s="71">
        <f t="shared" si="19"/>
        <v>9739500</v>
      </c>
      <c r="E17" s="71">
        <f t="shared" si="19"/>
        <v>0</v>
      </c>
      <c r="F17" s="74">
        <f t="shared" si="13"/>
        <v>9739500</v>
      </c>
      <c r="G17" s="71">
        <f t="shared" si="19"/>
        <v>0</v>
      </c>
      <c r="H17" s="74">
        <f t="shared" si="14"/>
        <v>9739500</v>
      </c>
      <c r="I17" s="71">
        <f t="shared" si="19"/>
        <v>0</v>
      </c>
      <c r="J17" s="74">
        <f t="shared" si="17"/>
        <v>9739500</v>
      </c>
      <c r="K17" s="71">
        <f t="shared" si="19"/>
        <v>0</v>
      </c>
      <c r="L17" s="74">
        <f t="shared" si="15"/>
        <v>9739500</v>
      </c>
      <c r="M17" s="71">
        <f t="shared" si="19"/>
        <v>0</v>
      </c>
      <c r="N17" s="74">
        <f t="shared" si="16"/>
        <v>9739500</v>
      </c>
      <c r="O17" s="71">
        <f t="shared" si="18"/>
        <v>0</v>
      </c>
      <c r="P17" s="71">
        <f t="shared" si="19"/>
        <v>9615299.8999999985</v>
      </c>
      <c r="Q17" s="72">
        <f t="shared" si="8"/>
        <v>98.724779506134794</v>
      </c>
      <c r="R17" s="16">
        <f t="shared" si="9"/>
        <v>105.45273525949112</v>
      </c>
      <c r="S17" s="17">
        <f t="shared" si="10"/>
        <v>497186.57999999635</v>
      </c>
      <c r="T17" s="18"/>
    </row>
    <row r="18" spans="1:20" s="6" customFormat="1" ht="46.5" customHeight="1" x14ac:dyDescent="0.25">
      <c r="A18" s="69" t="s">
        <v>19</v>
      </c>
      <c r="B18" s="75" t="s">
        <v>20</v>
      </c>
      <c r="C18" s="71">
        <f t="shared" ref="C18" si="20">C19+C21+C23+C25</f>
        <v>9118113.3200000022</v>
      </c>
      <c r="D18" s="71">
        <f t="shared" ref="D18:P18" si="21">D19+D21+D23+D25</f>
        <v>9739500</v>
      </c>
      <c r="E18" s="71">
        <f t="shared" si="21"/>
        <v>0</v>
      </c>
      <c r="F18" s="74">
        <f t="shared" si="13"/>
        <v>9739500</v>
      </c>
      <c r="G18" s="71">
        <f t="shared" si="21"/>
        <v>0</v>
      </c>
      <c r="H18" s="74">
        <f t="shared" si="14"/>
        <v>9739500</v>
      </c>
      <c r="I18" s="71">
        <f t="shared" si="21"/>
        <v>0</v>
      </c>
      <c r="J18" s="74">
        <f t="shared" si="17"/>
        <v>9739500</v>
      </c>
      <c r="K18" s="71">
        <f t="shared" si="21"/>
        <v>0</v>
      </c>
      <c r="L18" s="74">
        <f t="shared" si="15"/>
        <v>9739500</v>
      </c>
      <c r="M18" s="71">
        <f t="shared" si="21"/>
        <v>0</v>
      </c>
      <c r="N18" s="74">
        <f t="shared" si="16"/>
        <v>9739500</v>
      </c>
      <c r="O18" s="71">
        <f t="shared" si="18"/>
        <v>0</v>
      </c>
      <c r="P18" s="71">
        <f t="shared" si="21"/>
        <v>9615299.8999999985</v>
      </c>
      <c r="Q18" s="72">
        <f t="shared" si="8"/>
        <v>98.724779506134794</v>
      </c>
      <c r="R18" s="16">
        <f t="shared" si="9"/>
        <v>105.45273525949112</v>
      </c>
      <c r="S18" s="17">
        <f t="shared" si="10"/>
        <v>497186.57999999635</v>
      </c>
      <c r="T18" s="18"/>
    </row>
    <row r="19" spans="1:20" s="6" customFormat="1" ht="109.5" customHeight="1" x14ac:dyDescent="0.25">
      <c r="A19" s="69" t="s">
        <v>21</v>
      </c>
      <c r="B19" s="75" t="s">
        <v>22</v>
      </c>
      <c r="C19" s="71">
        <f t="shared" ref="C19:P19" si="22">C20</f>
        <v>4724591.57</v>
      </c>
      <c r="D19" s="71">
        <f t="shared" si="22"/>
        <v>5093900</v>
      </c>
      <c r="E19" s="71">
        <f t="shared" si="22"/>
        <v>0</v>
      </c>
      <c r="F19" s="71">
        <f t="shared" si="22"/>
        <v>5093900</v>
      </c>
      <c r="G19" s="71">
        <f t="shared" si="22"/>
        <v>0</v>
      </c>
      <c r="H19" s="74">
        <f t="shared" si="14"/>
        <v>5093900</v>
      </c>
      <c r="I19" s="71">
        <f t="shared" si="22"/>
        <v>0</v>
      </c>
      <c r="J19" s="74">
        <f t="shared" si="17"/>
        <v>5093900</v>
      </c>
      <c r="K19" s="71">
        <f t="shared" si="22"/>
        <v>0</v>
      </c>
      <c r="L19" s="74">
        <f t="shared" si="15"/>
        <v>5093900</v>
      </c>
      <c r="M19" s="71">
        <f t="shared" si="22"/>
        <v>-18000</v>
      </c>
      <c r="N19" s="74">
        <f t="shared" si="16"/>
        <v>5075900</v>
      </c>
      <c r="O19" s="71">
        <f t="shared" si="18"/>
        <v>-18000</v>
      </c>
      <c r="P19" s="71">
        <f t="shared" si="22"/>
        <v>4877633.5199999996</v>
      </c>
      <c r="Q19" s="72">
        <f t="shared" si="8"/>
        <v>96.093964026084038</v>
      </c>
      <c r="R19" s="16">
        <f t="shared" si="9"/>
        <v>103.2392630713685</v>
      </c>
      <c r="S19" s="17">
        <f t="shared" si="10"/>
        <v>153041.94999999925</v>
      </c>
      <c r="T19" s="18"/>
    </row>
    <row r="20" spans="1:20" s="6" customFormat="1" ht="178.5" customHeight="1" x14ac:dyDescent="0.25">
      <c r="A20" s="78" t="s">
        <v>23</v>
      </c>
      <c r="B20" s="79" t="s">
        <v>24</v>
      </c>
      <c r="C20" s="71">
        <v>4724591.57</v>
      </c>
      <c r="D20" s="71">
        <v>5093900</v>
      </c>
      <c r="E20" s="71">
        <v>0</v>
      </c>
      <c r="F20" s="74">
        <f t="shared" si="13"/>
        <v>5093900</v>
      </c>
      <c r="G20" s="71">
        <v>0</v>
      </c>
      <c r="H20" s="74">
        <f t="shared" si="14"/>
        <v>5093900</v>
      </c>
      <c r="I20" s="71">
        <v>0</v>
      </c>
      <c r="J20" s="74">
        <f t="shared" si="17"/>
        <v>5093900</v>
      </c>
      <c r="K20" s="71">
        <v>0</v>
      </c>
      <c r="L20" s="74">
        <f t="shared" si="15"/>
        <v>5093900</v>
      </c>
      <c r="M20" s="71">
        <v>-18000</v>
      </c>
      <c r="N20" s="74">
        <f t="shared" si="16"/>
        <v>5075900</v>
      </c>
      <c r="O20" s="71">
        <f t="shared" si="18"/>
        <v>-18000</v>
      </c>
      <c r="P20" s="71">
        <v>4877633.5199999996</v>
      </c>
      <c r="Q20" s="72">
        <f t="shared" si="8"/>
        <v>96.093964026084038</v>
      </c>
      <c r="R20" s="16">
        <f t="shared" si="9"/>
        <v>103.2392630713685</v>
      </c>
      <c r="S20" s="17">
        <f t="shared" si="10"/>
        <v>153041.94999999925</v>
      </c>
      <c r="T20" s="18"/>
    </row>
    <row r="21" spans="1:20" s="6" customFormat="1" ht="102.75" customHeight="1" x14ac:dyDescent="0.25">
      <c r="A21" s="69" t="s">
        <v>25</v>
      </c>
      <c r="B21" s="75" t="s">
        <v>26</v>
      </c>
      <c r="C21" s="71">
        <f t="shared" ref="C21:P21" si="23">C22</f>
        <v>24676</v>
      </c>
      <c r="D21" s="71">
        <f>D22</f>
        <v>23000</v>
      </c>
      <c r="E21" s="71">
        <f t="shared" si="23"/>
        <v>0</v>
      </c>
      <c r="F21" s="74">
        <f t="shared" si="13"/>
        <v>23000</v>
      </c>
      <c r="G21" s="71">
        <f t="shared" si="23"/>
        <v>0</v>
      </c>
      <c r="H21" s="74">
        <f t="shared" si="14"/>
        <v>23000</v>
      </c>
      <c r="I21" s="71">
        <f t="shared" si="23"/>
        <v>0</v>
      </c>
      <c r="J21" s="74">
        <f t="shared" si="17"/>
        <v>23000</v>
      </c>
      <c r="K21" s="71">
        <f t="shared" si="23"/>
        <v>0</v>
      </c>
      <c r="L21" s="74">
        <f t="shared" si="15"/>
        <v>23000</v>
      </c>
      <c r="M21" s="71">
        <f t="shared" si="23"/>
        <v>0</v>
      </c>
      <c r="N21" s="74">
        <f t="shared" si="16"/>
        <v>23000</v>
      </c>
      <c r="O21" s="71">
        <f t="shared" si="18"/>
        <v>0</v>
      </c>
      <c r="P21" s="71">
        <f t="shared" si="23"/>
        <v>28540.85</v>
      </c>
      <c r="Q21" s="72">
        <f t="shared" si="8"/>
        <v>124.09065217391304</v>
      </c>
      <c r="R21" s="16">
        <f t="shared" si="9"/>
        <v>115.66238450316095</v>
      </c>
      <c r="S21" s="17">
        <f t="shared" si="10"/>
        <v>3864.8499999999985</v>
      </c>
      <c r="T21" s="18"/>
    </row>
    <row r="22" spans="1:20" s="6" customFormat="1" ht="166.5" customHeight="1" x14ac:dyDescent="0.25">
      <c r="A22" s="78" t="s">
        <v>27</v>
      </c>
      <c r="B22" s="79" t="s">
        <v>28</v>
      </c>
      <c r="C22" s="71">
        <v>24676</v>
      </c>
      <c r="D22" s="71">
        <v>23000</v>
      </c>
      <c r="E22" s="71">
        <v>0</v>
      </c>
      <c r="F22" s="74">
        <f t="shared" si="13"/>
        <v>23000</v>
      </c>
      <c r="G22" s="71">
        <v>0</v>
      </c>
      <c r="H22" s="74">
        <f t="shared" si="14"/>
        <v>23000</v>
      </c>
      <c r="I22" s="71"/>
      <c r="J22" s="74">
        <f t="shared" si="17"/>
        <v>23000</v>
      </c>
      <c r="K22" s="71"/>
      <c r="L22" s="74">
        <f t="shared" si="15"/>
        <v>23000</v>
      </c>
      <c r="M22" s="71">
        <v>0</v>
      </c>
      <c r="N22" s="74">
        <f t="shared" si="16"/>
        <v>23000</v>
      </c>
      <c r="O22" s="71">
        <f t="shared" si="18"/>
        <v>0</v>
      </c>
      <c r="P22" s="71">
        <v>28540.85</v>
      </c>
      <c r="Q22" s="72">
        <f t="shared" si="8"/>
        <v>124.09065217391304</v>
      </c>
      <c r="R22" s="16">
        <f t="shared" si="9"/>
        <v>115.66238450316095</v>
      </c>
      <c r="S22" s="17">
        <f t="shared" si="10"/>
        <v>3864.8499999999985</v>
      </c>
      <c r="T22" s="18"/>
    </row>
    <row r="23" spans="1:20" s="6" customFormat="1" ht="90" customHeight="1" x14ac:dyDescent="0.25">
      <c r="A23" s="69" t="s">
        <v>29</v>
      </c>
      <c r="B23" s="75" t="s">
        <v>30</v>
      </c>
      <c r="C23" s="71">
        <f t="shared" ref="C23:P23" si="24">C24</f>
        <v>4883234.03</v>
      </c>
      <c r="D23" s="71">
        <f>D24</f>
        <v>5144400</v>
      </c>
      <c r="E23" s="71">
        <f t="shared" si="24"/>
        <v>0</v>
      </c>
      <c r="F23" s="74">
        <f t="shared" si="13"/>
        <v>5144400</v>
      </c>
      <c r="G23" s="71">
        <f t="shared" si="24"/>
        <v>0</v>
      </c>
      <c r="H23" s="74">
        <f t="shared" si="14"/>
        <v>5144400</v>
      </c>
      <c r="I23" s="71">
        <f t="shared" si="24"/>
        <v>0</v>
      </c>
      <c r="J23" s="74">
        <f t="shared" si="17"/>
        <v>5144400</v>
      </c>
      <c r="K23" s="71">
        <f t="shared" si="24"/>
        <v>0</v>
      </c>
      <c r="L23" s="74">
        <f t="shared" si="15"/>
        <v>5144400</v>
      </c>
      <c r="M23" s="71">
        <f t="shared" si="24"/>
        <v>-18000</v>
      </c>
      <c r="N23" s="74">
        <f t="shared" si="16"/>
        <v>5126400</v>
      </c>
      <c r="O23" s="71">
        <f t="shared" si="18"/>
        <v>-18000</v>
      </c>
      <c r="P23" s="71">
        <f t="shared" si="24"/>
        <v>5196823.46</v>
      </c>
      <c r="Q23" s="72">
        <f t="shared" si="8"/>
        <v>101.37374102684144</v>
      </c>
      <c r="R23" s="16">
        <f t="shared" si="9"/>
        <v>106.42175714031875</v>
      </c>
      <c r="S23" s="17">
        <f t="shared" si="10"/>
        <v>313589.4299999997</v>
      </c>
      <c r="T23" s="18"/>
    </row>
    <row r="24" spans="1:20" s="6" customFormat="1" ht="149.25" customHeight="1" x14ac:dyDescent="0.25">
      <c r="A24" s="78" t="s">
        <v>31</v>
      </c>
      <c r="B24" s="79" t="s">
        <v>32</v>
      </c>
      <c r="C24" s="71">
        <v>4883234.03</v>
      </c>
      <c r="D24" s="71">
        <v>5144400</v>
      </c>
      <c r="E24" s="71">
        <v>0</v>
      </c>
      <c r="F24" s="74">
        <f t="shared" si="13"/>
        <v>5144400</v>
      </c>
      <c r="G24" s="71">
        <v>0</v>
      </c>
      <c r="H24" s="74">
        <f t="shared" si="14"/>
        <v>5144400</v>
      </c>
      <c r="I24" s="71">
        <v>0</v>
      </c>
      <c r="J24" s="74">
        <f t="shared" si="17"/>
        <v>5144400</v>
      </c>
      <c r="K24" s="71">
        <v>0</v>
      </c>
      <c r="L24" s="74">
        <f t="shared" si="15"/>
        <v>5144400</v>
      </c>
      <c r="M24" s="71">
        <v>-18000</v>
      </c>
      <c r="N24" s="74">
        <f t="shared" si="16"/>
        <v>5126400</v>
      </c>
      <c r="O24" s="71">
        <f t="shared" si="18"/>
        <v>-18000</v>
      </c>
      <c r="P24" s="71">
        <v>5196823.46</v>
      </c>
      <c r="Q24" s="72">
        <f t="shared" si="8"/>
        <v>101.37374102684144</v>
      </c>
      <c r="R24" s="16">
        <f t="shared" si="9"/>
        <v>106.42175714031875</v>
      </c>
      <c r="S24" s="17">
        <f t="shared" si="10"/>
        <v>313589.4299999997</v>
      </c>
      <c r="T24" s="18"/>
    </row>
    <row r="25" spans="1:20" s="6" customFormat="1" ht="90" customHeight="1" x14ac:dyDescent="0.25">
      <c r="A25" s="69" t="s">
        <v>33</v>
      </c>
      <c r="B25" s="75" t="s">
        <v>34</v>
      </c>
      <c r="C25" s="71">
        <f t="shared" ref="C25:P25" si="25">C26</f>
        <v>-514388.28</v>
      </c>
      <c r="D25" s="71">
        <f>D26</f>
        <v>-521800</v>
      </c>
      <c r="E25" s="71">
        <f t="shared" si="25"/>
        <v>0</v>
      </c>
      <c r="F25" s="74">
        <f t="shared" si="13"/>
        <v>-521800</v>
      </c>
      <c r="G25" s="71">
        <f t="shared" si="25"/>
        <v>0</v>
      </c>
      <c r="H25" s="74">
        <f t="shared" si="14"/>
        <v>-521800</v>
      </c>
      <c r="I25" s="71">
        <f t="shared" si="25"/>
        <v>0</v>
      </c>
      <c r="J25" s="74">
        <f t="shared" si="17"/>
        <v>-521800</v>
      </c>
      <c r="K25" s="71">
        <f t="shared" si="25"/>
        <v>0</v>
      </c>
      <c r="L25" s="74">
        <f t="shared" si="15"/>
        <v>-521800</v>
      </c>
      <c r="M25" s="71">
        <f t="shared" si="25"/>
        <v>36000</v>
      </c>
      <c r="N25" s="74">
        <f t="shared" si="16"/>
        <v>-485800</v>
      </c>
      <c r="O25" s="71">
        <f t="shared" si="18"/>
        <v>36000</v>
      </c>
      <c r="P25" s="71">
        <f t="shared" si="25"/>
        <v>-487697.93</v>
      </c>
      <c r="Q25" s="72">
        <f t="shared" si="8"/>
        <v>100.39068135034994</v>
      </c>
      <c r="R25" s="16">
        <f t="shared" si="9"/>
        <v>94.81124453302084</v>
      </c>
      <c r="S25" s="17">
        <f t="shared" si="10"/>
        <v>26690.350000000035</v>
      </c>
      <c r="T25" s="18"/>
    </row>
    <row r="26" spans="1:20" s="6" customFormat="1" ht="154.5" customHeight="1" x14ac:dyDescent="0.25">
      <c r="A26" s="78" t="s">
        <v>35</v>
      </c>
      <c r="B26" s="79" t="s">
        <v>36</v>
      </c>
      <c r="C26" s="71">
        <v>-514388.28</v>
      </c>
      <c r="D26" s="71">
        <v>-521800</v>
      </c>
      <c r="E26" s="71">
        <v>0</v>
      </c>
      <c r="F26" s="74">
        <f t="shared" si="13"/>
        <v>-521800</v>
      </c>
      <c r="G26" s="71">
        <v>0</v>
      </c>
      <c r="H26" s="74">
        <f t="shared" si="14"/>
        <v>-521800</v>
      </c>
      <c r="I26" s="71">
        <v>0</v>
      </c>
      <c r="J26" s="74">
        <f t="shared" si="17"/>
        <v>-521800</v>
      </c>
      <c r="K26" s="71">
        <v>0</v>
      </c>
      <c r="L26" s="74">
        <f t="shared" si="15"/>
        <v>-521800</v>
      </c>
      <c r="M26" s="71">
        <v>36000</v>
      </c>
      <c r="N26" s="74">
        <f t="shared" si="16"/>
        <v>-485800</v>
      </c>
      <c r="O26" s="71">
        <f t="shared" si="18"/>
        <v>36000</v>
      </c>
      <c r="P26" s="71">
        <v>-487697.93</v>
      </c>
      <c r="Q26" s="72">
        <f t="shared" si="8"/>
        <v>100.39068135034994</v>
      </c>
      <c r="R26" s="16">
        <f t="shared" si="9"/>
        <v>94.81124453302084</v>
      </c>
      <c r="S26" s="17">
        <f t="shared" si="10"/>
        <v>26690.350000000035</v>
      </c>
      <c r="T26" s="18"/>
    </row>
    <row r="27" spans="1:20" s="6" customFormat="1" ht="24" customHeight="1" x14ac:dyDescent="0.25">
      <c r="A27" s="69" t="s">
        <v>37</v>
      </c>
      <c r="B27" s="70" t="s">
        <v>38</v>
      </c>
      <c r="C27" s="71">
        <f t="shared" ref="C27" si="26" xml:space="preserve"> C28+C31+C34</f>
        <v>1555378.72</v>
      </c>
      <c r="D27" s="71">
        <f xml:space="preserve"> D28+D31+D34</f>
        <v>3588000</v>
      </c>
      <c r="E27" s="71">
        <f xml:space="preserve"> E28+E31+E34</f>
        <v>0</v>
      </c>
      <c r="F27" s="74">
        <f t="shared" si="13"/>
        <v>3588000</v>
      </c>
      <c r="G27" s="71">
        <f xml:space="preserve"> G28+G31+G34</f>
        <v>0</v>
      </c>
      <c r="H27" s="74">
        <f t="shared" si="14"/>
        <v>3588000</v>
      </c>
      <c r="I27" s="71">
        <f xml:space="preserve"> I28+I31+I34</f>
        <v>0</v>
      </c>
      <c r="J27" s="74">
        <f t="shared" si="17"/>
        <v>3588000</v>
      </c>
      <c r="K27" s="71">
        <f xml:space="preserve"> K28+K31+K34</f>
        <v>0</v>
      </c>
      <c r="L27" s="74">
        <f t="shared" si="15"/>
        <v>3588000</v>
      </c>
      <c r="M27" s="71">
        <f xml:space="preserve"> M28+M31+M34</f>
        <v>-704000</v>
      </c>
      <c r="N27" s="74">
        <f t="shared" si="16"/>
        <v>2884000</v>
      </c>
      <c r="O27" s="71">
        <f t="shared" si="18"/>
        <v>-704000</v>
      </c>
      <c r="P27" s="71">
        <f xml:space="preserve"> P28+P31+P34</f>
        <v>4874873.3199999994</v>
      </c>
      <c r="Q27" s="72">
        <f t="shared" si="8"/>
        <v>169.03166851595003</v>
      </c>
      <c r="R27" s="16">
        <f t="shared" si="9"/>
        <v>313.42034305316969</v>
      </c>
      <c r="S27" s="17">
        <f t="shared" si="10"/>
        <v>3319494.5999999996</v>
      </c>
      <c r="T27" s="18"/>
    </row>
    <row r="28" spans="1:20" s="6" customFormat="1" ht="30" customHeight="1" x14ac:dyDescent="0.25">
      <c r="A28" s="69" t="s">
        <v>39</v>
      </c>
      <c r="B28" s="70" t="s">
        <v>40</v>
      </c>
      <c r="C28" s="71">
        <f t="shared" ref="C28" si="27">C29+C30</f>
        <v>-76380.679999999993</v>
      </c>
      <c r="D28" s="71">
        <f t="shared" ref="D28:P28" si="28">D29+D30</f>
        <v>0</v>
      </c>
      <c r="E28" s="71">
        <f t="shared" si="28"/>
        <v>0</v>
      </c>
      <c r="F28" s="74">
        <f t="shared" si="13"/>
        <v>0</v>
      </c>
      <c r="G28" s="71">
        <f t="shared" si="28"/>
        <v>0</v>
      </c>
      <c r="H28" s="74">
        <f t="shared" si="14"/>
        <v>0</v>
      </c>
      <c r="I28" s="71">
        <f t="shared" si="28"/>
        <v>0</v>
      </c>
      <c r="J28" s="74">
        <f t="shared" si="17"/>
        <v>0</v>
      </c>
      <c r="K28" s="71">
        <f t="shared" si="28"/>
        <v>0</v>
      </c>
      <c r="L28" s="74">
        <f t="shared" si="15"/>
        <v>0</v>
      </c>
      <c r="M28" s="71">
        <f t="shared" si="28"/>
        <v>0</v>
      </c>
      <c r="N28" s="74">
        <f t="shared" si="16"/>
        <v>0</v>
      </c>
      <c r="O28" s="71">
        <f t="shared" si="18"/>
        <v>0</v>
      </c>
      <c r="P28" s="71">
        <f t="shared" si="28"/>
        <v>20557</v>
      </c>
      <c r="Q28" s="72" t="e">
        <f t="shared" si="8"/>
        <v>#DIV/0!</v>
      </c>
      <c r="R28" s="16">
        <f t="shared" si="9"/>
        <v>-26.913874032019621</v>
      </c>
      <c r="S28" s="17">
        <f t="shared" si="10"/>
        <v>96937.68</v>
      </c>
      <c r="T28" s="18"/>
    </row>
    <row r="29" spans="1:20" s="6" customFormat="1" ht="30" customHeight="1" x14ac:dyDescent="0.25">
      <c r="A29" s="69" t="s">
        <v>41</v>
      </c>
      <c r="B29" s="70" t="s">
        <v>40</v>
      </c>
      <c r="C29" s="71">
        <v>-76380.679999999993</v>
      </c>
      <c r="D29" s="71">
        <v>0</v>
      </c>
      <c r="E29" s="71">
        <v>0</v>
      </c>
      <c r="F29" s="74">
        <f t="shared" si="13"/>
        <v>0</v>
      </c>
      <c r="G29" s="71">
        <v>0</v>
      </c>
      <c r="H29" s="74">
        <f t="shared" si="14"/>
        <v>0</v>
      </c>
      <c r="I29" s="71">
        <v>0</v>
      </c>
      <c r="J29" s="74">
        <f t="shared" si="17"/>
        <v>0</v>
      </c>
      <c r="K29" s="71">
        <v>0</v>
      </c>
      <c r="L29" s="74">
        <f t="shared" si="15"/>
        <v>0</v>
      </c>
      <c r="M29" s="71">
        <v>0</v>
      </c>
      <c r="N29" s="74">
        <f t="shared" si="16"/>
        <v>0</v>
      </c>
      <c r="O29" s="71">
        <f t="shared" si="18"/>
        <v>0</v>
      </c>
      <c r="P29" s="71">
        <v>20557</v>
      </c>
      <c r="Q29" s="72" t="e">
        <f t="shared" si="8"/>
        <v>#DIV/0!</v>
      </c>
      <c r="R29" s="16">
        <f t="shared" si="9"/>
        <v>-26.913874032019621</v>
      </c>
      <c r="S29" s="17">
        <f t="shared" si="10"/>
        <v>96937.68</v>
      </c>
      <c r="T29" s="18"/>
    </row>
    <row r="30" spans="1:20" s="6" customFormat="1" ht="60.75" hidden="1" customHeight="1" x14ac:dyDescent="0.25">
      <c r="A30" s="69" t="s">
        <v>42</v>
      </c>
      <c r="B30" s="70" t="s">
        <v>43</v>
      </c>
      <c r="C30" s="71">
        <v>0</v>
      </c>
      <c r="D30" s="71">
        <v>0</v>
      </c>
      <c r="E30" s="71"/>
      <c r="F30" s="74">
        <f t="shared" si="13"/>
        <v>0</v>
      </c>
      <c r="G30" s="71"/>
      <c r="H30" s="74">
        <f t="shared" si="14"/>
        <v>0</v>
      </c>
      <c r="I30" s="71"/>
      <c r="J30" s="74">
        <f t="shared" si="17"/>
        <v>0</v>
      </c>
      <c r="K30" s="71"/>
      <c r="L30" s="74">
        <f t="shared" si="15"/>
        <v>0</v>
      </c>
      <c r="M30" s="71">
        <v>0</v>
      </c>
      <c r="N30" s="74">
        <f t="shared" si="16"/>
        <v>0</v>
      </c>
      <c r="O30" s="71">
        <f t="shared" si="18"/>
        <v>0</v>
      </c>
      <c r="P30" s="71">
        <v>0</v>
      </c>
      <c r="Q30" s="72" t="e">
        <f t="shared" si="8"/>
        <v>#DIV/0!</v>
      </c>
      <c r="R30" s="16" t="e">
        <f t="shared" si="9"/>
        <v>#DIV/0!</v>
      </c>
      <c r="S30" s="17">
        <f t="shared" si="10"/>
        <v>0</v>
      </c>
      <c r="T30" s="18"/>
    </row>
    <row r="31" spans="1:20" s="6" customFormat="1" ht="36" customHeight="1" x14ac:dyDescent="0.25">
      <c r="A31" s="69" t="s">
        <v>44</v>
      </c>
      <c r="B31" s="70" t="s">
        <v>45</v>
      </c>
      <c r="C31" s="71">
        <f t="shared" ref="C31:P31" si="29">C32</f>
        <v>197910.27</v>
      </c>
      <c r="D31" s="71">
        <f>D32</f>
        <v>181000</v>
      </c>
      <c r="E31" s="71">
        <f t="shared" si="29"/>
        <v>0</v>
      </c>
      <c r="F31" s="74">
        <f t="shared" si="13"/>
        <v>181000</v>
      </c>
      <c r="G31" s="71">
        <f t="shared" si="29"/>
        <v>0</v>
      </c>
      <c r="H31" s="74">
        <f t="shared" si="14"/>
        <v>181000</v>
      </c>
      <c r="I31" s="71">
        <f t="shared" si="29"/>
        <v>0</v>
      </c>
      <c r="J31" s="74">
        <f t="shared" si="17"/>
        <v>181000</v>
      </c>
      <c r="K31" s="71">
        <f t="shared" si="29"/>
        <v>0</v>
      </c>
      <c r="L31" s="74">
        <f t="shared" si="15"/>
        <v>181000</v>
      </c>
      <c r="M31" s="71">
        <f>M32+M33</f>
        <v>-34000</v>
      </c>
      <c r="N31" s="74">
        <f t="shared" si="16"/>
        <v>147000</v>
      </c>
      <c r="O31" s="71">
        <f t="shared" si="18"/>
        <v>-34000</v>
      </c>
      <c r="P31" s="71">
        <f t="shared" si="29"/>
        <v>150138.81</v>
      </c>
      <c r="Q31" s="72">
        <f t="shared" si="8"/>
        <v>102.13524489795918</v>
      </c>
      <c r="R31" s="16">
        <f t="shared" si="9"/>
        <v>75.862061124973451</v>
      </c>
      <c r="S31" s="17">
        <f t="shared" si="10"/>
        <v>-47771.459999999992</v>
      </c>
      <c r="T31" s="18"/>
    </row>
    <row r="32" spans="1:20" s="6" customFormat="1" ht="36" customHeight="1" x14ac:dyDescent="0.25">
      <c r="A32" s="69" t="s">
        <v>46</v>
      </c>
      <c r="B32" s="70" t="s">
        <v>45</v>
      </c>
      <c r="C32" s="71">
        <v>197910.27</v>
      </c>
      <c r="D32" s="71">
        <v>181000</v>
      </c>
      <c r="E32" s="71">
        <v>0</v>
      </c>
      <c r="F32" s="74">
        <f t="shared" si="13"/>
        <v>181000</v>
      </c>
      <c r="G32" s="71">
        <v>0</v>
      </c>
      <c r="H32" s="74">
        <f t="shared" si="14"/>
        <v>181000</v>
      </c>
      <c r="I32" s="71">
        <v>0</v>
      </c>
      <c r="J32" s="74">
        <f t="shared" si="17"/>
        <v>181000</v>
      </c>
      <c r="K32" s="71">
        <v>0</v>
      </c>
      <c r="L32" s="74">
        <f t="shared" si="15"/>
        <v>181000</v>
      </c>
      <c r="M32" s="71">
        <v>-34000</v>
      </c>
      <c r="N32" s="74">
        <f t="shared" si="16"/>
        <v>147000</v>
      </c>
      <c r="O32" s="71">
        <f t="shared" si="18"/>
        <v>-34000</v>
      </c>
      <c r="P32" s="71">
        <v>150138.81</v>
      </c>
      <c r="Q32" s="72">
        <f t="shared" si="8"/>
        <v>102.13524489795918</v>
      </c>
      <c r="R32" s="16">
        <f t="shared" si="9"/>
        <v>75.862061124973451</v>
      </c>
      <c r="S32" s="17">
        <f t="shared" si="10"/>
        <v>-47771.459999999992</v>
      </c>
      <c r="T32" s="18"/>
    </row>
    <row r="33" spans="1:20" s="18" customFormat="1" ht="36" customHeight="1" x14ac:dyDescent="0.25">
      <c r="A33" s="80" t="s">
        <v>389</v>
      </c>
      <c r="B33" s="81" t="s">
        <v>388</v>
      </c>
      <c r="C33" s="71">
        <v>0</v>
      </c>
      <c r="D33" s="71">
        <v>0</v>
      </c>
      <c r="E33" s="71">
        <v>0</v>
      </c>
      <c r="F33" s="74">
        <f t="shared" si="13"/>
        <v>0</v>
      </c>
      <c r="G33" s="71">
        <v>0</v>
      </c>
      <c r="H33" s="74">
        <f t="shared" si="14"/>
        <v>0</v>
      </c>
      <c r="I33" s="71">
        <v>0</v>
      </c>
      <c r="J33" s="74">
        <f t="shared" si="17"/>
        <v>0</v>
      </c>
      <c r="K33" s="71">
        <v>0</v>
      </c>
      <c r="L33" s="74">
        <f t="shared" si="15"/>
        <v>0</v>
      </c>
      <c r="M33" s="71">
        <v>0</v>
      </c>
      <c r="N33" s="74">
        <f t="shared" si="16"/>
        <v>0</v>
      </c>
      <c r="O33" s="71">
        <f t="shared" si="18"/>
        <v>0</v>
      </c>
      <c r="P33" s="71">
        <v>0</v>
      </c>
      <c r="Q33" s="72" t="e">
        <f t="shared" si="8"/>
        <v>#DIV/0!</v>
      </c>
      <c r="R33" s="16" t="e">
        <f t="shared" si="9"/>
        <v>#DIV/0!</v>
      </c>
      <c r="S33" s="17">
        <f t="shared" si="10"/>
        <v>0</v>
      </c>
    </row>
    <row r="34" spans="1:20" s="6" customFormat="1" ht="48.75" customHeight="1" x14ac:dyDescent="0.25">
      <c r="A34" s="69" t="s">
        <v>47</v>
      </c>
      <c r="B34" s="70" t="s">
        <v>48</v>
      </c>
      <c r="C34" s="71">
        <f t="shared" ref="C34:P34" si="30">C35</f>
        <v>1433849.13</v>
      </c>
      <c r="D34" s="71">
        <f>D35</f>
        <v>3407000</v>
      </c>
      <c r="E34" s="71">
        <f t="shared" si="30"/>
        <v>0</v>
      </c>
      <c r="F34" s="74">
        <f t="shared" si="13"/>
        <v>3407000</v>
      </c>
      <c r="G34" s="71">
        <f t="shared" si="30"/>
        <v>0</v>
      </c>
      <c r="H34" s="74">
        <f t="shared" si="14"/>
        <v>3407000</v>
      </c>
      <c r="I34" s="71">
        <f t="shared" si="30"/>
        <v>0</v>
      </c>
      <c r="J34" s="74">
        <f t="shared" si="17"/>
        <v>3407000</v>
      </c>
      <c r="K34" s="71">
        <f t="shared" si="30"/>
        <v>0</v>
      </c>
      <c r="L34" s="74">
        <f t="shared" si="15"/>
        <v>3407000</v>
      </c>
      <c r="M34" s="71">
        <f t="shared" si="30"/>
        <v>-670000</v>
      </c>
      <c r="N34" s="74">
        <f t="shared" si="16"/>
        <v>2737000</v>
      </c>
      <c r="O34" s="71">
        <f t="shared" si="18"/>
        <v>-670000</v>
      </c>
      <c r="P34" s="71">
        <f t="shared" si="30"/>
        <v>4704177.51</v>
      </c>
      <c r="Q34" s="72">
        <f t="shared" si="8"/>
        <v>171.87349324077456</v>
      </c>
      <c r="R34" s="16">
        <f t="shared" si="9"/>
        <v>328.08036853919214</v>
      </c>
      <c r="S34" s="17">
        <f t="shared" si="10"/>
        <v>3270328.38</v>
      </c>
      <c r="T34" s="18"/>
    </row>
    <row r="35" spans="1:20" s="6" customFormat="1" ht="62.25" customHeight="1" x14ac:dyDescent="0.25">
      <c r="A35" s="69" t="s">
        <v>49</v>
      </c>
      <c r="B35" s="70" t="s">
        <v>50</v>
      </c>
      <c r="C35" s="71">
        <v>1433849.13</v>
      </c>
      <c r="D35" s="71">
        <v>3407000</v>
      </c>
      <c r="E35" s="71">
        <v>0</v>
      </c>
      <c r="F35" s="74">
        <f t="shared" si="13"/>
        <v>3407000</v>
      </c>
      <c r="G35" s="71">
        <v>0</v>
      </c>
      <c r="H35" s="74">
        <f t="shared" si="14"/>
        <v>3407000</v>
      </c>
      <c r="I35" s="71">
        <v>0</v>
      </c>
      <c r="J35" s="74">
        <f t="shared" si="17"/>
        <v>3407000</v>
      </c>
      <c r="K35" s="71">
        <v>0</v>
      </c>
      <c r="L35" s="74">
        <f t="shared" si="15"/>
        <v>3407000</v>
      </c>
      <c r="M35" s="71">
        <v>-670000</v>
      </c>
      <c r="N35" s="74">
        <f t="shared" si="16"/>
        <v>2737000</v>
      </c>
      <c r="O35" s="71">
        <f t="shared" si="18"/>
        <v>-670000</v>
      </c>
      <c r="P35" s="71">
        <v>4704177.51</v>
      </c>
      <c r="Q35" s="72">
        <f t="shared" si="8"/>
        <v>171.87349324077456</v>
      </c>
      <c r="R35" s="16">
        <f t="shared" si="9"/>
        <v>328.08036853919214</v>
      </c>
      <c r="S35" s="17">
        <f t="shared" si="10"/>
        <v>3270328.38</v>
      </c>
      <c r="T35" s="18"/>
    </row>
    <row r="36" spans="1:20" s="6" customFormat="1" ht="34.5" customHeight="1" x14ac:dyDescent="0.25">
      <c r="A36" s="69" t="s">
        <v>51</v>
      </c>
      <c r="B36" s="70" t="s">
        <v>52</v>
      </c>
      <c r="C36" s="71">
        <f t="shared" ref="C36:P37" si="31">C37</f>
        <v>1747351.8</v>
      </c>
      <c r="D36" s="71">
        <f>D37</f>
        <v>1855000</v>
      </c>
      <c r="E36" s="71">
        <f t="shared" si="31"/>
        <v>0</v>
      </c>
      <c r="F36" s="74">
        <f t="shared" si="13"/>
        <v>1855000</v>
      </c>
      <c r="G36" s="71">
        <f t="shared" si="31"/>
        <v>0</v>
      </c>
      <c r="H36" s="74">
        <f t="shared" si="14"/>
        <v>1855000</v>
      </c>
      <c r="I36" s="71">
        <f t="shared" si="31"/>
        <v>0</v>
      </c>
      <c r="J36" s="74">
        <f t="shared" si="17"/>
        <v>1855000</v>
      </c>
      <c r="K36" s="71">
        <f t="shared" si="31"/>
        <v>0</v>
      </c>
      <c r="L36" s="74">
        <f t="shared" si="15"/>
        <v>1855000</v>
      </c>
      <c r="M36" s="71">
        <f t="shared" si="31"/>
        <v>704000</v>
      </c>
      <c r="N36" s="74">
        <f t="shared" si="16"/>
        <v>2559000</v>
      </c>
      <c r="O36" s="71">
        <f t="shared" si="18"/>
        <v>704000</v>
      </c>
      <c r="P36" s="71">
        <f t="shared" si="31"/>
        <v>5111035.96</v>
      </c>
      <c r="Q36" s="72">
        <f t="shared" si="8"/>
        <v>199.72786088315749</v>
      </c>
      <c r="R36" s="16">
        <f t="shared" si="9"/>
        <v>292.5018281951007</v>
      </c>
      <c r="S36" s="17">
        <f t="shared" si="10"/>
        <v>3363684.16</v>
      </c>
      <c r="T36" s="18"/>
    </row>
    <row r="37" spans="1:20" s="6" customFormat="1" ht="48" customHeight="1" x14ac:dyDescent="0.25">
      <c r="A37" s="69" t="s">
        <v>53</v>
      </c>
      <c r="B37" s="70" t="s">
        <v>54</v>
      </c>
      <c r="C37" s="71">
        <f t="shared" si="31"/>
        <v>1747351.8</v>
      </c>
      <c r="D37" s="71">
        <f>D38</f>
        <v>1855000</v>
      </c>
      <c r="E37" s="71">
        <f t="shared" si="31"/>
        <v>0</v>
      </c>
      <c r="F37" s="74">
        <f t="shared" si="13"/>
        <v>1855000</v>
      </c>
      <c r="G37" s="71">
        <f t="shared" si="31"/>
        <v>0</v>
      </c>
      <c r="H37" s="74">
        <f t="shared" si="14"/>
        <v>1855000</v>
      </c>
      <c r="I37" s="71">
        <f t="shared" si="31"/>
        <v>0</v>
      </c>
      <c r="J37" s="74">
        <f t="shared" si="17"/>
        <v>1855000</v>
      </c>
      <c r="K37" s="71">
        <f t="shared" si="31"/>
        <v>0</v>
      </c>
      <c r="L37" s="74">
        <f t="shared" si="15"/>
        <v>1855000</v>
      </c>
      <c r="M37" s="71">
        <f t="shared" si="31"/>
        <v>704000</v>
      </c>
      <c r="N37" s="74">
        <f t="shared" si="16"/>
        <v>2559000</v>
      </c>
      <c r="O37" s="71">
        <f t="shared" si="18"/>
        <v>704000</v>
      </c>
      <c r="P37" s="71">
        <f t="shared" si="31"/>
        <v>5111035.96</v>
      </c>
      <c r="Q37" s="72">
        <f t="shared" si="8"/>
        <v>199.72786088315749</v>
      </c>
      <c r="R37" s="16">
        <f t="shared" si="9"/>
        <v>292.5018281951007</v>
      </c>
      <c r="S37" s="17">
        <f t="shared" si="10"/>
        <v>3363684.16</v>
      </c>
      <c r="T37" s="18"/>
    </row>
    <row r="38" spans="1:20" s="6" customFormat="1" ht="76.5" customHeight="1" x14ac:dyDescent="0.25">
      <c r="A38" s="69" t="s">
        <v>55</v>
      </c>
      <c r="B38" s="70" t="s">
        <v>56</v>
      </c>
      <c r="C38" s="71">
        <v>1747351.8</v>
      </c>
      <c r="D38" s="71">
        <v>1855000</v>
      </c>
      <c r="E38" s="71">
        <v>0</v>
      </c>
      <c r="F38" s="74">
        <f t="shared" si="13"/>
        <v>1855000</v>
      </c>
      <c r="G38" s="71">
        <v>0</v>
      </c>
      <c r="H38" s="74">
        <f t="shared" si="14"/>
        <v>1855000</v>
      </c>
      <c r="I38" s="71">
        <v>0</v>
      </c>
      <c r="J38" s="74">
        <f t="shared" si="17"/>
        <v>1855000</v>
      </c>
      <c r="K38" s="71">
        <v>0</v>
      </c>
      <c r="L38" s="74">
        <f t="shared" si="15"/>
        <v>1855000</v>
      </c>
      <c r="M38" s="71">
        <v>704000</v>
      </c>
      <c r="N38" s="74">
        <f t="shared" si="16"/>
        <v>2559000</v>
      </c>
      <c r="O38" s="71">
        <f t="shared" si="18"/>
        <v>704000</v>
      </c>
      <c r="P38" s="71">
        <v>5111035.96</v>
      </c>
      <c r="Q38" s="72">
        <f t="shared" si="8"/>
        <v>199.72786088315749</v>
      </c>
      <c r="R38" s="16">
        <f t="shared" si="9"/>
        <v>292.5018281951007</v>
      </c>
      <c r="S38" s="17">
        <f t="shared" si="10"/>
        <v>3363684.16</v>
      </c>
      <c r="T38" s="18"/>
    </row>
    <row r="39" spans="1:20" s="6" customFormat="1" ht="73.5" customHeight="1" x14ac:dyDescent="0.25">
      <c r="A39" s="69" t="s">
        <v>57</v>
      </c>
      <c r="B39" s="70" t="s">
        <v>58</v>
      </c>
      <c r="C39" s="74">
        <f t="shared" ref="C39" si="32">C40+C46+C49</f>
        <v>1608224.03</v>
      </c>
      <c r="D39" s="74">
        <f>D40+D46+D49</f>
        <v>1648700</v>
      </c>
      <c r="E39" s="74">
        <f t="shared" ref="E39:P39" si="33">E40+E46+E49</f>
        <v>0</v>
      </c>
      <c r="F39" s="74">
        <f t="shared" si="13"/>
        <v>1648700</v>
      </c>
      <c r="G39" s="74">
        <f t="shared" si="33"/>
        <v>0</v>
      </c>
      <c r="H39" s="74">
        <f t="shared" si="14"/>
        <v>1648700</v>
      </c>
      <c r="I39" s="74">
        <f t="shared" si="33"/>
        <v>0</v>
      </c>
      <c r="J39" s="74">
        <f t="shared" si="17"/>
        <v>1648700</v>
      </c>
      <c r="K39" s="74">
        <f t="shared" si="33"/>
        <v>0</v>
      </c>
      <c r="L39" s="74">
        <f t="shared" si="15"/>
        <v>1648700</v>
      </c>
      <c r="M39" s="74">
        <f t="shared" si="33"/>
        <v>-130000</v>
      </c>
      <c r="N39" s="74">
        <f t="shared" si="16"/>
        <v>1518700</v>
      </c>
      <c r="O39" s="71">
        <f t="shared" si="18"/>
        <v>-130000</v>
      </c>
      <c r="P39" s="74">
        <f t="shared" si="33"/>
        <v>1644171.6300000001</v>
      </c>
      <c r="Q39" s="72">
        <f t="shared" si="8"/>
        <v>108.26177849476525</v>
      </c>
      <c r="R39" s="16">
        <f t="shared" si="9"/>
        <v>102.23523584584171</v>
      </c>
      <c r="S39" s="17">
        <f t="shared" si="10"/>
        <v>35947.600000000093</v>
      </c>
      <c r="T39" s="18"/>
    </row>
    <row r="40" spans="1:20" s="6" customFormat="1" ht="112.5" customHeight="1" x14ac:dyDescent="0.25">
      <c r="A40" s="69" t="s">
        <v>59</v>
      </c>
      <c r="B40" s="75" t="s">
        <v>60</v>
      </c>
      <c r="C40" s="74">
        <f t="shared" ref="C40" si="34">C41+C44</f>
        <v>1589899.98</v>
      </c>
      <c r="D40" s="74">
        <f>D41+D44</f>
        <v>1527900</v>
      </c>
      <c r="E40" s="74">
        <f t="shared" ref="E40:P40" si="35">E41+E44</f>
        <v>0</v>
      </c>
      <c r="F40" s="74">
        <f t="shared" si="13"/>
        <v>1527900</v>
      </c>
      <c r="G40" s="74">
        <f t="shared" si="35"/>
        <v>0</v>
      </c>
      <c r="H40" s="74">
        <f t="shared" si="14"/>
        <v>1527900</v>
      </c>
      <c r="I40" s="74">
        <f t="shared" si="35"/>
        <v>0</v>
      </c>
      <c r="J40" s="74">
        <f t="shared" si="17"/>
        <v>1527900</v>
      </c>
      <c r="K40" s="74">
        <f t="shared" si="35"/>
        <v>0</v>
      </c>
      <c r="L40" s="74">
        <f t="shared" si="15"/>
        <v>1527900</v>
      </c>
      <c r="M40" s="74">
        <f t="shared" si="35"/>
        <v>-24000</v>
      </c>
      <c r="N40" s="74">
        <f t="shared" si="16"/>
        <v>1503900</v>
      </c>
      <c r="O40" s="71">
        <f t="shared" si="18"/>
        <v>-24000</v>
      </c>
      <c r="P40" s="74">
        <f t="shared" si="35"/>
        <v>1628396.07</v>
      </c>
      <c r="Q40" s="72">
        <f t="shared" si="8"/>
        <v>108.27821464193099</v>
      </c>
      <c r="R40" s="16">
        <f t="shared" si="9"/>
        <v>102.42129004869854</v>
      </c>
      <c r="S40" s="17">
        <f t="shared" si="10"/>
        <v>38496.090000000084</v>
      </c>
      <c r="T40" s="18"/>
    </row>
    <row r="41" spans="1:20" s="6" customFormat="1" ht="102.75" customHeight="1" x14ac:dyDescent="0.25">
      <c r="A41" s="69" t="s">
        <v>61</v>
      </c>
      <c r="B41" s="70" t="s">
        <v>62</v>
      </c>
      <c r="C41" s="71">
        <f t="shared" ref="C41" si="36">C42+C43</f>
        <v>1470850.24</v>
      </c>
      <c r="D41" s="71">
        <f>D42+D43</f>
        <v>1361100</v>
      </c>
      <c r="E41" s="71">
        <f t="shared" ref="E41:P41" si="37">E42+E43</f>
        <v>0</v>
      </c>
      <c r="F41" s="74">
        <f t="shared" si="13"/>
        <v>1361100</v>
      </c>
      <c r="G41" s="71">
        <f t="shared" si="37"/>
        <v>0</v>
      </c>
      <c r="H41" s="74">
        <f t="shared" si="14"/>
        <v>1361100</v>
      </c>
      <c r="I41" s="71">
        <f t="shared" si="37"/>
        <v>0</v>
      </c>
      <c r="J41" s="74">
        <f t="shared" si="17"/>
        <v>1361100</v>
      </c>
      <c r="K41" s="71">
        <f t="shared" si="37"/>
        <v>0</v>
      </c>
      <c r="L41" s="74">
        <f t="shared" si="15"/>
        <v>1361100</v>
      </c>
      <c r="M41" s="71">
        <f t="shared" si="37"/>
        <v>11000</v>
      </c>
      <c r="N41" s="74">
        <f t="shared" si="16"/>
        <v>1372100</v>
      </c>
      <c r="O41" s="71">
        <f t="shared" si="18"/>
        <v>11000</v>
      </c>
      <c r="P41" s="71">
        <f t="shared" si="37"/>
        <v>1451834.97</v>
      </c>
      <c r="Q41" s="72">
        <f t="shared" si="8"/>
        <v>105.81116318052619</v>
      </c>
      <c r="R41" s="16">
        <f t="shared" si="9"/>
        <v>98.707191970815472</v>
      </c>
      <c r="S41" s="17">
        <f t="shared" si="10"/>
        <v>-19015.270000000019</v>
      </c>
      <c r="T41" s="18"/>
    </row>
    <row r="42" spans="1:20" s="6" customFormat="1" ht="152.25" customHeight="1" x14ac:dyDescent="0.25">
      <c r="A42" s="69" t="s">
        <v>63</v>
      </c>
      <c r="B42" s="75" t="s">
        <v>64</v>
      </c>
      <c r="C42" s="71">
        <v>657419.11</v>
      </c>
      <c r="D42" s="71">
        <v>707700</v>
      </c>
      <c r="E42" s="71">
        <v>0</v>
      </c>
      <c r="F42" s="74">
        <f t="shared" si="13"/>
        <v>707700</v>
      </c>
      <c r="G42" s="71">
        <v>0</v>
      </c>
      <c r="H42" s="74">
        <f t="shared" si="14"/>
        <v>707700</v>
      </c>
      <c r="I42" s="71">
        <v>0</v>
      </c>
      <c r="J42" s="74">
        <f t="shared" si="17"/>
        <v>707700</v>
      </c>
      <c r="K42" s="71">
        <v>0</v>
      </c>
      <c r="L42" s="74">
        <f t="shared" si="15"/>
        <v>707700</v>
      </c>
      <c r="M42" s="71">
        <v>-82000</v>
      </c>
      <c r="N42" s="74">
        <f t="shared" si="16"/>
        <v>625700</v>
      </c>
      <c r="O42" s="71">
        <f t="shared" si="18"/>
        <v>-82000</v>
      </c>
      <c r="P42" s="71">
        <v>661497.64</v>
      </c>
      <c r="Q42" s="72">
        <f t="shared" si="8"/>
        <v>105.72121463960364</v>
      </c>
      <c r="R42" s="16">
        <f t="shared" si="9"/>
        <v>100.6203850691228</v>
      </c>
      <c r="S42" s="17">
        <f t="shared" si="10"/>
        <v>4078.5300000000279</v>
      </c>
      <c r="T42" s="18"/>
    </row>
    <row r="43" spans="1:20" s="6" customFormat="1" ht="139.5" customHeight="1" x14ac:dyDescent="0.25">
      <c r="A43" s="69" t="s">
        <v>65</v>
      </c>
      <c r="B43" s="75" t="s">
        <v>66</v>
      </c>
      <c r="C43" s="71">
        <v>813431.13</v>
      </c>
      <c r="D43" s="71">
        <v>653400</v>
      </c>
      <c r="E43" s="71">
        <v>0</v>
      </c>
      <c r="F43" s="74">
        <f t="shared" si="13"/>
        <v>653400</v>
      </c>
      <c r="G43" s="71">
        <v>0</v>
      </c>
      <c r="H43" s="74">
        <f t="shared" si="14"/>
        <v>653400</v>
      </c>
      <c r="I43" s="71">
        <v>0</v>
      </c>
      <c r="J43" s="74">
        <f t="shared" si="17"/>
        <v>653400</v>
      </c>
      <c r="K43" s="71">
        <v>0</v>
      </c>
      <c r="L43" s="74">
        <f t="shared" si="15"/>
        <v>653400</v>
      </c>
      <c r="M43" s="71">
        <v>93000</v>
      </c>
      <c r="N43" s="74">
        <f t="shared" si="16"/>
        <v>746400</v>
      </c>
      <c r="O43" s="71">
        <f t="shared" si="18"/>
        <v>93000</v>
      </c>
      <c r="P43" s="71">
        <v>790337.33</v>
      </c>
      <c r="Q43" s="72">
        <f t="shared" si="8"/>
        <v>105.88656618435155</v>
      </c>
      <c r="R43" s="16">
        <f t="shared" si="9"/>
        <v>97.160939734381685</v>
      </c>
      <c r="S43" s="17">
        <f t="shared" si="10"/>
        <v>-23093.800000000047</v>
      </c>
      <c r="T43" s="18"/>
    </row>
    <row r="44" spans="1:20" s="6" customFormat="1" ht="137.25" customHeight="1" x14ac:dyDescent="0.25">
      <c r="A44" s="69" t="s">
        <v>67</v>
      </c>
      <c r="B44" s="75" t="s">
        <v>68</v>
      </c>
      <c r="C44" s="74">
        <f t="shared" ref="C44:P44" si="38">C45</f>
        <v>119049.74</v>
      </c>
      <c r="D44" s="74">
        <f>D45</f>
        <v>166800</v>
      </c>
      <c r="E44" s="74">
        <f t="shared" si="38"/>
        <v>0</v>
      </c>
      <c r="F44" s="74">
        <f t="shared" si="13"/>
        <v>166800</v>
      </c>
      <c r="G44" s="74">
        <f t="shared" si="38"/>
        <v>0</v>
      </c>
      <c r="H44" s="74">
        <f t="shared" si="14"/>
        <v>166800</v>
      </c>
      <c r="I44" s="74">
        <f t="shared" si="38"/>
        <v>0</v>
      </c>
      <c r="J44" s="74">
        <f t="shared" si="17"/>
        <v>166800</v>
      </c>
      <c r="K44" s="74">
        <f t="shared" si="38"/>
        <v>0</v>
      </c>
      <c r="L44" s="74">
        <f t="shared" si="15"/>
        <v>166800</v>
      </c>
      <c r="M44" s="74">
        <f t="shared" si="38"/>
        <v>-35000</v>
      </c>
      <c r="N44" s="74">
        <f t="shared" si="16"/>
        <v>131800</v>
      </c>
      <c r="O44" s="71">
        <f t="shared" si="18"/>
        <v>-35000</v>
      </c>
      <c r="P44" s="74">
        <f t="shared" si="38"/>
        <v>176561.1</v>
      </c>
      <c r="Q44" s="72">
        <f t="shared" si="8"/>
        <v>133.9613808801214</v>
      </c>
      <c r="R44" s="16">
        <f t="shared" si="9"/>
        <v>148.30868173252625</v>
      </c>
      <c r="S44" s="17">
        <f t="shared" si="10"/>
        <v>57511.360000000001</v>
      </c>
      <c r="T44" s="18"/>
    </row>
    <row r="45" spans="1:20" s="6" customFormat="1" ht="121.5" customHeight="1" x14ac:dyDescent="0.25">
      <c r="A45" s="69" t="s">
        <v>69</v>
      </c>
      <c r="B45" s="70" t="s">
        <v>70</v>
      </c>
      <c r="C45" s="71">
        <v>119049.74</v>
      </c>
      <c r="D45" s="71">
        <v>166800</v>
      </c>
      <c r="E45" s="71">
        <v>0</v>
      </c>
      <c r="F45" s="74">
        <f t="shared" si="13"/>
        <v>166800</v>
      </c>
      <c r="G45" s="71">
        <v>0</v>
      </c>
      <c r="H45" s="74">
        <f t="shared" si="14"/>
        <v>166800</v>
      </c>
      <c r="I45" s="71"/>
      <c r="J45" s="74">
        <f t="shared" si="17"/>
        <v>166800</v>
      </c>
      <c r="K45" s="71"/>
      <c r="L45" s="74">
        <f t="shared" si="15"/>
        <v>166800</v>
      </c>
      <c r="M45" s="71">
        <v>-35000</v>
      </c>
      <c r="N45" s="74">
        <f t="shared" si="16"/>
        <v>131800</v>
      </c>
      <c r="O45" s="71">
        <f t="shared" si="18"/>
        <v>-35000</v>
      </c>
      <c r="P45" s="71">
        <v>176561.1</v>
      </c>
      <c r="Q45" s="72">
        <f t="shared" si="8"/>
        <v>133.9613808801214</v>
      </c>
      <c r="R45" s="16">
        <f t="shared" si="9"/>
        <v>148.30868173252625</v>
      </c>
      <c r="S45" s="17">
        <f t="shared" si="10"/>
        <v>57511.360000000001</v>
      </c>
      <c r="T45" s="18"/>
    </row>
    <row r="46" spans="1:20" s="6" customFormat="1" ht="26.25" hidden="1" customHeight="1" x14ac:dyDescent="0.25">
      <c r="A46" s="69" t="s">
        <v>71</v>
      </c>
      <c r="B46" s="70" t="s">
        <v>72</v>
      </c>
      <c r="C46" s="71">
        <f t="shared" ref="C46:P46" si="39">C47</f>
        <v>0</v>
      </c>
      <c r="D46" s="71">
        <f>D47</f>
        <v>0</v>
      </c>
      <c r="E46" s="71">
        <f t="shared" si="39"/>
        <v>0</v>
      </c>
      <c r="F46" s="74">
        <f t="shared" si="13"/>
        <v>0</v>
      </c>
      <c r="G46" s="71">
        <f t="shared" si="39"/>
        <v>0</v>
      </c>
      <c r="H46" s="74">
        <f t="shared" si="14"/>
        <v>0</v>
      </c>
      <c r="I46" s="71">
        <f t="shared" si="39"/>
        <v>0</v>
      </c>
      <c r="J46" s="74">
        <f t="shared" si="17"/>
        <v>0</v>
      </c>
      <c r="K46" s="71">
        <f t="shared" si="39"/>
        <v>0</v>
      </c>
      <c r="L46" s="74">
        <f t="shared" si="15"/>
        <v>0</v>
      </c>
      <c r="M46" s="71">
        <f t="shared" si="39"/>
        <v>0</v>
      </c>
      <c r="N46" s="74">
        <f t="shared" si="16"/>
        <v>0</v>
      </c>
      <c r="O46" s="71">
        <f t="shared" si="18"/>
        <v>0</v>
      </c>
      <c r="P46" s="71">
        <f t="shared" si="39"/>
        <v>0</v>
      </c>
      <c r="Q46" s="72" t="e">
        <f t="shared" si="8"/>
        <v>#DIV/0!</v>
      </c>
      <c r="R46" s="16" t="e">
        <f t="shared" si="9"/>
        <v>#DIV/0!</v>
      </c>
      <c r="S46" s="17">
        <f t="shared" si="10"/>
        <v>0</v>
      </c>
      <c r="T46" s="18"/>
    </row>
    <row r="47" spans="1:20" s="6" customFormat="1" ht="54" hidden="1" customHeight="1" x14ac:dyDescent="0.25">
      <c r="A47" s="69" t="s">
        <v>73</v>
      </c>
      <c r="B47" s="70" t="s">
        <v>74</v>
      </c>
      <c r="C47" s="71">
        <f t="shared" ref="C47:P47" si="40">C48</f>
        <v>0</v>
      </c>
      <c r="D47" s="71">
        <f t="shared" si="40"/>
        <v>0</v>
      </c>
      <c r="E47" s="71">
        <f t="shared" si="40"/>
        <v>0</v>
      </c>
      <c r="F47" s="74">
        <f t="shared" si="13"/>
        <v>0</v>
      </c>
      <c r="G47" s="71">
        <f t="shared" si="40"/>
        <v>0</v>
      </c>
      <c r="H47" s="74">
        <f t="shared" si="14"/>
        <v>0</v>
      </c>
      <c r="I47" s="71">
        <f t="shared" si="40"/>
        <v>0</v>
      </c>
      <c r="J47" s="74">
        <f t="shared" si="17"/>
        <v>0</v>
      </c>
      <c r="K47" s="71">
        <f t="shared" si="40"/>
        <v>0</v>
      </c>
      <c r="L47" s="74">
        <f t="shared" si="15"/>
        <v>0</v>
      </c>
      <c r="M47" s="71">
        <f t="shared" si="40"/>
        <v>0</v>
      </c>
      <c r="N47" s="74">
        <f t="shared" si="16"/>
        <v>0</v>
      </c>
      <c r="O47" s="71">
        <f t="shared" si="18"/>
        <v>0</v>
      </c>
      <c r="P47" s="71">
        <f t="shared" si="40"/>
        <v>0</v>
      </c>
      <c r="Q47" s="72" t="e">
        <f t="shared" si="8"/>
        <v>#DIV/0!</v>
      </c>
      <c r="R47" s="16" t="e">
        <f t="shared" si="9"/>
        <v>#DIV/0!</v>
      </c>
      <c r="S47" s="17">
        <f t="shared" si="10"/>
        <v>0</v>
      </c>
      <c r="T47" s="18"/>
    </row>
    <row r="48" spans="1:20" s="6" customFormat="1" ht="83.25" hidden="1" customHeight="1" x14ac:dyDescent="0.25">
      <c r="A48" s="69" t="s">
        <v>75</v>
      </c>
      <c r="B48" s="70" t="s">
        <v>76</v>
      </c>
      <c r="C48" s="71">
        <v>0</v>
      </c>
      <c r="D48" s="71">
        <v>0</v>
      </c>
      <c r="E48" s="71"/>
      <c r="F48" s="74">
        <f t="shared" si="13"/>
        <v>0</v>
      </c>
      <c r="G48" s="71"/>
      <c r="H48" s="74">
        <f t="shared" si="14"/>
        <v>0</v>
      </c>
      <c r="I48" s="71"/>
      <c r="J48" s="74">
        <f t="shared" si="17"/>
        <v>0</v>
      </c>
      <c r="K48" s="71"/>
      <c r="L48" s="74">
        <f t="shared" si="15"/>
        <v>0</v>
      </c>
      <c r="M48" s="71"/>
      <c r="N48" s="74">
        <f t="shared" si="16"/>
        <v>0</v>
      </c>
      <c r="O48" s="71">
        <f t="shared" si="18"/>
        <v>0</v>
      </c>
      <c r="P48" s="71">
        <v>0</v>
      </c>
      <c r="Q48" s="72" t="e">
        <f t="shared" si="8"/>
        <v>#DIV/0!</v>
      </c>
      <c r="R48" s="16" t="e">
        <f t="shared" si="9"/>
        <v>#DIV/0!</v>
      </c>
      <c r="S48" s="17">
        <f t="shared" si="10"/>
        <v>0</v>
      </c>
      <c r="T48" s="18"/>
    </row>
    <row r="49" spans="1:20" s="6" customFormat="1" ht="134.25" customHeight="1" x14ac:dyDescent="0.25">
      <c r="A49" s="69" t="s">
        <v>77</v>
      </c>
      <c r="B49" s="70" t="s">
        <v>78</v>
      </c>
      <c r="C49" s="71">
        <f t="shared" ref="C49:P50" si="41">C50</f>
        <v>18324.05</v>
      </c>
      <c r="D49" s="71">
        <f t="shared" si="41"/>
        <v>120800</v>
      </c>
      <c r="E49" s="71">
        <f t="shared" si="41"/>
        <v>0</v>
      </c>
      <c r="F49" s="74">
        <f t="shared" si="13"/>
        <v>120800</v>
      </c>
      <c r="G49" s="71">
        <f t="shared" si="41"/>
        <v>0</v>
      </c>
      <c r="H49" s="74">
        <f t="shared" si="14"/>
        <v>120800</v>
      </c>
      <c r="I49" s="71">
        <f t="shared" si="41"/>
        <v>0</v>
      </c>
      <c r="J49" s="74">
        <f t="shared" si="17"/>
        <v>120800</v>
      </c>
      <c r="K49" s="71">
        <f t="shared" si="41"/>
        <v>0</v>
      </c>
      <c r="L49" s="74">
        <f t="shared" si="15"/>
        <v>120800</v>
      </c>
      <c r="M49" s="71">
        <f t="shared" si="41"/>
        <v>-106000</v>
      </c>
      <c r="N49" s="74">
        <f t="shared" si="16"/>
        <v>14800</v>
      </c>
      <c r="O49" s="71">
        <f t="shared" si="18"/>
        <v>-106000</v>
      </c>
      <c r="P49" s="71">
        <f t="shared" si="41"/>
        <v>15775.56</v>
      </c>
      <c r="Q49" s="72">
        <f t="shared" si="8"/>
        <v>106.59162162162161</v>
      </c>
      <c r="R49" s="16">
        <f t="shared" si="9"/>
        <v>86.092103001246997</v>
      </c>
      <c r="S49" s="17">
        <f t="shared" si="10"/>
        <v>-2548.4899999999998</v>
      </c>
      <c r="T49" s="18"/>
    </row>
    <row r="50" spans="1:20" s="6" customFormat="1" ht="134.25" customHeight="1" x14ac:dyDescent="0.25">
      <c r="A50" s="69" t="s">
        <v>79</v>
      </c>
      <c r="B50" s="70" t="s">
        <v>80</v>
      </c>
      <c r="C50" s="71">
        <f t="shared" si="41"/>
        <v>18324.05</v>
      </c>
      <c r="D50" s="71">
        <f t="shared" si="41"/>
        <v>120800</v>
      </c>
      <c r="E50" s="71">
        <f t="shared" si="41"/>
        <v>0</v>
      </c>
      <c r="F50" s="74">
        <f t="shared" si="13"/>
        <v>120800</v>
      </c>
      <c r="G50" s="71">
        <f t="shared" si="41"/>
        <v>0</v>
      </c>
      <c r="H50" s="74">
        <f t="shared" si="14"/>
        <v>120800</v>
      </c>
      <c r="I50" s="71">
        <f t="shared" si="41"/>
        <v>0</v>
      </c>
      <c r="J50" s="74">
        <f t="shared" si="17"/>
        <v>120800</v>
      </c>
      <c r="K50" s="71">
        <f t="shared" si="41"/>
        <v>0</v>
      </c>
      <c r="L50" s="74">
        <f t="shared" si="15"/>
        <v>120800</v>
      </c>
      <c r="M50" s="71">
        <f t="shared" si="41"/>
        <v>-106000</v>
      </c>
      <c r="N50" s="74">
        <f t="shared" si="16"/>
        <v>14800</v>
      </c>
      <c r="O50" s="71">
        <f t="shared" si="18"/>
        <v>-106000</v>
      </c>
      <c r="P50" s="71">
        <f t="shared" si="41"/>
        <v>15775.56</v>
      </c>
      <c r="Q50" s="72">
        <f t="shared" si="8"/>
        <v>106.59162162162161</v>
      </c>
      <c r="R50" s="16">
        <f t="shared" si="9"/>
        <v>86.092103001246997</v>
      </c>
      <c r="S50" s="17">
        <f t="shared" si="10"/>
        <v>-2548.4899999999998</v>
      </c>
      <c r="T50" s="18"/>
    </row>
    <row r="51" spans="1:20" s="6" customFormat="1" ht="135.75" customHeight="1" x14ac:dyDescent="0.25">
      <c r="A51" s="82" t="s">
        <v>419</v>
      </c>
      <c r="B51" s="70" t="s">
        <v>81</v>
      </c>
      <c r="C51" s="71">
        <v>18324.05</v>
      </c>
      <c r="D51" s="71">
        <v>120800</v>
      </c>
      <c r="E51" s="71">
        <v>0</v>
      </c>
      <c r="F51" s="74">
        <f t="shared" si="13"/>
        <v>120800</v>
      </c>
      <c r="G51" s="71">
        <v>0</v>
      </c>
      <c r="H51" s="74">
        <f t="shared" si="14"/>
        <v>120800</v>
      </c>
      <c r="I51" s="71">
        <v>0</v>
      </c>
      <c r="J51" s="74">
        <f t="shared" si="17"/>
        <v>120800</v>
      </c>
      <c r="K51" s="71">
        <v>0</v>
      </c>
      <c r="L51" s="74">
        <f t="shared" si="15"/>
        <v>120800</v>
      </c>
      <c r="M51" s="71">
        <v>-106000</v>
      </c>
      <c r="N51" s="74">
        <f t="shared" si="16"/>
        <v>14800</v>
      </c>
      <c r="O51" s="71">
        <f t="shared" si="18"/>
        <v>-106000</v>
      </c>
      <c r="P51" s="71">
        <v>15775.56</v>
      </c>
      <c r="Q51" s="72">
        <f t="shared" si="8"/>
        <v>106.59162162162161</v>
      </c>
      <c r="R51" s="16">
        <f t="shared" si="9"/>
        <v>86.092103001246997</v>
      </c>
      <c r="S51" s="17">
        <f t="shared" si="10"/>
        <v>-2548.4899999999998</v>
      </c>
      <c r="T51" s="18"/>
    </row>
    <row r="52" spans="1:20" s="6" customFormat="1" ht="31.5" customHeight="1" x14ac:dyDescent="0.25">
      <c r="A52" s="69" t="s">
        <v>82</v>
      </c>
      <c r="B52" s="70" t="s">
        <v>83</v>
      </c>
      <c r="C52" s="71">
        <f t="shared" ref="C52:P52" si="42">C53</f>
        <v>58508.73</v>
      </c>
      <c r="D52" s="71">
        <f t="shared" si="42"/>
        <v>61800</v>
      </c>
      <c r="E52" s="71">
        <f t="shared" si="42"/>
        <v>0</v>
      </c>
      <c r="F52" s="74">
        <f t="shared" si="13"/>
        <v>61800</v>
      </c>
      <c r="G52" s="71">
        <f t="shared" si="42"/>
        <v>0</v>
      </c>
      <c r="H52" s="74">
        <f t="shared" si="14"/>
        <v>61800</v>
      </c>
      <c r="I52" s="71">
        <f t="shared" si="42"/>
        <v>0</v>
      </c>
      <c r="J52" s="74">
        <f t="shared" si="17"/>
        <v>61800</v>
      </c>
      <c r="K52" s="71">
        <f t="shared" si="42"/>
        <v>0</v>
      </c>
      <c r="L52" s="74">
        <f t="shared" si="15"/>
        <v>61800</v>
      </c>
      <c r="M52" s="71">
        <f t="shared" si="42"/>
        <v>0</v>
      </c>
      <c r="N52" s="74">
        <f t="shared" si="16"/>
        <v>61800</v>
      </c>
      <c r="O52" s="71">
        <f t="shared" si="18"/>
        <v>0</v>
      </c>
      <c r="P52" s="71">
        <f t="shared" si="42"/>
        <v>223834.93000000002</v>
      </c>
      <c r="Q52" s="72">
        <f t="shared" si="8"/>
        <v>362.19244336569585</v>
      </c>
      <c r="R52" s="16">
        <f t="shared" si="9"/>
        <v>382.5667212397193</v>
      </c>
      <c r="S52" s="17">
        <f t="shared" si="10"/>
        <v>165326.20000000001</v>
      </c>
      <c r="T52" s="18"/>
    </row>
    <row r="53" spans="1:20" s="6" customFormat="1" ht="34.5" customHeight="1" x14ac:dyDescent="0.25">
      <c r="A53" s="69" t="s">
        <v>84</v>
      </c>
      <c r="B53" s="70" t="s">
        <v>85</v>
      </c>
      <c r="C53" s="71">
        <f>C54+C55+C56</f>
        <v>58508.73</v>
      </c>
      <c r="D53" s="71">
        <f t="shared" ref="D53:K53" si="43">D54+D55+D57</f>
        <v>61800</v>
      </c>
      <c r="E53" s="71">
        <f t="shared" si="43"/>
        <v>0</v>
      </c>
      <c r="F53" s="74">
        <f t="shared" si="13"/>
        <v>61800</v>
      </c>
      <c r="G53" s="71">
        <f t="shared" si="43"/>
        <v>0</v>
      </c>
      <c r="H53" s="74">
        <f t="shared" si="14"/>
        <v>61800</v>
      </c>
      <c r="I53" s="71">
        <f t="shared" si="43"/>
        <v>0</v>
      </c>
      <c r="J53" s="74">
        <f t="shared" si="17"/>
        <v>61800</v>
      </c>
      <c r="K53" s="71">
        <f t="shared" si="43"/>
        <v>0</v>
      </c>
      <c r="L53" s="74">
        <f t="shared" si="15"/>
        <v>61800</v>
      </c>
      <c r="M53" s="71">
        <f>M54+M55+M56</f>
        <v>0</v>
      </c>
      <c r="N53" s="74">
        <f t="shared" si="16"/>
        <v>61800</v>
      </c>
      <c r="O53" s="71">
        <f t="shared" si="18"/>
        <v>0</v>
      </c>
      <c r="P53" s="71">
        <f>P54+P55+P56</f>
        <v>223834.93000000002</v>
      </c>
      <c r="Q53" s="72">
        <f t="shared" si="8"/>
        <v>362.19244336569585</v>
      </c>
      <c r="R53" s="16">
        <f t="shared" si="9"/>
        <v>382.5667212397193</v>
      </c>
      <c r="S53" s="17">
        <f t="shared" si="10"/>
        <v>165326.20000000001</v>
      </c>
      <c r="T53" s="18"/>
    </row>
    <row r="54" spans="1:20" s="6" customFormat="1" ht="47.25" customHeight="1" x14ac:dyDescent="0.25">
      <c r="A54" s="69" t="s">
        <v>86</v>
      </c>
      <c r="B54" s="70" t="s">
        <v>87</v>
      </c>
      <c r="C54" s="71">
        <v>16961.259999999998</v>
      </c>
      <c r="D54" s="71">
        <v>12500</v>
      </c>
      <c r="E54" s="71">
        <v>0</v>
      </c>
      <c r="F54" s="74">
        <f t="shared" si="13"/>
        <v>12500</v>
      </c>
      <c r="G54" s="71">
        <v>0</v>
      </c>
      <c r="H54" s="74">
        <f t="shared" si="14"/>
        <v>12500</v>
      </c>
      <c r="I54" s="71">
        <v>0</v>
      </c>
      <c r="J54" s="74">
        <f t="shared" si="17"/>
        <v>12500</v>
      </c>
      <c r="K54" s="71">
        <v>0</v>
      </c>
      <c r="L54" s="74">
        <f t="shared" si="15"/>
        <v>12500</v>
      </c>
      <c r="M54" s="71">
        <v>10300</v>
      </c>
      <c r="N54" s="74">
        <f t="shared" si="16"/>
        <v>22800</v>
      </c>
      <c r="O54" s="71">
        <f t="shared" si="18"/>
        <v>10300</v>
      </c>
      <c r="P54" s="71">
        <v>184815.89</v>
      </c>
      <c r="Q54" s="72">
        <f t="shared" si="8"/>
        <v>810.59600877192986</v>
      </c>
      <c r="R54" s="16">
        <f t="shared" si="9"/>
        <v>1089.6353808620352</v>
      </c>
      <c r="S54" s="17">
        <f t="shared" si="10"/>
        <v>167854.63</v>
      </c>
      <c r="T54" s="18"/>
    </row>
    <row r="55" spans="1:20" s="6" customFormat="1" ht="42" customHeight="1" x14ac:dyDescent="0.25">
      <c r="A55" s="69" t="s">
        <v>88</v>
      </c>
      <c r="B55" s="70" t="s">
        <v>89</v>
      </c>
      <c r="C55" s="71">
        <v>26599.599999999999</v>
      </c>
      <c r="D55" s="71">
        <v>0</v>
      </c>
      <c r="E55" s="71">
        <v>0</v>
      </c>
      <c r="F55" s="74">
        <f t="shared" si="13"/>
        <v>0</v>
      </c>
      <c r="G55" s="71">
        <v>0</v>
      </c>
      <c r="H55" s="74">
        <f t="shared" si="14"/>
        <v>0</v>
      </c>
      <c r="I55" s="71">
        <v>0</v>
      </c>
      <c r="J55" s="74">
        <f t="shared" si="17"/>
        <v>0</v>
      </c>
      <c r="K55" s="71">
        <v>0</v>
      </c>
      <c r="L55" s="74">
        <f t="shared" si="15"/>
        <v>0</v>
      </c>
      <c r="M55" s="71">
        <v>12600</v>
      </c>
      <c r="N55" s="74">
        <f t="shared" si="16"/>
        <v>12600</v>
      </c>
      <c r="O55" s="71">
        <f t="shared" si="18"/>
        <v>12600</v>
      </c>
      <c r="P55" s="71">
        <v>12600</v>
      </c>
      <c r="Q55" s="72">
        <f t="shared" si="8"/>
        <v>100</v>
      </c>
      <c r="R55" s="16">
        <f t="shared" si="9"/>
        <v>47.369133370426624</v>
      </c>
      <c r="S55" s="17">
        <f t="shared" si="10"/>
        <v>-13999.599999999999</v>
      </c>
      <c r="T55" s="18"/>
    </row>
    <row r="56" spans="1:20" s="6" customFormat="1" ht="32.25" customHeight="1" x14ac:dyDescent="0.25">
      <c r="A56" s="69" t="s">
        <v>90</v>
      </c>
      <c r="B56" s="70" t="s">
        <v>91</v>
      </c>
      <c r="C56" s="71">
        <f t="shared" ref="C56" si="44">C57+C58</f>
        <v>14947.87</v>
      </c>
      <c r="D56" s="71">
        <f>D57</f>
        <v>49300</v>
      </c>
      <c r="E56" s="71">
        <f t="shared" ref="E56:K56" si="45">E57</f>
        <v>0</v>
      </c>
      <c r="F56" s="74">
        <f t="shared" si="13"/>
        <v>49300</v>
      </c>
      <c r="G56" s="71">
        <f t="shared" si="45"/>
        <v>0</v>
      </c>
      <c r="H56" s="74">
        <f t="shared" si="14"/>
        <v>49300</v>
      </c>
      <c r="I56" s="71">
        <f t="shared" si="45"/>
        <v>0</v>
      </c>
      <c r="J56" s="74">
        <f t="shared" si="17"/>
        <v>49300</v>
      </c>
      <c r="K56" s="71">
        <f t="shared" si="45"/>
        <v>0</v>
      </c>
      <c r="L56" s="74">
        <f t="shared" si="15"/>
        <v>49300</v>
      </c>
      <c r="M56" s="71">
        <f t="shared" ref="M56:P56" si="46">M57+M58</f>
        <v>-22900</v>
      </c>
      <c r="N56" s="74">
        <f t="shared" si="16"/>
        <v>26400</v>
      </c>
      <c r="O56" s="71">
        <f t="shared" si="18"/>
        <v>-22900</v>
      </c>
      <c r="P56" s="71">
        <f t="shared" si="46"/>
        <v>26419.040000000001</v>
      </c>
      <c r="Q56" s="72">
        <f t="shared" si="8"/>
        <v>100.07212121212122</v>
      </c>
      <c r="R56" s="16">
        <f t="shared" si="9"/>
        <v>176.74116780517892</v>
      </c>
      <c r="S56" s="17">
        <f t="shared" si="10"/>
        <v>11471.17</v>
      </c>
      <c r="T56" s="18"/>
    </row>
    <row r="57" spans="1:20" s="6" customFormat="1" ht="33" customHeight="1" x14ac:dyDescent="0.25">
      <c r="A57" s="69" t="s">
        <v>92</v>
      </c>
      <c r="B57" s="70" t="s">
        <v>93</v>
      </c>
      <c r="C57" s="71">
        <v>14947.87</v>
      </c>
      <c r="D57" s="71">
        <v>49300</v>
      </c>
      <c r="E57" s="71">
        <v>0</v>
      </c>
      <c r="F57" s="74">
        <f t="shared" si="13"/>
        <v>49300</v>
      </c>
      <c r="G57" s="71">
        <v>0</v>
      </c>
      <c r="H57" s="74">
        <f t="shared" si="14"/>
        <v>49300</v>
      </c>
      <c r="I57" s="71">
        <v>0</v>
      </c>
      <c r="J57" s="74">
        <f t="shared" si="17"/>
        <v>49300</v>
      </c>
      <c r="K57" s="71">
        <v>0</v>
      </c>
      <c r="L57" s="74">
        <f t="shared" si="15"/>
        <v>49300</v>
      </c>
      <c r="M57" s="71">
        <v>-23000</v>
      </c>
      <c r="N57" s="74">
        <f t="shared" si="16"/>
        <v>26300</v>
      </c>
      <c r="O57" s="71">
        <f t="shared" si="18"/>
        <v>-23000</v>
      </c>
      <c r="P57" s="71">
        <v>26318.720000000001</v>
      </c>
      <c r="Q57" s="72">
        <f t="shared" si="8"/>
        <v>100.07117870722433</v>
      </c>
      <c r="R57" s="16">
        <f t="shared" si="9"/>
        <v>176.07003539634744</v>
      </c>
      <c r="S57" s="17">
        <f t="shared" si="10"/>
        <v>11370.85</v>
      </c>
      <c r="T57" s="18"/>
    </row>
    <row r="58" spans="1:20" s="6" customFormat="1" ht="33" customHeight="1" x14ac:dyDescent="0.25">
      <c r="A58" s="83" t="s">
        <v>94</v>
      </c>
      <c r="B58" s="75" t="s">
        <v>95</v>
      </c>
      <c r="C58" s="71">
        <v>0</v>
      </c>
      <c r="D58" s="71">
        <v>0</v>
      </c>
      <c r="E58" s="71">
        <v>0</v>
      </c>
      <c r="F58" s="74">
        <f t="shared" si="13"/>
        <v>0</v>
      </c>
      <c r="G58" s="71">
        <v>0</v>
      </c>
      <c r="H58" s="74">
        <f t="shared" si="14"/>
        <v>0</v>
      </c>
      <c r="I58" s="71">
        <v>0</v>
      </c>
      <c r="J58" s="74">
        <f t="shared" si="17"/>
        <v>0</v>
      </c>
      <c r="K58" s="71">
        <v>0</v>
      </c>
      <c r="L58" s="74">
        <f t="shared" si="15"/>
        <v>0</v>
      </c>
      <c r="M58" s="71">
        <v>100</v>
      </c>
      <c r="N58" s="74">
        <f t="shared" si="16"/>
        <v>100</v>
      </c>
      <c r="O58" s="71">
        <f t="shared" si="18"/>
        <v>100</v>
      </c>
      <c r="P58" s="71">
        <v>100.32</v>
      </c>
      <c r="Q58" s="72">
        <f t="shared" si="8"/>
        <v>100.32</v>
      </c>
      <c r="R58" s="16" t="e">
        <f t="shared" si="9"/>
        <v>#DIV/0!</v>
      </c>
      <c r="S58" s="17">
        <f t="shared" si="10"/>
        <v>100.32</v>
      </c>
      <c r="T58" s="18"/>
    </row>
    <row r="59" spans="1:20" s="6" customFormat="1" ht="57.75" customHeight="1" x14ac:dyDescent="0.25">
      <c r="A59" s="69" t="s">
        <v>96</v>
      </c>
      <c r="B59" s="70" t="s">
        <v>97</v>
      </c>
      <c r="C59" s="74">
        <f t="shared" ref="C59:P59" si="47">C60</f>
        <v>228612.07</v>
      </c>
      <c r="D59" s="74">
        <f>D60</f>
        <v>291200</v>
      </c>
      <c r="E59" s="74">
        <f t="shared" si="47"/>
        <v>0</v>
      </c>
      <c r="F59" s="74">
        <f t="shared" si="13"/>
        <v>291200</v>
      </c>
      <c r="G59" s="74">
        <f t="shared" si="47"/>
        <v>0</v>
      </c>
      <c r="H59" s="74">
        <f t="shared" si="14"/>
        <v>291200</v>
      </c>
      <c r="I59" s="74">
        <f t="shared" si="47"/>
        <v>0</v>
      </c>
      <c r="J59" s="74">
        <f t="shared" si="17"/>
        <v>291200</v>
      </c>
      <c r="K59" s="74">
        <f t="shared" si="47"/>
        <v>0</v>
      </c>
      <c r="L59" s="74">
        <f t="shared" si="15"/>
        <v>291200</v>
      </c>
      <c r="M59" s="74">
        <f t="shared" si="47"/>
        <v>98000</v>
      </c>
      <c r="N59" s="74">
        <f t="shared" si="16"/>
        <v>389200</v>
      </c>
      <c r="O59" s="71">
        <f t="shared" si="18"/>
        <v>98000</v>
      </c>
      <c r="P59" s="74">
        <f t="shared" si="47"/>
        <v>399746.26</v>
      </c>
      <c r="Q59" s="72">
        <f t="shared" si="8"/>
        <v>102.70972764645427</v>
      </c>
      <c r="R59" s="16">
        <f t="shared" si="9"/>
        <v>174.85789792288745</v>
      </c>
      <c r="S59" s="17">
        <f t="shared" si="10"/>
        <v>171134.19</v>
      </c>
      <c r="T59" s="18"/>
    </row>
    <row r="60" spans="1:20" s="6" customFormat="1" ht="32.25" customHeight="1" x14ac:dyDescent="0.25">
      <c r="A60" s="69" t="s">
        <v>98</v>
      </c>
      <c r="B60" s="70" t="s">
        <v>99</v>
      </c>
      <c r="C60" s="74">
        <f t="shared" ref="C60" si="48">C64+C62</f>
        <v>228612.07</v>
      </c>
      <c r="D60" s="74">
        <f>D64+D62</f>
        <v>291200</v>
      </c>
      <c r="E60" s="74">
        <f t="shared" ref="E60:P60" si="49">E64+E62</f>
        <v>0</v>
      </c>
      <c r="F60" s="74">
        <f t="shared" si="13"/>
        <v>291200</v>
      </c>
      <c r="G60" s="74">
        <f t="shared" si="49"/>
        <v>0</v>
      </c>
      <c r="H60" s="74">
        <f t="shared" si="14"/>
        <v>291200</v>
      </c>
      <c r="I60" s="74">
        <f t="shared" si="49"/>
        <v>0</v>
      </c>
      <c r="J60" s="74">
        <f t="shared" si="17"/>
        <v>291200</v>
      </c>
      <c r="K60" s="74">
        <f t="shared" si="49"/>
        <v>0</v>
      </c>
      <c r="L60" s="74">
        <f t="shared" si="15"/>
        <v>291200</v>
      </c>
      <c r="M60" s="74">
        <f t="shared" si="49"/>
        <v>98000</v>
      </c>
      <c r="N60" s="74">
        <f t="shared" si="16"/>
        <v>389200</v>
      </c>
      <c r="O60" s="71">
        <f t="shared" si="18"/>
        <v>98000</v>
      </c>
      <c r="P60" s="74">
        <f t="shared" si="49"/>
        <v>399746.26</v>
      </c>
      <c r="Q60" s="72">
        <f t="shared" si="8"/>
        <v>102.70972764645427</v>
      </c>
      <c r="R60" s="16">
        <f t="shared" si="9"/>
        <v>174.85789792288745</v>
      </c>
      <c r="S60" s="17">
        <f t="shared" si="10"/>
        <v>171134.19</v>
      </c>
      <c r="T60" s="18"/>
    </row>
    <row r="61" spans="1:20" s="6" customFormat="1" ht="44.25" customHeight="1" x14ac:dyDescent="0.25">
      <c r="A61" s="69" t="s">
        <v>100</v>
      </c>
      <c r="B61" s="70" t="s">
        <v>101</v>
      </c>
      <c r="C61" s="74">
        <f t="shared" ref="C61:P61" si="50">C62</f>
        <v>228612.07</v>
      </c>
      <c r="D61" s="74">
        <f>D62</f>
        <v>291200</v>
      </c>
      <c r="E61" s="74">
        <f t="shared" si="50"/>
        <v>0</v>
      </c>
      <c r="F61" s="74">
        <f t="shared" si="13"/>
        <v>291200</v>
      </c>
      <c r="G61" s="74">
        <f t="shared" si="50"/>
        <v>0</v>
      </c>
      <c r="H61" s="74">
        <f t="shared" si="14"/>
        <v>291200</v>
      </c>
      <c r="I61" s="74">
        <f t="shared" si="50"/>
        <v>0</v>
      </c>
      <c r="J61" s="74">
        <f t="shared" si="17"/>
        <v>291200</v>
      </c>
      <c r="K61" s="74">
        <f t="shared" si="50"/>
        <v>0</v>
      </c>
      <c r="L61" s="74">
        <f t="shared" si="15"/>
        <v>291200</v>
      </c>
      <c r="M61" s="74">
        <f t="shared" si="50"/>
        <v>-18000</v>
      </c>
      <c r="N61" s="74">
        <f t="shared" si="16"/>
        <v>273200</v>
      </c>
      <c r="O61" s="71">
        <f t="shared" si="18"/>
        <v>-18000</v>
      </c>
      <c r="P61" s="74">
        <f t="shared" si="50"/>
        <v>277516.99</v>
      </c>
      <c r="Q61" s="72">
        <f t="shared" si="8"/>
        <v>101.58015739385064</v>
      </c>
      <c r="R61" s="16">
        <f t="shared" si="9"/>
        <v>121.39209885112365</v>
      </c>
      <c r="S61" s="17">
        <f t="shared" si="10"/>
        <v>48904.919999999984</v>
      </c>
      <c r="T61" s="18"/>
    </row>
    <row r="62" spans="1:20" s="6" customFormat="1" ht="60.75" customHeight="1" x14ac:dyDescent="0.25">
      <c r="A62" s="69" t="s">
        <v>102</v>
      </c>
      <c r="B62" s="70" t="s">
        <v>103</v>
      </c>
      <c r="C62" s="74">
        <v>228612.07</v>
      </c>
      <c r="D62" s="74">
        <v>291200</v>
      </c>
      <c r="E62" s="74">
        <v>0</v>
      </c>
      <c r="F62" s="74">
        <f t="shared" si="13"/>
        <v>291200</v>
      </c>
      <c r="G62" s="74">
        <v>0</v>
      </c>
      <c r="H62" s="74">
        <f t="shared" si="14"/>
        <v>291200</v>
      </c>
      <c r="I62" s="74">
        <v>0</v>
      </c>
      <c r="J62" s="74">
        <f t="shared" si="17"/>
        <v>291200</v>
      </c>
      <c r="K62" s="74">
        <v>0</v>
      </c>
      <c r="L62" s="74">
        <f t="shared" si="15"/>
        <v>291200</v>
      </c>
      <c r="M62" s="74">
        <v>-18000</v>
      </c>
      <c r="N62" s="74">
        <f t="shared" si="16"/>
        <v>273200</v>
      </c>
      <c r="O62" s="71">
        <f t="shared" si="18"/>
        <v>-18000</v>
      </c>
      <c r="P62" s="74">
        <v>277516.99</v>
      </c>
      <c r="Q62" s="72">
        <f t="shared" si="8"/>
        <v>101.58015739385064</v>
      </c>
      <c r="R62" s="16">
        <f t="shared" si="9"/>
        <v>121.39209885112365</v>
      </c>
      <c r="S62" s="17">
        <f t="shared" si="10"/>
        <v>48904.919999999984</v>
      </c>
      <c r="T62" s="18"/>
    </row>
    <row r="63" spans="1:20" s="6" customFormat="1" ht="33" customHeight="1" x14ac:dyDescent="0.25">
      <c r="A63" s="69" t="s">
        <v>104</v>
      </c>
      <c r="B63" s="70" t="s">
        <v>105</v>
      </c>
      <c r="C63" s="74">
        <f t="shared" ref="C63:P63" si="51">C64</f>
        <v>0</v>
      </c>
      <c r="D63" s="74">
        <f>D64</f>
        <v>0</v>
      </c>
      <c r="E63" s="74">
        <f t="shared" si="51"/>
        <v>0</v>
      </c>
      <c r="F63" s="74">
        <f t="shared" si="13"/>
        <v>0</v>
      </c>
      <c r="G63" s="74">
        <f t="shared" si="51"/>
        <v>0</v>
      </c>
      <c r="H63" s="74">
        <f t="shared" si="14"/>
        <v>0</v>
      </c>
      <c r="I63" s="74">
        <f t="shared" si="51"/>
        <v>0</v>
      </c>
      <c r="J63" s="74">
        <f t="shared" si="17"/>
        <v>0</v>
      </c>
      <c r="K63" s="74">
        <f t="shared" si="51"/>
        <v>0</v>
      </c>
      <c r="L63" s="74">
        <f t="shared" si="15"/>
        <v>0</v>
      </c>
      <c r="M63" s="74">
        <f t="shared" si="51"/>
        <v>116000</v>
      </c>
      <c r="N63" s="74">
        <f t="shared" si="16"/>
        <v>116000</v>
      </c>
      <c r="O63" s="71">
        <f t="shared" si="18"/>
        <v>116000</v>
      </c>
      <c r="P63" s="74">
        <f t="shared" si="51"/>
        <v>122229.27</v>
      </c>
      <c r="Q63" s="72">
        <f t="shared" si="8"/>
        <v>105.37006034482759</v>
      </c>
      <c r="R63" s="16" t="e">
        <f t="shared" si="9"/>
        <v>#DIV/0!</v>
      </c>
      <c r="S63" s="17">
        <f t="shared" si="10"/>
        <v>122229.27</v>
      </c>
      <c r="T63" s="18"/>
    </row>
    <row r="64" spans="1:20" s="6" customFormat="1" ht="34.5" customHeight="1" x14ac:dyDescent="0.25">
      <c r="A64" s="69" t="s">
        <v>106</v>
      </c>
      <c r="B64" s="70" t="s">
        <v>107</v>
      </c>
      <c r="C64" s="74">
        <v>0</v>
      </c>
      <c r="D64" s="74">
        <v>0</v>
      </c>
      <c r="E64" s="74">
        <v>0</v>
      </c>
      <c r="F64" s="74">
        <f t="shared" si="13"/>
        <v>0</v>
      </c>
      <c r="G64" s="74">
        <v>0</v>
      </c>
      <c r="H64" s="74">
        <f t="shared" si="14"/>
        <v>0</v>
      </c>
      <c r="I64" s="74">
        <v>0</v>
      </c>
      <c r="J64" s="74">
        <f t="shared" si="17"/>
        <v>0</v>
      </c>
      <c r="K64" s="74">
        <v>0</v>
      </c>
      <c r="L64" s="74">
        <f t="shared" si="15"/>
        <v>0</v>
      </c>
      <c r="M64" s="74">
        <v>116000</v>
      </c>
      <c r="N64" s="74">
        <f t="shared" si="16"/>
        <v>116000</v>
      </c>
      <c r="O64" s="71">
        <f t="shared" si="18"/>
        <v>116000</v>
      </c>
      <c r="P64" s="74">
        <v>122229.27</v>
      </c>
      <c r="Q64" s="72">
        <f t="shared" si="8"/>
        <v>105.37006034482759</v>
      </c>
      <c r="R64" s="16" t="e">
        <f t="shared" si="9"/>
        <v>#DIV/0!</v>
      </c>
      <c r="S64" s="17">
        <f t="shared" si="10"/>
        <v>122229.27</v>
      </c>
      <c r="T64" s="18"/>
    </row>
    <row r="65" spans="1:20" s="6" customFormat="1" ht="47.25" customHeight="1" x14ac:dyDescent="0.25">
      <c r="A65" s="69" t="s">
        <v>108</v>
      </c>
      <c r="B65" s="70" t="s">
        <v>109</v>
      </c>
      <c r="C65" s="74">
        <f>C66+C70</f>
        <v>826115.93</v>
      </c>
      <c r="D65" s="74">
        <f t="shared" ref="D65:K65" si="52">D70</f>
        <v>100000</v>
      </c>
      <c r="E65" s="74">
        <f t="shared" si="52"/>
        <v>0</v>
      </c>
      <c r="F65" s="74">
        <f t="shared" si="13"/>
        <v>100000</v>
      </c>
      <c r="G65" s="74">
        <f t="shared" si="52"/>
        <v>0</v>
      </c>
      <c r="H65" s="74">
        <f t="shared" si="14"/>
        <v>100000</v>
      </c>
      <c r="I65" s="74">
        <f t="shared" si="52"/>
        <v>0</v>
      </c>
      <c r="J65" s="74">
        <f t="shared" si="17"/>
        <v>100000</v>
      </c>
      <c r="K65" s="74">
        <f t="shared" si="52"/>
        <v>0</v>
      </c>
      <c r="L65" s="74">
        <f t="shared" si="15"/>
        <v>100000</v>
      </c>
      <c r="M65" s="74">
        <f>M66+M70</f>
        <v>370900</v>
      </c>
      <c r="N65" s="74">
        <f t="shared" si="16"/>
        <v>470900</v>
      </c>
      <c r="O65" s="71">
        <f t="shared" si="18"/>
        <v>370900</v>
      </c>
      <c r="P65" s="74">
        <f>P66+P70</f>
        <v>545369.97</v>
      </c>
      <c r="Q65" s="72">
        <f t="shared" si="8"/>
        <v>115.81439159057123</v>
      </c>
      <c r="R65" s="16">
        <f t="shared" si="9"/>
        <v>66.016154657615672</v>
      </c>
      <c r="S65" s="17">
        <f t="shared" si="10"/>
        <v>-280745.96000000008</v>
      </c>
      <c r="T65" s="18"/>
    </row>
    <row r="66" spans="1:20" s="6" customFormat="1" ht="47.25" customHeight="1" x14ac:dyDescent="0.25">
      <c r="A66" s="83" t="s">
        <v>110</v>
      </c>
      <c r="B66" s="75" t="s">
        <v>111</v>
      </c>
      <c r="C66" s="74">
        <f>C67</f>
        <v>120816</v>
      </c>
      <c r="D66" s="74">
        <f t="shared" ref="D66:L66" si="53">D67</f>
        <v>0</v>
      </c>
      <c r="E66" s="74">
        <f t="shared" si="53"/>
        <v>0</v>
      </c>
      <c r="F66" s="74">
        <f t="shared" si="53"/>
        <v>0</v>
      </c>
      <c r="G66" s="74">
        <f t="shared" si="53"/>
        <v>0</v>
      </c>
      <c r="H66" s="74">
        <f t="shared" si="53"/>
        <v>0</v>
      </c>
      <c r="I66" s="74">
        <f t="shared" si="53"/>
        <v>0</v>
      </c>
      <c r="J66" s="74">
        <f t="shared" si="53"/>
        <v>0</v>
      </c>
      <c r="K66" s="74">
        <f t="shared" si="53"/>
        <v>0</v>
      </c>
      <c r="L66" s="74">
        <f t="shared" si="53"/>
        <v>0</v>
      </c>
      <c r="M66" s="74">
        <f>M67</f>
        <v>67000</v>
      </c>
      <c r="N66" s="74">
        <f t="shared" si="16"/>
        <v>67000</v>
      </c>
      <c r="O66" s="71">
        <f t="shared" si="18"/>
        <v>67000</v>
      </c>
      <c r="P66" s="74">
        <f>P67</f>
        <v>70240</v>
      </c>
      <c r="Q66" s="72">
        <f t="shared" si="8"/>
        <v>104.83582089552239</v>
      </c>
      <c r="R66" s="16">
        <f t="shared" si="9"/>
        <v>58.137994967553965</v>
      </c>
      <c r="S66" s="17">
        <f t="shared" si="10"/>
        <v>-50576</v>
      </c>
      <c r="T66" s="18"/>
    </row>
    <row r="67" spans="1:20" s="6" customFormat="1" ht="47.25" customHeight="1" x14ac:dyDescent="0.25">
      <c r="A67" s="83" t="s">
        <v>112</v>
      </c>
      <c r="B67" s="75" t="s">
        <v>113</v>
      </c>
      <c r="C67" s="74">
        <f>C68+C69</f>
        <v>120816</v>
      </c>
      <c r="D67" s="74">
        <f t="shared" ref="D67:L67" si="54">D68+D69</f>
        <v>0</v>
      </c>
      <c r="E67" s="74">
        <f t="shared" si="54"/>
        <v>0</v>
      </c>
      <c r="F67" s="74">
        <f t="shared" si="54"/>
        <v>0</v>
      </c>
      <c r="G67" s="74">
        <f t="shared" si="54"/>
        <v>0</v>
      </c>
      <c r="H67" s="74">
        <f t="shared" si="54"/>
        <v>0</v>
      </c>
      <c r="I67" s="74">
        <f t="shared" si="54"/>
        <v>0</v>
      </c>
      <c r="J67" s="74">
        <f t="shared" si="54"/>
        <v>0</v>
      </c>
      <c r="K67" s="74">
        <f t="shared" si="54"/>
        <v>0</v>
      </c>
      <c r="L67" s="74">
        <f t="shared" si="54"/>
        <v>0</v>
      </c>
      <c r="M67" s="74">
        <f>M68+M69</f>
        <v>67000</v>
      </c>
      <c r="N67" s="74">
        <f t="shared" si="16"/>
        <v>67000</v>
      </c>
      <c r="O67" s="71">
        <f t="shared" si="18"/>
        <v>67000</v>
      </c>
      <c r="P67" s="74">
        <f>P68+P69</f>
        <v>70240</v>
      </c>
      <c r="Q67" s="72">
        <f t="shared" si="8"/>
        <v>104.83582089552239</v>
      </c>
      <c r="R67" s="16">
        <f t="shared" si="9"/>
        <v>58.137994967553965</v>
      </c>
      <c r="S67" s="17">
        <f t="shared" si="10"/>
        <v>-50576</v>
      </c>
      <c r="T67" s="18"/>
    </row>
    <row r="68" spans="1:20" s="6" customFormat="1" ht="47.25" customHeight="1" x14ac:dyDescent="0.25">
      <c r="A68" s="69" t="s">
        <v>114</v>
      </c>
      <c r="B68" s="70" t="s">
        <v>115</v>
      </c>
      <c r="C68" s="74">
        <v>62608</v>
      </c>
      <c r="D68" s="74">
        <v>0</v>
      </c>
      <c r="E68" s="74">
        <v>0</v>
      </c>
      <c r="F68" s="74">
        <f t="shared" si="13"/>
        <v>0</v>
      </c>
      <c r="G68" s="74">
        <v>0</v>
      </c>
      <c r="H68" s="74">
        <f t="shared" si="14"/>
        <v>0</v>
      </c>
      <c r="I68" s="74">
        <v>0</v>
      </c>
      <c r="J68" s="74">
        <f t="shared" si="17"/>
        <v>0</v>
      </c>
      <c r="K68" s="74">
        <v>0</v>
      </c>
      <c r="L68" s="74">
        <f t="shared" si="15"/>
        <v>0</v>
      </c>
      <c r="M68" s="74">
        <v>47000</v>
      </c>
      <c r="N68" s="74">
        <f t="shared" si="16"/>
        <v>47000</v>
      </c>
      <c r="O68" s="71">
        <f t="shared" si="18"/>
        <v>47000</v>
      </c>
      <c r="P68" s="74">
        <v>49297</v>
      </c>
      <c r="Q68" s="72">
        <f t="shared" si="8"/>
        <v>104.8872340425532</v>
      </c>
      <c r="R68" s="16">
        <f t="shared" si="9"/>
        <v>78.739138768208534</v>
      </c>
      <c r="S68" s="17">
        <f t="shared" si="10"/>
        <v>-13311</v>
      </c>
      <c r="T68" s="18"/>
    </row>
    <row r="69" spans="1:20" s="6" customFormat="1" ht="47.25" customHeight="1" x14ac:dyDescent="0.25">
      <c r="A69" s="83" t="s">
        <v>116</v>
      </c>
      <c r="B69" s="75" t="s">
        <v>117</v>
      </c>
      <c r="C69" s="74">
        <v>58208</v>
      </c>
      <c r="D69" s="74">
        <v>0</v>
      </c>
      <c r="E69" s="74">
        <v>0</v>
      </c>
      <c r="F69" s="74">
        <f t="shared" si="13"/>
        <v>0</v>
      </c>
      <c r="G69" s="74">
        <v>0</v>
      </c>
      <c r="H69" s="74">
        <f t="shared" si="14"/>
        <v>0</v>
      </c>
      <c r="I69" s="74">
        <v>0</v>
      </c>
      <c r="J69" s="74">
        <f t="shared" si="17"/>
        <v>0</v>
      </c>
      <c r="K69" s="74">
        <v>0</v>
      </c>
      <c r="L69" s="74">
        <f t="shared" si="15"/>
        <v>0</v>
      </c>
      <c r="M69" s="74">
        <v>20000</v>
      </c>
      <c r="N69" s="74">
        <f t="shared" si="16"/>
        <v>20000</v>
      </c>
      <c r="O69" s="71">
        <f t="shared" si="18"/>
        <v>20000</v>
      </c>
      <c r="P69" s="74">
        <v>20943</v>
      </c>
      <c r="Q69" s="72">
        <f t="shared" si="8"/>
        <v>104.715</v>
      </c>
      <c r="R69" s="16">
        <f t="shared" si="9"/>
        <v>35.979590434304562</v>
      </c>
      <c r="S69" s="17">
        <f t="shared" si="10"/>
        <v>-37265</v>
      </c>
      <c r="T69" s="18"/>
    </row>
    <row r="70" spans="1:20" s="6" customFormat="1" ht="57.75" customHeight="1" x14ac:dyDescent="0.25">
      <c r="A70" s="69" t="s">
        <v>118</v>
      </c>
      <c r="B70" s="70" t="s">
        <v>119</v>
      </c>
      <c r="C70" s="71">
        <f t="shared" ref="C70" si="55">C71+C74</f>
        <v>705299.93</v>
      </c>
      <c r="D70" s="71">
        <f>D71+D74</f>
        <v>100000</v>
      </c>
      <c r="E70" s="71">
        <f t="shared" ref="E70:K70" si="56">E71</f>
        <v>0</v>
      </c>
      <c r="F70" s="74">
        <f t="shared" si="13"/>
        <v>100000</v>
      </c>
      <c r="G70" s="71">
        <f t="shared" si="56"/>
        <v>0</v>
      </c>
      <c r="H70" s="74">
        <f t="shared" si="14"/>
        <v>100000</v>
      </c>
      <c r="I70" s="71">
        <f t="shared" si="56"/>
        <v>0</v>
      </c>
      <c r="J70" s="74">
        <f t="shared" si="17"/>
        <v>100000</v>
      </c>
      <c r="K70" s="71">
        <f t="shared" si="56"/>
        <v>0</v>
      </c>
      <c r="L70" s="74">
        <f t="shared" si="15"/>
        <v>100000</v>
      </c>
      <c r="M70" s="71">
        <f t="shared" ref="M70:P70" si="57">M71+M74</f>
        <v>303900</v>
      </c>
      <c r="N70" s="74">
        <f t="shared" si="16"/>
        <v>403900</v>
      </c>
      <c r="O70" s="71">
        <f t="shared" si="18"/>
        <v>303900</v>
      </c>
      <c r="P70" s="71">
        <f t="shared" si="57"/>
        <v>475129.97</v>
      </c>
      <c r="Q70" s="72">
        <f t="shared" si="8"/>
        <v>117.63554592720971</v>
      </c>
      <c r="R70" s="16">
        <f t="shared" si="9"/>
        <v>67.365662435270607</v>
      </c>
      <c r="S70" s="17">
        <f t="shared" si="10"/>
        <v>-230169.96000000008</v>
      </c>
      <c r="T70" s="18"/>
    </row>
    <row r="71" spans="1:20" s="6" customFormat="1" ht="53.25" customHeight="1" x14ac:dyDescent="0.25">
      <c r="A71" s="69" t="s">
        <v>120</v>
      </c>
      <c r="B71" s="70" t="s">
        <v>121</v>
      </c>
      <c r="C71" s="71">
        <f t="shared" ref="C71" si="58">C72+C73</f>
        <v>686603.91</v>
      </c>
      <c r="D71" s="71">
        <f>D72+D73</f>
        <v>100000</v>
      </c>
      <c r="E71" s="71">
        <f t="shared" ref="E71:P71" si="59">E72+E73</f>
        <v>0</v>
      </c>
      <c r="F71" s="74">
        <f t="shared" si="13"/>
        <v>100000</v>
      </c>
      <c r="G71" s="71">
        <f t="shared" si="59"/>
        <v>0</v>
      </c>
      <c r="H71" s="74">
        <f t="shared" si="14"/>
        <v>100000</v>
      </c>
      <c r="I71" s="71">
        <f t="shared" si="59"/>
        <v>0</v>
      </c>
      <c r="J71" s="74">
        <f t="shared" si="17"/>
        <v>100000</v>
      </c>
      <c r="K71" s="71">
        <f t="shared" si="59"/>
        <v>0</v>
      </c>
      <c r="L71" s="74">
        <f t="shared" si="15"/>
        <v>100000</v>
      </c>
      <c r="M71" s="71">
        <f t="shared" si="59"/>
        <v>303900</v>
      </c>
      <c r="N71" s="74">
        <f t="shared" si="16"/>
        <v>403900</v>
      </c>
      <c r="O71" s="71">
        <f t="shared" si="18"/>
        <v>303900</v>
      </c>
      <c r="P71" s="71">
        <f t="shared" si="59"/>
        <v>475129.97</v>
      </c>
      <c r="Q71" s="72">
        <f t="shared" si="8"/>
        <v>117.63554592720971</v>
      </c>
      <c r="R71" s="16">
        <f t="shared" si="9"/>
        <v>69.200009362020666</v>
      </c>
      <c r="S71" s="17">
        <f t="shared" si="10"/>
        <v>-211473.94000000006</v>
      </c>
      <c r="T71" s="18"/>
    </row>
    <row r="72" spans="1:20" s="6" customFormat="1" ht="107.25" customHeight="1" x14ac:dyDescent="0.25">
      <c r="A72" s="69" t="s">
        <v>122</v>
      </c>
      <c r="B72" s="70" t="s">
        <v>123</v>
      </c>
      <c r="C72" s="71">
        <v>164336.51</v>
      </c>
      <c r="D72" s="71">
        <v>50000</v>
      </c>
      <c r="E72" s="71">
        <v>0</v>
      </c>
      <c r="F72" s="74">
        <f t="shared" si="13"/>
        <v>50000</v>
      </c>
      <c r="G72" s="71">
        <v>0</v>
      </c>
      <c r="H72" s="74">
        <f t="shared" si="14"/>
        <v>50000</v>
      </c>
      <c r="I72" s="71">
        <v>0</v>
      </c>
      <c r="J72" s="74">
        <f t="shared" si="17"/>
        <v>50000</v>
      </c>
      <c r="K72" s="71">
        <v>0</v>
      </c>
      <c r="L72" s="74">
        <f t="shared" si="15"/>
        <v>50000</v>
      </c>
      <c r="M72" s="71">
        <v>293900</v>
      </c>
      <c r="N72" s="74">
        <f t="shared" si="16"/>
        <v>343900</v>
      </c>
      <c r="O72" s="71">
        <f t="shared" si="18"/>
        <v>293900</v>
      </c>
      <c r="P72" s="71">
        <v>392830.55</v>
      </c>
      <c r="Q72" s="72">
        <f t="shared" si="8"/>
        <v>114.22813317824949</v>
      </c>
      <c r="R72" s="16">
        <f t="shared" si="9"/>
        <v>239.04033863199356</v>
      </c>
      <c r="S72" s="17">
        <f t="shared" si="10"/>
        <v>228494.03999999998</v>
      </c>
      <c r="T72" s="18"/>
    </row>
    <row r="73" spans="1:20" s="6" customFormat="1" ht="78" customHeight="1" x14ac:dyDescent="0.25">
      <c r="A73" s="69" t="s">
        <v>124</v>
      </c>
      <c r="B73" s="70" t="s">
        <v>125</v>
      </c>
      <c r="C73" s="71">
        <v>522267.4</v>
      </c>
      <c r="D73" s="71">
        <v>50000</v>
      </c>
      <c r="E73" s="71">
        <v>0</v>
      </c>
      <c r="F73" s="74">
        <f t="shared" si="13"/>
        <v>50000</v>
      </c>
      <c r="G73" s="71">
        <v>0</v>
      </c>
      <c r="H73" s="74">
        <f t="shared" si="14"/>
        <v>50000</v>
      </c>
      <c r="I73" s="71">
        <v>0</v>
      </c>
      <c r="J73" s="74">
        <f t="shared" si="17"/>
        <v>50000</v>
      </c>
      <c r="K73" s="71">
        <v>0</v>
      </c>
      <c r="L73" s="74">
        <f t="shared" si="15"/>
        <v>50000</v>
      </c>
      <c r="M73" s="71">
        <v>10000</v>
      </c>
      <c r="N73" s="74">
        <f t="shared" si="16"/>
        <v>60000</v>
      </c>
      <c r="O73" s="71">
        <f t="shared" si="18"/>
        <v>10000</v>
      </c>
      <c r="P73" s="71">
        <v>82299.42</v>
      </c>
      <c r="Q73" s="72">
        <f t="shared" ref="Q73:Q142" si="60">P73/N73*100</f>
        <v>137.16569999999999</v>
      </c>
      <c r="R73" s="16">
        <f t="shared" ref="R73:R142" si="61">P73/C73*100</f>
        <v>15.758100160952033</v>
      </c>
      <c r="S73" s="17">
        <f t="shared" ref="S73:S142" si="62">P73-C73</f>
        <v>-439967.98000000004</v>
      </c>
      <c r="T73" s="18"/>
    </row>
    <row r="74" spans="1:20" s="6" customFormat="1" ht="78" hidden="1" customHeight="1" x14ac:dyDescent="0.25">
      <c r="A74" s="69" t="s">
        <v>126</v>
      </c>
      <c r="B74" s="70" t="s">
        <v>127</v>
      </c>
      <c r="C74" s="71">
        <f>C75</f>
        <v>18696.02</v>
      </c>
      <c r="D74" s="71">
        <f>D75</f>
        <v>0</v>
      </c>
      <c r="E74" s="71">
        <v>0</v>
      </c>
      <c r="F74" s="74">
        <f t="shared" si="13"/>
        <v>0</v>
      </c>
      <c r="G74" s="71">
        <v>0</v>
      </c>
      <c r="H74" s="74">
        <f t="shared" si="14"/>
        <v>0</v>
      </c>
      <c r="I74" s="71"/>
      <c r="J74" s="74">
        <f t="shared" si="17"/>
        <v>0</v>
      </c>
      <c r="K74" s="71"/>
      <c r="L74" s="74">
        <f t="shared" si="15"/>
        <v>0</v>
      </c>
      <c r="M74" s="71">
        <f>M75</f>
        <v>0</v>
      </c>
      <c r="N74" s="74">
        <f t="shared" ref="N74:N140" si="63">L74+M74</f>
        <v>0</v>
      </c>
      <c r="O74" s="71">
        <f t="shared" si="18"/>
        <v>0</v>
      </c>
      <c r="P74" s="71">
        <f>P75</f>
        <v>0</v>
      </c>
      <c r="Q74" s="72" t="e">
        <f t="shared" si="60"/>
        <v>#DIV/0!</v>
      </c>
      <c r="R74" s="16">
        <f t="shared" si="61"/>
        <v>0</v>
      </c>
      <c r="S74" s="17">
        <f t="shared" si="62"/>
        <v>-18696.02</v>
      </c>
      <c r="T74" s="18"/>
    </row>
    <row r="75" spans="1:20" s="6" customFormat="1" ht="78" hidden="1" customHeight="1" x14ac:dyDescent="0.25">
      <c r="A75" s="69" t="s">
        <v>128</v>
      </c>
      <c r="B75" s="70" t="s">
        <v>129</v>
      </c>
      <c r="C75" s="71">
        <v>18696.02</v>
      </c>
      <c r="D75" s="71">
        <v>0</v>
      </c>
      <c r="E75" s="71">
        <v>0</v>
      </c>
      <c r="F75" s="74">
        <f t="shared" si="13"/>
        <v>0</v>
      </c>
      <c r="G75" s="71">
        <v>0</v>
      </c>
      <c r="H75" s="74">
        <f t="shared" ref="H75:H141" si="64">F75+G75</f>
        <v>0</v>
      </c>
      <c r="I75" s="71"/>
      <c r="J75" s="74">
        <f t="shared" si="17"/>
        <v>0</v>
      </c>
      <c r="K75" s="71"/>
      <c r="L75" s="74">
        <f t="shared" ref="L75:L141" si="65">J75+K75</f>
        <v>0</v>
      </c>
      <c r="M75" s="71">
        <v>0</v>
      </c>
      <c r="N75" s="74">
        <f t="shared" si="63"/>
        <v>0</v>
      </c>
      <c r="O75" s="71">
        <f t="shared" ref="O75:O141" si="66">E75+G75+I75+K75+M75</f>
        <v>0</v>
      </c>
      <c r="P75" s="71">
        <v>0</v>
      </c>
      <c r="Q75" s="72" t="e">
        <f t="shared" si="60"/>
        <v>#DIV/0!</v>
      </c>
      <c r="R75" s="16">
        <f t="shared" si="61"/>
        <v>0</v>
      </c>
      <c r="S75" s="17">
        <f t="shared" si="62"/>
        <v>-18696.02</v>
      </c>
      <c r="T75" s="18"/>
    </row>
    <row r="76" spans="1:20" s="6" customFormat="1" ht="25.5" x14ac:dyDescent="0.25">
      <c r="A76" s="69" t="s">
        <v>130</v>
      </c>
      <c r="B76" s="70" t="s">
        <v>131</v>
      </c>
      <c r="C76" s="71">
        <f t="shared" ref="C76" si="67">C77+C100+C102+C104+C109+C115</f>
        <v>779950.32</v>
      </c>
      <c r="D76" s="71">
        <f t="shared" ref="D76:K76" si="68">D77+D100+D102+D104+D109+D115</f>
        <v>655000</v>
      </c>
      <c r="E76" s="71">
        <f t="shared" si="68"/>
        <v>0</v>
      </c>
      <c r="F76" s="74">
        <f t="shared" si="13"/>
        <v>655000</v>
      </c>
      <c r="G76" s="71">
        <f t="shared" si="68"/>
        <v>0</v>
      </c>
      <c r="H76" s="74">
        <f t="shared" si="64"/>
        <v>655000</v>
      </c>
      <c r="I76" s="71">
        <f t="shared" si="68"/>
        <v>0</v>
      </c>
      <c r="J76" s="74">
        <f t="shared" ref="J76:J142" si="69">H76+I76</f>
        <v>655000</v>
      </c>
      <c r="K76" s="71">
        <f t="shared" si="68"/>
        <v>0</v>
      </c>
      <c r="L76" s="74">
        <f>J76+K76</f>
        <v>655000</v>
      </c>
      <c r="M76" s="71">
        <f>M77+M100+M102+M109</f>
        <v>-322000</v>
      </c>
      <c r="N76" s="74">
        <f t="shared" si="63"/>
        <v>333000</v>
      </c>
      <c r="O76" s="71">
        <f t="shared" si="66"/>
        <v>-322000</v>
      </c>
      <c r="P76" s="71">
        <f>P77+P100+P102+P104+P109+P115</f>
        <v>367833.62000000005</v>
      </c>
      <c r="Q76" s="72">
        <f t="shared" si="60"/>
        <v>110.46054654654655</v>
      </c>
      <c r="R76" s="16">
        <f t="shared" si="61"/>
        <v>47.161160213383859</v>
      </c>
      <c r="S76" s="17">
        <f t="shared" si="62"/>
        <v>-412116.6999999999</v>
      </c>
      <c r="T76" s="18"/>
    </row>
    <row r="77" spans="1:20" s="6" customFormat="1" ht="30.75" customHeight="1" x14ac:dyDescent="0.25">
      <c r="A77" s="69" t="s">
        <v>132</v>
      </c>
      <c r="B77" s="70" t="s">
        <v>133</v>
      </c>
      <c r="C77" s="71">
        <f>C78+C80+C82+C85+C90+C98+C92+C94+C96+C88</f>
        <v>561335.46</v>
      </c>
      <c r="D77" s="71">
        <f t="shared" ref="D77:P77" si="70">D78+D80+D82+D85+D90+D98+D92+D94+D96+D88</f>
        <v>543382</v>
      </c>
      <c r="E77" s="71">
        <f t="shared" si="70"/>
        <v>0</v>
      </c>
      <c r="F77" s="71">
        <f t="shared" si="70"/>
        <v>543382</v>
      </c>
      <c r="G77" s="71">
        <f t="shared" si="70"/>
        <v>0</v>
      </c>
      <c r="H77" s="74">
        <f t="shared" si="64"/>
        <v>543382</v>
      </c>
      <c r="I77" s="71">
        <f t="shared" si="70"/>
        <v>0</v>
      </c>
      <c r="J77" s="74">
        <f t="shared" si="69"/>
        <v>543382</v>
      </c>
      <c r="K77" s="71">
        <f t="shared" si="70"/>
        <v>0</v>
      </c>
      <c r="L77" s="74">
        <f t="shared" si="65"/>
        <v>543382</v>
      </c>
      <c r="M77" s="71">
        <f>M78+M80+M82+M85+M90+M98+M92+M94+M96+M88</f>
        <v>-216432</v>
      </c>
      <c r="N77" s="74">
        <f t="shared" si="63"/>
        <v>326950</v>
      </c>
      <c r="O77" s="71">
        <f t="shared" si="66"/>
        <v>-216432</v>
      </c>
      <c r="P77" s="71">
        <f t="shared" si="70"/>
        <v>360667.22000000003</v>
      </c>
      <c r="Q77" s="72">
        <f t="shared" si="60"/>
        <v>110.31265331090381</v>
      </c>
      <c r="R77" s="16">
        <f t="shared" si="61"/>
        <v>64.251636623847006</v>
      </c>
      <c r="S77" s="17">
        <f t="shared" si="62"/>
        <v>-200668.23999999993</v>
      </c>
      <c r="T77" s="18"/>
    </row>
    <row r="78" spans="1:20" s="6" customFormat="1" ht="30.75" customHeight="1" x14ac:dyDescent="0.25">
      <c r="A78" s="69" t="s">
        <v>134</v>
      </c>
      <c r="B78" s="84" t="s">
        <v>135</v>
      </c>
      <c r="C78" s="71">
        <f t="shared" ref="C78:P78" si="71">C79</f>
        <v>33470.699999999997</v>
      </c>
      <c r="D78" s="71">
        <f>D79</f>
        <v>22666</v>
      </c>
      <c r="E78" s="71">
        <f t="shared" si="71"/>
        <v>0</v>
      </c>
      <c r="F78" s="74">
        <f t="shared" ref="F78:F149" si="72">D78+E78</f>
        <v>22666</v>
      </c>
      <c r="G78" s="71">
        <f t="shared" si="71"/>
        <v>0</v>
      </c>
      <c r="H78" s="74">
        <f t="shared" si="64"/>
        <v>22666</v>
      </c>
      <c r="I78" s="71">
        <f t="shared" si="71"/>
        <v>0</v>
      </c>
      <c r="J78" s="74">
        <f t="shared" si="69"/>
        <v>22666</v>
      </c>
      <c r="K78" s="71">
        <f t="shared" si="71"/>
        <v>0</v>
      </c>
      <c r="L78" s="74">
        <f t="shared" si="65"/>
        <v>22666</v>
      </c>
      <c r="M78" s="71">
        <f t="shared" si="71"/>
        <v>-1000</v>
      </c>
      <c r="N78" s="74">
        <f t="shared" si="63"/>
        <v>21666</v>
      </c>
      <c r="O78" s="71">
        <f t="shared" si="66"/>
        <v>-1000</v>
      </c>
      <c r="P78" s="71">
        <f t="shared" si="71"/>
        <v>24650.17</v>
      </c>
      <c r="Q78" s="72">
        <f t="shared" si="60"/>
        <v>113.77351610818793</v>
      </c>
      <c r="R78" s="16">
        <f t="shared" si="61"/>
        <v>73.647010669032923</v>
      </c>
      <c r="S78" s="17">
        <f t="shared" si="62"/>
        <v>-8820.5299999999988</v>
      </c>
      <c r="T78" s="18"/>
    </row>
    <row r="79" spans="1:20" s="6" customFormat="1" ht="38.25" customHeight="1" x14ac:dyDescent="0.25">
      <c r="A79" s="69" t="s">
        <v>136</v>
      </c>
      <c r="B79" s="84" t="s">
        <v>137</v>
      </c>
      <c r="C79" s="71">
        <v>33470.699999999997</v>
      </c>
      <c r="D79" s="71">
        <v>22666</v>
      </c>
      <c r="E79" s="71">
        <v>0</v>
      </c>
      <c r="F79" s="74">
        <f t="shared" si="72"/>
        <v>22666</v>
      </c>
      <c r="G79" s="71">
        <v>0</v>
      </c>
      <c r="H79" s="74">
        <f t="shared" si="64"/>
        <v>22666</v>
      </c>
      <c r="I79" s="71">
        <v>0</v>
      </c>
      <c r="J79" s="74">
        <f t="shared" si="69"/>
        <v>22666</v>
      </c>
      <c r="K79" s="71">
        <v>0</v>
      </c>
      <c r="L79" s="74">
        <f t="shared" si="65"/>
        <v>22666</v>
      </c>
      <c r="M79" s="71">
        <v>-1000</v>
      </c>
      <c r="N79" s="74">
        <f t="shared" si="63"/>
        <v>21666</v>
      </c>
      <c r="O79" s="71">
        <f t="shared" si="66"/>
        <v>-1000</v>
      </c>
      <c r="P79" s="71">
        <v>24650.17</v>
      </c>
      <c r="Q79" s="72">
        <f t="shared" si="60"/>
        <v>113.77351610818793</v>
      </c>
      <c r="R79" s="16">
        <f t="shared" si="61"/>
        <v>73.647010669032923</v>
      </c>
      <c r="S79" s="17">
        <f t="shared" si="62"/>
        <v>-8820.5299999999988</v>
      </c>
      <c r="T79" s="18"/>
    </row>
    <row r="80" spans="1:20" s="6" customFormat="1" ht="30.75" customHeight="1" x14ac:dyDescent="0.25">
      <c r="A80" s="69" t="s">
        <v>138</v>
      </c>
      <c r="B80" s="84" t="s">
        <v>139</v>
      </c>
      <c r="C80" s="71">
        <f t="shared" ref="C80:P80" si="73">C81</f>
        <v>124783.6</v>
      </c>
      <c r="D80" s="71">
        <f>D81</f>
        <v>129260</v>
      </c>
      <c r="E80" s="71">
        <f t="shared" si="73"/>
        <v>0</v>
      </c>
      <c r="F80" s="74">
        <f t="shared" si="72"/>
        <v>129260</v>
      </c>
      <c r="G80" s="71">
        <f t="shared" si="73"/>
        <v>0</v>
      </c>
      <c r="H80" s="74">
        <f t="shared" si="64"/>
        <v>129260</v>
      </c>
      <c r="I80" s="71">
        <f t="shared" si="73"/>
        <v>0</v>
      </c>
      <c r="J80" s="74">
        <f t="shared" si="69"/>
        <v>129260</v>
      </c>
      <c r="K80" s="71">
        <f t="shared" si="73"/>
        <v>0</v>
      </c>
      <c r="L80" s="74">
        <f t="shared" si="65"/>
        <v>129260</v>
      </c>
      <c r="M80" s="71">
        <f t="shared" si="73"/>
        <v>-99500</v>
      </c>
      <c r="N80" s="74">
        <f t="shared" si="63"/>
        <v>29760</v>
      </c>
      <c r="O80" s="71">
        <f t="shared" si="66"/>
        <v>-99500</v>
      </c>
      <c r="P80" s="71">
        <f t="shared" si="73"/>
        <v>28588.92</v>
      </c>
      <c r="Q80" s="72">
        <f t="shared" si="60"/>
        <v>96.064919354838707</v>
      </c>
      <c r="R80" s="16">
        <f t="shared" si="61"/>
        <v>22.910799175532677</v>
      </c>
      <c r="S80" s="17">
        <f t="shared" si="62"/>
        <v>-96194.680000000008</v>
      </c>
      <c r="T80" s="18"/>
    </row>
    <row r="81" spans="1:20" s="6" customFormat="1" ht="39" customHeight="1" x14ac:dyDescent="0.25">
      <c r="A81" s="69" t="s">
        <v>140</v>
      </c>
      <c r="B81" s="84" t="s">
        <v>141</v>
      </c>
      <c r="C81" s="71">
        <v>124783.6</v>
      </c>
      <c r="D81" s="71">
        <v>129260</v>
      </c>
      <c r="E81" s="71">
        <v>0</v>
      </c>
      <c r="F81" s="74">
        <f t="shared" si="72"/>
        <v>129260</v>
      </c>
      <c r="G81" s="71">
        <v>0</v>
      </c>
      <c r="H81" s="74">
        <f t="shared" si="64"/>
        <v>129260</v>
      </c>
      <c r="I81" s="71">
        <v>0</v>
      </c>
      <c r="J81" s="74">
        <f t="shared" si="69"/>
        <v>129260</v>
      </c>
      <c r="K81" s="71">
        <v>0</v>
      </c>
      <c r="L81" s="74">
        <f t="shared" si="65"/>
        <v>129260</v>
      </c>
      <c r="M81" s="71">
        <v>-99500</v>
      </c>
      <c r="N81" s="74">
        <f t="shared" si="63"/>
        <v>29760</v>
      </c>
      <c r="O81" s="71">
        <f t="shared" si="66"/>
        <v>-99500</v>
      </c>
      <c r="P81" s="71">
        <v>28588.92</v>
      </c>
      <c r="Q81" s="72">
        <f t="shared" si="60"/>
        <v>96.064919354838707</v>
      </c>
      <c r="R81" s="16">
        <f t="shared" si="61"/>
        <v>22.910799175532677</v>
      </c>
      <c r="S81" s="17">
        <f t="shared" si="62"/>
        <v>-96194.680000000008</v>
      </c>
      <c r="T81" s="18"/>
    </row>
    <row r="82" spans="1:20" s="6" customFormat="1" ht="30.75" customHeight="1" x14ac:dyDescent="0.25">
      <c r="A82" s="69" t="s">
        <v>142</v>
      </c>
      <c r="B82" s="84" t="s">
        <v>143</v>
      </c>
      <c r="C82" s="71">
        <f t="shared" ref="C82" si="74">C83+C84</f>
        <v>50714.28</v>
      </c>
      <c r="D82" s="71">
        <f>D83</f>
        <v>68810</v>
      </c>
      <c r="E82" s="71">
        <f t="shared" ref="E82:K82" si="75">E83</f>
        <v>0</v>
      </c>
      <c r="F82" s="74">
        <f t="shared" si="72"/>
        <v>68810</v>
      </c>
      <c r="G82" s="71">
        <f t="shared" si="75"/>
        <v>0</v>
      </c>
      <c r="H82" s="74">
        <f t="shared" si="64"/>
        <v>68810</v>
      </c>
      <c r="I82" s="71">
        <f t="shared" si="75"/>
        <v>0</v>
      </c>
      <c r="J82" s="74">
        <f t="shared" si="69"/>
        <v>68810</v>
      </c>
      <c r="K82" s="71">
        <f t="shared" si="75"/>
        <v>0</v>
      </c>
      <c r="L82" s="74">
        <f t="shared" si="65"/>
        <v>68810</v>
      </c>
      <c r="M82" s="71">
        <f t="shared" ref="M82:P82" si="76">M83+M84</f>
        <v>-67532</v>
      </c>
      <c r="N82" s="74">
        <f t="shared" si="63"/>
        <v>1278</v>
      </c>
      <c r="O82" s="71">
        <f t="shared" si="66"/>
        <v>-67532</v>
      </c>
      <c r="P82" s="71">
        <f t="shared" si="76"/>
        <v>6305.34</v>
      </c>
      <c r="Q82" s="72">
        <f t="shared" si="60"/>
        <v>493.37558685446015</v>
      </c>
      <c r="R82" s="16">
        <f t="shared" si="61"/>
        <v>12.433066189641263</v>
      </c>
      <c r="S82" s="17">
        <f t="shared" si="62"/>
        <v>-44408.94</v>
      </c>
      <c r="T82" s="18"/>
    </row>
    <row r="83" spans="1:20" s="6" customFormat="1" ht="30.75" customHeight="1" x14ac:dyDescent="0.25">
      <c r="A83" s="69" t="s">
        <v>144</v>
      </c>
      <c r="B83" s="84" t="s">
        <v>145</v>
      </c>
      <c r="C83" s="74">
        <v>50714.28</v>
      </c>
      <c r="D83" s="74">
        <v>68810</v>
      </c>
      <c r="E83" s="74">
        <v>0</v>
      </c>
      <c r="F83" s="74">
        <f t="shared" si="72"/>
        <v>68810</v>
      </c>
      <c r="G83" s="74">
        <v>0</v>
      </c>
      <c r="H83" s="74">
        <f t="shared" si="64"/>
        <v>68810</v>
      </c>
      <c r="I83" s="74">
        <v>0</v>
      </c>
      <c r="J83" s="74">
        <f t="shared" si="69"/>
        <v>68810</v>
      </c>
      <c r="K83" s="74">
        <v>0</v>
      </c>
      <c r="L83" s="74">
        <f t="shared" si="65"/>
        <v>68810</v>
      </c>
      <c r="M83" s="74">
        <v>-67532</v>
      </c>
      <c r="N83" s="74">
        <f t="shared" si="63"/>
        <v>1278</v>
      </c>
      <c r="O83" s="71">
        <f t="shared" si="66"/>
        <v>-67532</v>
      </c>
      <c r="P83" s="74">
        <v>6305.34</v>
      </c>
      <c r="Q83" s="72">
        <f t="shared" si="60"/>
        <v>493.37558685446015</v>
      </c>
      <c r="R83" s="16">
        <f t="shared" si="61"/>
        <v>12.433066189641263</v>
      </c>
      <c r="S83" s="17">
        <f t="shared" si="62"/>
        <v>-44408.94</v>
      </c>
      <c r="T83" s="18"/>
    </row>
    <row r="84" spans="1:20" s="6" customFormat="1" ht="30" hidden="1" customHeight="1" x14ac:dyDescent="0.25">
      <c r="A84" s="83" t="s">
        <v>146</v>
      </c>
      <c r="B84" s="75" t="s">
        <v>147</v>
      </c>
      <c r="C84" s="74">
        <v>0</v>
      </c>
      <c r="D84" s="74">
        <v>0</v>
      </c>
      <c r="E84" s="74"/>
      <c r="F84" s="74">
        <f t="shared" si="72"/>
        <v>0</v>
      </c>
      <c r="G84" s="74"/>
      <c r="H84" s="74">
        <f t="shared" si="64"/>
        <v>0</v>
      </c>
      <c r="I84" s="74"/>
      <c r="J84" s="74">
        <f t="shared" si="69"/>
        <v>0</v>
      </c>
      <c r="K84" s="74"/>
      <c r="L84" s="74">
        <f t="shared" si="65"/>
        <v>0</v>
      </c>
      <c r="M84" s="74">
        <v>0</v>
      </c>
      <c r="N84" s="74">
        <f t="shared" si="63"/>
        <v>0</v>
      </c>
      <c r="O84" s="71">
        <f t="shared" si="66"/>
        <v>0</v>
      </c>
      <c r="P84" s="74">
        <v>0</v>
      </c>
      <c r="Q84" s="72" t="e">
        <f t="shared" si="60"/>
        <v>#DIV/0!</v>
      </c>
      <c r="R84" s="16" t="e">
        <f t="shared" si="61"/>
        <v>#DIV/0!</v>
      </c>
      <c r="S84" s="17">
        <f t="shared" si="62"/>
        <v>0</v>
      </c>
      <c r="T84" s="18"/>
    </row>
    <row r="85" spans="1:20" s="6" customFormat="1" ht="30.75" customHeight="1" x14ac:dyDescent="0.25">
      <c r="A85" s="69" t="s">
        <v>148</v>
      </c>
      <c r="B85" s="84" t="s">
        <v>149</v>
      </c>
      <c r="C85" s="74">
        <f t="shared" ref="C85" si="77">C86+C87</f>
        <v>2000</v>
      </c>
      <c r="D85" s="74">
        <f>D86+D87</f>
        <v>22200</v>
      </c>
      <c r="E85" s="74">
        <f t="shared" ref="E85:P85" si="78">E86+E87</f>
        <v>0</v>
      </c>
      <c r="F85" s="74">
        <f t="shared" si="72"/>
        <v>22200</v>
      </c>
      <c r="G85" s="74">
        <f t="shared" si="78"/>
        <v>0</v>
      </c>
      <c r="H85" s="74">
        <f t="shared" si="64"/>
        <v>22200</v>
      </c>
      <c r="I85" s="74">
        <f t="shared" si="78"/>
        <v>0</v>
      </c>
      <c r="J85" s="74">
        <f t="shared" si="69"/>
        <v>22200</v>
      </c>
      <c r="K85" s="74">
        <f t="shared" si="78"/>
        <v>0</v>
      </c>
      <c r="L85" s="74">
        <f t="shared" si="65"/>
        <v>22200</v>
      </c>
      <c r="M85" s="74">
        <f t="shared" si="78"/>
        <v>-22200</v>
      </c>
      <c r="N85" s="74">
        <f t="shared" si="63"/>
        <v>0</v>
      </c>
      <c r="O85" s="71">
        <f t="shared" si="66"/>
        <v>-22200</v>
      </c>
      <c r="P85" s="74">
        <f t="shared" si="78"/>
        <v>0</v>
      </c>
      <c r="Q85" s="72" t="e">
        <f t="shared" si="60"/>
        <v>#DIV/0!</v>
      </c>
      <c r="R85" s="16">
        <f t="shared" si="61"/>
        <v>0</v>
      </c>
      <c r="S85" s="17">
        <f t="shared" si="62"/>
        <v>-2000</v>
      </c>
      <c r="T85" s="18"/>
    </row>
    <row r="86" spans="1:20" s="6" customFormat="1" ht="30.75" customHeight="1" x14ac:dyDescent="0.25">
      <c r="A86" s="69" t="s">
        <v>150</v>
      </c>
      <c r="B86" s="84" t="s">
        <v>151</v>
      </c>
      <c r="C86" s="71">
        <v>2000</v>
      </c>
      <c r="D86" s="71">
        <v>22200</v>
      </c>
      <c r="E86" s="71">
        <v>0</v>
      </c>
      <c r="F86" s="74">
        <f t="shared" si="72"/>
        <v>22200</v>
      </c>
      <c r="G86" s="71">
        <v>0</v>
      </c>
      <c r="H86" s="74">
        <f t="shared" si="64"/>
        <v>22200</v>
      </c>
      <c r="I86" s="71">
        <v>0</v>
      </c>
      <c r="J86" s="74">
        <f t="shared" si="69"/>
        <v>22200</v>
      </c>
      <c r="K86" s="71">
        <v>0</v>
      </c>
      <c r="L86" s="74">
        <f t="shared" si="65"/>
        <v>22200</v>
      </c>
      <c r="M86" s="71">
        <v>-22200</v>
      </c>
      <c r="N86" s="74">
        <f t="shared" si="63"/>
        <v>0</v>
      </c>
      <c r="O86" s="71">
        <f t="shared" si="66"/>
        <v>-22200</v>
      </c>
      <c r="P86" s="71">
        <v>0</v>
      </c>
      <c r="Q86" s="72" t="e">
        <f t="shared" si="60"/>
        <v>#DIV/0!</v>
      </c>
      <c r="R86" s="16">
        <f t="shared" si="61"/>
        <v>0</v>
      </c>
      <c r="S86" s="17">
        <f t="shared" si="62"/>
        <v>-2000</v>
      </c>
      <c r="T86" s="18"/>
    </row>
    <row r="87" spans="1:20" s="6" customFormat="1" ht="30.75" hidden="1" customHeight="1" x14ac:dyDescent="0.25">
      <c r="A87" s="69" t="s">
        <v>152</v>
      </c>
      <c r="B87" s="84" t="s">
        <v>153</v>
      </c>
      <c r="C87" s="71">
        <v>0</v>
      </c>
      <c r="D87" s="71">
        <v>0</v>
      </c>
      <c r="E87" s="71"/>
      <c r="F87" s="74">
        <f t="shared" si="72"/>
        <v>0</v>
      </c>
      <c r="G87" s="71"/>
      <c r="H87" s="74">
        <f t="shared" si="64"/>
        <v>0</v>
      </c>
      <c r="I87" s="71"/>
      <c r="J87" s="74">
        <f t="shared" si="69"/>
        <v>0</v>
      </c>
      <c r="K87" s="71"/>
      <c r="L87" s="74">
        <f t="shared" si="65"/>
        <v>0</v>
      </c>
      <c r="M87" s="71">
        <v>0</v>
      </c>
      <c r="N87" s="74">
        <f t="shared" si="63"/>
        <v>0</v>
      </c>
      <c r="O87" s="71">
        <f t="shared" si="66"/>
        <v>0</v>
      </c>
      <c r="P87" s="71">
        <v>0</v>
      </c>
      <c r="Q87" s="72" t="e">
        <f t="shared" si="60"/>
        <v>#DIV/0!</v>
      </c>
      <c r="R87" s="16" t="e">
        <f t="shared" si="61"/>
        <v>#DIV/0!</v>
      </c>
      <c r="S87" s="17">
        <f t="shared" si="62"/>
        <v>0</v>
      </c>
      <c r="T87" s="18"/>
    </row>
    <row r="88" spans="1:20" s="18" customFormat="1" ht="30.75" hidden="1" customHeight="1" x14ac:dyDescent="0.25">
      <c r="A88" s="85" t="s">
        <v>386</v>
      </c>
      <c r="B88" s="81" t="s">
        <v>384</v>
      </c>
      <c r="C88" s="71">
        <f>C89</f>
        <v>0</v>
      </c>
      <c r="D88" s="71">
        <f>D89</f>
        <v>0</v>
      </c>
      <c r="E88" s="71">
        <f>E89</f>
        <v>0</v>
      </c>
      <c r="F88" s="74">
        <f t="shared" si="72"/>
        <v>0</v>
      </c>
      <c r="G88" s="71">
        <v>0</v>
      </c>
      <c r="H88" s="74">
        <f t="shared" si="64"/>
        <v>0</v>
      </c>
      <c r="I88" s="71"/>
      <c r="J88" s="74">
        <f t="shared" si="69"/>
        <v>0</v>
      </c>
      <c r="K88" s="71"/>
      <c r="L88" s="74">
        <f t="shared" si="65"/>
        <v>0</v>
      </c>
      <c r="M88" s="71">
        <f>M89</f>
        <v>0</v>
      </c>
      <c r="N88" s="74">
        <f t="shared" si="63"/>
        <v>0</v>
      </c>
      <c r="O88" s="71">
        <f t="shared" si="66"/>
        <v>0</v>
      </c>
      <c r="P88" s="71">
        <f>P89</f>
        <v>0</v>
      </c>
      <c r="Q88" s="72" t="e">
        <f t="shared" si="60"/>
        <v>#DIV/0!</v>
      </c>
      <c r="R88" s="16" t="e">
        <f t="shared" si="61"/>
        <v>#DIV/0!</v>
      </c>
      <c r="S88" s="17">
        <f t="shared" si="62"/>
        <v>0</v>
      </c>
    </row>
    <row r="89" spans="1:20" s="18" customFormat="1" ht="30.75" hidden="1" customHeight="1" x14ac:dyDescent="0.25">
      <c r="A89" s="85" t="s">
        <v>387</v>
      </c>
      <c r="B89" s="81" t="s">
        <v>385</v>
      </c>
      <c r="C89" s="71">
        <v>0</v>
      </c>
      <c r="D89" s="71">
        <v>0</v>
      </c>
      <c r="E89" s="71">
        <v>0</v>
      </c>
      <c r="F89" s="74">
        <f t="shared" si="72"/>
        <v>0</v>
      </c>
      <c r="G89" s="71">
        <v>0</v>
      </c>
      <c r="H89" s="74">
        <f t="shared" si="64"/>
        <v>0</v>
      </c>
      <c r="I89" s="71"/>
      <c r="J89" s="74">
        <f t="shared" si="69"/>
        <v>0</v>
      </c>
      <c r="K89" s="71"/>
      <c r="L89" s="74">
        <f t="shared" si="65"/>
        <v>0</v>
      </c>
      <c r="M89" s="71">
        <v>0</v>
      </c>
      <c r="N89" s="74">
        <f t="shared" si="63"/>
        <v>0</v>
      </c>
      <c r="O89" s="71">
        <f t="shared" si="66"/>
        <v>0</v>
      </c>
      <c r="P89" s="71">
        <v>0</v>
      </c>
      <c r="Q89" s="72" t="e">
        <f t="shared" si="60"/>
        <v>#DIV/0!</v>
      </c>
      <c r="R89" s="16" t="e">
        <f t="shared" si="61"/>
        <v>#DIV/0!</v>
      </c>
      <c r="S89" s="17">
        <f t="shared" si="62"/>
        <v>0</v>
      </c>
    </row>
    <row r="90" spans="1:20" s="6" customFormat="1" ht="30.75" customHeight="1" x14ac:dyDescent="0.25">
      <c r="A90" s="69" t="s">
        <v>154</v>
      </c>
      <c r="B90" s="84" t="s">
        <v>155</v>
      </c>
      <c r="C90" s="71">
        <f t="shared" ref="C90:P90" si="79">C91</f>
        <v>2500</v>
      </c>
      <c r="D90" s="71">
        <f>D91</f>
        <v>1967</v>
      </c>
      <c r="E90" s="71">
        <f t="shared" si="79"/>
        <v>0</v>
      </c>
      <c r="F90" s="74">
        <f t="shared" si="72"/>
        <v>1967</v>
      </c>
      <c r="G90" s="71">
        <f t="shared" si="79"/>
        <v>0</v>
      </c>
      <c r="H90" s="74">
        <f t="shared" si="64"/>
        <v>1967</v>
      </c>
      <c r="I90" s="71">
        <f t="shared" si="79"/>
        <v>0</v>
      </c>
      <c r="J90" s="74">
        <f t="shared" si="69"/>
        <v>1967</v>
      </c>
      <c r="K90" s="71">
        <f t="shared" si="79"/>
        <v>0</v>
      </c>
      <c r="L90" s="74">
        <f t="shared" si="65"/>
        <v>1967</v>
      </c>
      <c r="M90" s="71">
        <f t="shared" si="79"/>
        <v>0</v>
      </c>
      <c r="N90" s="74">
        <f t="shared" si="63"/>
        <v>1967</v>
      </c>
      <c r="O90" s="71">
        <f t="shared" si="66"/>
        <v>0</v>
      </c>
      <c r="P90" s="71">
        <f t="shared" si="79"/>
        <v>2000</v>
      </c>
      <c r="Q90" s="72">
        <f t="shared" si="60"/>
        <v>101.67768174885612</v>
      </c>
      <c r="R90" s="16">
        <f t="shared" si="61"/>
        <v>80</v>
      </c>
      <c r="S90" s="17">
        <f t="shared" si="62"/>
        <v>-500</v>
      </c>
      <c r="T90" s="18"/>
    </row>
    <row r="91" spans="1:20" s="6" customFormat="1" ht="30.75" customHeight="1" x14ac:dyDescent="0.25">
      <c r="A91" s="69" t="s">
        <v>156</v>
      </c>
      <c r="B91" s="84" t="s">
        <v>157</v>
      </c>
      <c r="C91" s="71">
        <v>2500</v>
      </c>
      <c r="D91" s="71">
        <v>1967</v>
      </c>
      <c r="E91" s="71">
        <v>0</v>
      </c>
      <c r="F91" s="74">
        <f t="shared" si="72"/>
        <v>1967</v>
      </c>
      <c r="G91" s="71">
        <v>0</v>
      </c>
      <c r="H91" s="74">
        <f t="shared" si="64"/>
        <v>1967</v>
      </c>
      <c r="I91" s="71">
        <v>0</v>
      </c>
      <c r="J91" s="74">
        <f t="shared" si="69"/>
        <v>1967</v>
      </c>
      <c r="K91" s="71">
        <v>0</v>
      </c>
      <c r="L91" s="74">
        <f t="shared" si="65"/>
        <v>1967</v>
      </c>
      <c r="M91" s="71">
        <v>0</v>
      </c>
      <c r="N91" s="74">
        <f t="shared" si="63"/>
        <v>1967</v>
      </c>
      <c r="O91" s="71">
        <f t="shared" si="66"/>
        <v>0</v>
      </c>
      <c r="P91" s="71">
        <v>2000</v>
      </c>
      <c r="Q91" s="72">
        <f t="shared" si="60"/>
        <v>101.67768174885612</v>
      </c>
      <c r="R91" s="16">
        <f t="shared" si="61"/>
        <v>80</v>
      </c>
      <c r="S91" s="17">
        <f t="shared" si="62"/>
        <v>-500</v>
      </c>
      <c r="T91" s="18"/>
    </row>
    <row r="92" spans="1:20" s="6" customFormat="1" ht="30.75" customHeight="1" x14ac:dyDescent="0.25">
      <c r="A92" s="69" t="s">
        <v>158</v>
      </c>
      <c r="B92" s="84" t="s">
        <v>159</v>
      </c>
      <c r="C92" s="71">
        <f t="shared" ref="C92:P92" si="80">C93</f>
        <v>600</v>
      </c>
      <c r="D92" s="71">
        <f>D93</f>
        <v>1800</v>
      </c>
      <c r="E92" s="71">
        <f t="shared" si="80"/>
        <v>0</v>
      </c>
      <c r="F92" s="74">
        <f t="shared" si="72"/>
        <v>1800</v>
      </c>
      <c r="G92" s="71">
        <f t="shared" si="80"/>
        <v>0</v>
      </c>
      <c r="H92" s="74">
        <f t="shared" si="64"/>
        <v>1800</v>
      </c>
      <c r="I92" s="71">
        <f t="shared" si="80"/>
        <v>0</v>
      </c>
      <c r="J92" s="74">
        <f t="shared" si="69"/>
        <v>1800</v>
      </c>
      <c r="K92" s="71">
        <f t="shared" si="80"/>
        <v>0</v>
      </c>
      <c r="L92" s="74">
        <f t="shared" si="65"/>
        <v>1800</v>
      </c>
      <c r="M92" s="71">
        <f t="shared" si="80"/>
        <v>2100</v>
      </c>
      <c r="N92" s="74">
        <f t="shared" si="63"/>
        <v>3900</v>
      </c>
      <c r="O92" s="71">
        <f t="shared" si="66"/>
        <v>2100</v>
      </c>
      <c r="P92" s="71">
        <f t="shared" si="80"/>
        <v>4400</v>
      </c>
      <c r="Q92" s="72">
        <f t="shared" si="60"/>
        <v>112.82051282051282</v>
      </c>
      <c r="R92" s="16">
        <f t="shared" si="61"/>
        <v>733.33333333333326</v>
      </c>
      <c r="S92" s="17">
        <f t="shared" si="62"/>
        <v>3800</v>
      </c>
      <c r="T92" s="18"/>
    </row>
    <row r="93" spans="1:20" s="6" customFormat="1" ht="30.75" customHeight="1" x14ac:dyDescent="0.25">
      <c r="A93" s="69" t="s">
        <v>160</v>
      </c>
      <c r="B93" s="84" t="s">
        <v>161</v>
      </c>
      <c r="C93" s="71">
        <v>600</v>
      </c>
      <c r="D93" s="71">
        <v>1800</v>
      </c>
      <c r="E93" s="71">
        <v>0</v>
      </c>
      <c r="F93" s="74">
        <f t="shared" si="72"/>
        <v>1800</v>
      </c>
      <c r="G93" s="71">
        <v>0</v>
      </c>
      <c r="H93" s="74">
        <f t="shared" si="64"/>
        <v>1800</v>
      </c>
      <c r="I93" s="71">
        <v>0</v>
      </c>
      <c r="J93" s="74">
        <f t="shared" si="69"/>
        <v>1800</v>
      </c>
      <c r="K93" s="71">
        <v>0</v>
      </c>
      <c r="L93" s="74">
        <f t="shared" si="65"/>
        <v>1800</v>
      </c>
      <c r="M93" s="71">
        <v>2100</v>
      </c>
      <c r="N93" s="74">
        <f t="shared" si="63"/>
        <v>3900</v>
      </c>
      <c r="O93" s="71">
        <f t="shared" si="66"/>
        <v>2100</v>
      </c>
      <c r="P93" s="71">
        <v>4400</v>
      </c>
      <c r="Q93" s="72">
        <f t="shared" si="60"/>
        <v>112.82051282051282</v>
      </c>
      <c r="R93" s="16">
        <f t="shared" si="61"/>
        <v>733.33333333333326</v>
      </c>
      <c r="S93" s="17">
        <f t="shared" si="62"/>
        <v>3800</v>
      </c>
      <c r="T93" s="18"/>
    </row>
    <row r="94" spans="1:20" s="6" customFormat="1" ht="30.75" customHeight="1" x14ac:dyDescent="0.25">
      <c r="A94" s="69" t="s">
        <v>162</v>
      </c>
      <c r="B94" s="84" t="s">
        <v>163</v>
      </c>
      <c r="C94" s="71">
        <f t="shared" ref="C94:P94" si="81">C95</f>
        <v>4300</v>
      </c>
      <c r="D94" s="71">
        <f>D95</f>
        <v>2697</v>
      </c>
      <c r="E94" s="71">
        <f t="shared" si="81"/>
        <v>0</v>
      </c>
      <c r="F94" s="74">
        <f t="shared" si="72"/>
        <v>2697</v>
      </c>
      <c r="G94" s="71">
        <f t="shared" si="81"/>
        <v>0</v>
      </c>
      <c r="H94" s="74">
        <f t="shared" si="64"/>
        <v>2697</v>
      </c>
      <c r="I94" s="71">
        <f t="shared" si="81"/>
        <v>0</v>
      </c>
      <c r="J94" s="74">
        <f t="shared" si="69"/>
        <v>2697</v>
      </c>
      <c r="K94" s="71">
        <f t="shared" si="81"/>
        <v>0</v>
      </c>
      <c r="L94" s="74">
        <f t="shared" si="65"/>
        <v>2697</v>
      </c>
      <c r="M94" s="71">
        <f t="shared" si="81"/>
        <v>-700</v>
      </c>
      <c r="N94" s="74">
        <f t="shared" si="63"/>
        <v>1997</v>
      </c>
      <c r="O94" s="71">
        <f t="shared" si="66"/>
        <v>-700</v>
      </c>
      <c r="P94" s="71">
        <f t="shared" si="81"/>
        <v>2000</v>
      </c>
      <c r="Q94" s="72">
        <f t="shared" si="60"/>
        <v>100.15022533800702</v>
      </c>
      <c r="R94" s="16">
        <f t="shared" si="61"/>
        <v>46.511627906976742</v>
      </c>
      <c r="S94" s="17">
        <f t="shared" si="62"/>
        <v>-2300</v>
      </c>
      <c r="T94" s="18"/>
    </row>
    <row r="95" spans="1:20" s="6" customFormat="1" ht="30.75" customHeight="1" x14ac:dyDescent="0.25">
      <c r="A95" s="69" t="s">
        <v>164</v>
      </c>
      <c r="B95" s="84" t="s">
        <v>165</v>
      </c>
      <c r="C95" s="71">
        <v>4300</v>
      </c>
      <c r="D95" s="71">
        <v>2697</v>
      </c>
      <c r="E95" s="71">
        <v>0</v>
      </c>
      <c r="F95" s="74">
        <f t="shared" si="72"/>
        <v>2697</v>
      </c>
      <c r="G95" s="71">
        <v>0</v>
      </c>
      <c r="H95" s="74">
        <f t="shared" si="64"/>
        <v>2697</v>
      </c>
      <c r="I95" s="71">
        <v>0</v>
      </c>
      <c r="J95" s="74">
        <f t="shared" si="69"/>
        <v>2697</v>
      </c>
      <c r="K95" s="71">
        <v>0</v>
      </c>
      <c r="L95" s="74">
        <f t="shared" si="65"/>
        <v>2697</v>
      </c>
      <c r="M95" s="71">
        <v>-700</v>
      </c>
      <c r="N95" s="74">
        <f t="shared" si="63"/>
        <v>1997</v>
      </c>
      <c r="O95" s="71">
        <f t="shared" si="66"/>
        <v>-700</v>
      </c>
      <c r="P95" s="71">
        <v>2000</v>
      </c>
      <c r="Q95" s="72">
        <f t="shared" si="60"/>
        <v>100.15022533800702</v>
      </c>
      <c r="R95" s="16">
        <f t="shared" si="61"/>
        <v>46.511627906976742</v>
      </c>
      <c r="S95" s="17">
        <f t="shared" si="62"/>
        <v>-2300</v>
      </c>
      <c r="T95" s="18"/>
    </row>
    <row r="96" spans="1:20" s="6" customFormat="1" ht="30.75" customHeight="1" x14ac:dyDescent="0.25">
      <c r="A96" s="69" t="s">
        <v>166</v>
      </c>
      <c r="B96" s="84" t="s">
        <v>167</v>
      </c>
      <c r="C96" s="71">
        <f t="shared" ref="C96:P96" si="82">C97</f>
        <v>31500</v>
      </c>
      <c r="D96" s="71">
        <f>D97</f>
        <v>15033</v>
      </c>
      <c r="E96" s="71">
        <f t="shared" si="82"/>
        <v>0</v>
      </c>
      <c r="F96" s="74">
        <f t="shared" si="72"/>
        <v>15033</v>
      </c>
      <c r="G96" s="71">
        <f t="shared" si="82"/>
        <v>0</v>
      </c>
      <c r="H96" s="74">
        <f t="shared" si="64"/>
        <v>15033</v>
      </c>
      <c r="I96" s="71">
        <f t="shared" si="82"/>
        <v>0</v>
      </c>
      <c r="J96" s="74">
        <f t="shared" si="69"/>
        <v>15033</v>
      </c>
      <c r="K96" s="71">
        <f t="shared" si="82"/>
        <v>0</v>
      </c>
      <c r="L96" s="74">
        <f t="shared" si="65"/>
        <v>15033</v>
      </c>
      <c r="M96" s="71">
        <f t="shared" si="82"/>
        <v>-3100</v>
      </c>
      <c r="N96" s="74">
        <f t="shared" si="63"/>
        <v>11933</v>
      </c>
      <c r="O96" s="71">
        <f t="shared" si="66"/>
        <v>-3100</v>
      </c>
      <c r="P96" s="71">
        <f t="shared" si="82"/>
        <v>11993.39</v>
      </c>
      <c r="Q96" s="72">
        <f t="shared" si="60"/>
        <v>100.5060755887036</v>
      </c>
      <c r="R96" s="16">
        <f t="shared" si="61"/>
        <v>38.07425396825397</v>
      </c>
      <c r="S96" s="17">
        <f t="shared" si="62"/>
        <v>-19506.61</v>
      </c>
      <c r="T96" s="18"/>
    </row>
    <row r="97" spans="1:20" s="6" customFormat="1" ht="30.75" customHeight="1" x14ac:dyDescent="0.25">
      <c r="A97" s="69" t="s">
        <v>168</v>
      </c>
      <c r="B97" s="84" t="s">
        <v>169</v>
      </c>
      <c r="C97" s="71">
        <v>31500</v>
      </c>
      <c r="D97" s="71">
        <v>15033</v>
      </c>
      <c r="E97" s="71">
        <v>0</v>
      </c>
      <c r="F97" s="74">
        <f t="shared" si="72"/>
        <v>15033</v>
      </c>
      <c r="G97" s="71">
        <v>0</v>
      </c>
      <c r="H97" s="74">
        <f t="shared" si="64"/>
        <v>15033</v>
      </c>
      <c r="I97" s="71">
        <v>0</v>
      </c>
      <c r="J97" s="74">
        <f t="shared" si="69"/>
        <v>15033</v>
      </c>
      <c r="K97" s="71">
        <v>0</v>
      </c>
      <c r="L97" s="74">
        <f t="shared" si="65"/>
        <v>15033</v>
      </c>
      <c r="M97" s="71">
        <v>-3100</v>
      </c>
      <c r="N97" s="74">
        <f t="shared" si="63"/>
        <v>11933</v>
      </c>
      <c r="O97" s="71">
        <f t="shared" si="66"/>
        <v>-3100</v>
      </c>
      <c r="P97" s="71">
        <v>11993.39</v>
      </c>
      <c r="Q97" s="72">
        <f t="shared" si="60"/>
        <v>100.5060755887036</v>
      </c>
      <c r="R97" s="16">
        <f t="shared" si="61"/>
        <v>38.07425396825397</v>
      </c>
      <c r="S97" s="17">
        <f t="shared" si="62"/>
        <v>-19506.61</v>
      </c>
      <c r="T97" s="18"/>
    </row>
    <row r="98" spans="1:20" s="6" customFormat="1" ht="30.75" customHeight="1" x14ac:dyDescent="0.25">
      <c r="A98" s="69" t="s">
        <v>170</v>
      </c>
      <c r="B98" s="84" t="s">
        <v>171</v>
      </c>
      <c r="C98" s="71">
        <f t="shared" ref="C98:P98" si="83">C99</f>
        <v>311466.88</v>
      </c>
      <c r="D98" s="71">
        <f>D99</f>
        <v>278949</v>
      </c>
      <c r="E98" s="71">
        <f t="shared" si="83"/>
        <v>0</v>
      </c>
      <c r="F98" s="74">
        <f t="shared" si="72"/>
        <v>278949</v>
      </c>
      <c r="G98" s="71">
        <f t="shared" si="83"/>
        <v>0</v>
      </c>
      <c r="H98" s="74">
        <f t="shared" si="64"/>
        <v>278949</v>
      </c>
      <c r="I98" s="71">
        <f t="shared" si="83"/>
        <v>0</v>
      </c>
      <c r="J98" s="74">
        <f t="shared" si="69"/>
        <v>278949</v>
      </c>
      <c r="K98" s="71">
        <f t="shared" si="83"/>
        <v>0</v>
      </c>
      <c r="L98" s="74">
        <f t="shared" si="65"/>
        <v>278949</v>
      </c>
      <c r="M98" s="71">
        <f t="shared" si="83"/>
        <v>-24500</v>
      </c>
      <c r="N98" s="74">
        <f t="shared" si="63"/>
        <v>254449</v>
      </c>
      <c r="O98" s="71">
        <f t="shared" si="66"/>
        <v>-24500</v>
      </c>
      <c r="P98" s="71">
        <f t="shared" si="83"/>
        <v>280729.40000000002</v>
      </c>
      <c r="Q98" s="72">
        <f t="shared" si="60"/>
        <v>110.32835656654183</v>
      </c>
      <c r="R98" s="16">
        <f t="shared" si="61"/>
        <v>90.131380903163773</v>
      </c>
      <c r="S98" s="17">
        <f t="shared" si="62"/>
        <v>-30737.479999999981</v>
      </c>
      <c r="T98" s="18"/>
    </row>
    <row r="99" spans="1:20" s="6" customFormat="1" ht="30.75" customHeight="1" x14ac:dyDescent="0.25">
      <c r="A99" s="69" t="s">
        <v>172</v>
      </c>
      <c r="B99" s="84" t="s">
        <v>173</v>
      </c>
      <c r="C99" s="71">
        <v>311466.88</v>
      </c>
      <c r="D99" s="71">
        <v>278949</v>
      </c>
      <c r="E99" s="71">
        <v>0</v>
      </c>
      <c r="F99" s="74">
        <f t="shared" si="72"/>
        <v>278949</v>
      </c>
      <c r="G99" s="71">
        <v>0</v>
      </c>
      <c r="H99" s="74">
        <f t="shared" si="64"/>
        <v>278949</v>
      </c>
      <c r="I99" s="71">
        <v>0</v>
      </c>
      <c r="J99" s="74">
        <f t="shared" si="69"/>
        <v>278949</v>
      </c>
      <c r="K99" s="71">
        <v>0</v>
      </c>
      <c r="L99" s="74">
        <f t="shared" si="65"/>
        <v>278949</v>
      </c>
      <c r="M99" s="71">
        <v>-24500</v>
      </c>
      <c r="N99" s="74">
        <f t="shared" si="63"/>
        <v>254449</v>
      </c>
      <c r="O99" s="71">
        <f t="shared" si="66"/>
        <v>-24500</v>
      </c>
      <c r="P99" s="71">
        <v>280729.40000000002</v>
      </c>
      <c r="Q99" s="72">
        <f t="shared" si="60"/>
        <v>110.32835656654183</v>
      </c>
      <c r="R99" s="16">
        <f t="shared" si="61"/>
        <v>90.131380903163773</v>
      </c>
      <c r="S99" s="17">
        <f t="shared" si="62"/>
        <v>-30737.479999999981</v>
      </c>
      <c r="T99" s="18"/>
    </row>
    <row r="100" spans="1:20" s="6" customFormat="1" ht="30.75" customHeight="1" x14ac:dyDescent="0.25">
      <c r="A100" s="69" t="s">
        <v>174</v>
      </c>
      <c r="B100" s="84" t="s">
        <v>175</v>
      </c>
      <c r="C100" s="71">
        <f t="shared" ref="C100:P100" si="84">C101</f>
        <v>77001.02</v>
      </c>
      <c r="D100" s="71">
        <f>D101</f>
        <v>70492</v>
      </c>
      <c r="E100" s="71">
        <f t="shared" si="84"/>
        <v>0</v>
      </c>
      <c r="F100" s="74">
        <f t="shared" si="72"/>
        <v>70492</v>
      </c>
      <c r="G100" s="71">
        <f t="shared" si="84"/>
        <v>0</v>
      </c>
      <c r="H100" s="74">
        <f t="shared" si="64"/>
        <v>70492</v>
      </c>
      <c r="I100" s="71">
        <f t="shared" si="84"/>
        <v>0</v>
      </c>
      <c r="J100" s="74">
        <f t="shared" si="69"/>
        <v>70492</v>
      </c>
      <c r="K100" s="71">
        <f t="shared" si="84"/>
        <v>0</v>
      </c>
      <c r="L100" s="74">
        <f t="shared" si="65"/>
        <v>70492</v>
      </c>
      <c r="M100" s="71">
        <f t="shared" si="84"/>
        <v>-70492</v>
      </c>
      <c r="N100" s="74">
        <f t="shared" si="63"/>
        <v>0</v>
      </c>
      <c r="O100" s="71">
        <f t="shared" si="66"/>
        <v>-70492</v>
      </c>
      <c r="P100" s="71">
        <f t="shared" si="84"/>
        <v>0</v>
      </c>
      <c r="Q100" s="72" t="e">
        <f t="shared" si="60"/>
        <v>#DIV/0!</v>
      </c>
      <c r="R100" s="16">
        <f t="shared" si="61"/>
        <v>0</v>
      </c>
      <c r="S100" s="17">
        <f t="shared" si="62"/>
        <v>-77001.02</v>
      </c>
      <c r="T100" s="18"/>
    </row>
    <row r="101" spans="1:20" s="6" customFormat="1" ht="30.75" customHeight="1" x14ac:dyDescent="0.25">
      <c r="A101" s="69" t="s">
        <v>176</v>
      </c>
      <c r="B101" s="84" t="s">
        <v>177</v>
      </c>
      <c r="C101" s="71">
        <v>77001.02</v>
      </c>
      <c r="D101" s="71">
        <v>70492</v>
      </c>
      <c r="E101" s="71">
        <v>0</v>
      </c>
      <c r="F101" s="74">
        <f t="shared" si="72"/>
        <v>70492</v>
      </c>
      <c r="G101" s="71">
        <v>0</v>
      </c>
      <c r="H101" s="74">
        <f t="shared" si="64"/>
        <v>70492</v>
      </c>
      <c r="I101" s="71">
        <v>0</v>
      </c>
      <c r="J101" s="74">
        <f t="shared" si="69"/>
        <v>70492</v>
      </c>
      <c r="K101" s="71">
        <v>0</v>
      </c>
      <c r="L101" s="74">
        <f t="shared" si="65"/>
        <v>70492</v>
      </c>
      <c r="M101" s="71">
        <v>-70492</v>
      </c>
      <c r="N101" s="74">
        <f t="shared" si="63"/>
        <v>0</v>
      </c>
      <c r="O101" s="71">
        <f t="shared" si="66"/>
        <v>-70492</v>
      </c>
      <c r="P101" s="71">
        <v>0</v>
      </c>
      <c r="Q101" s="72" t="e">
        <f t="shared" si="60"/>
        <v>#DIV/0!</v>
      </c>
      <c r="R101" s="16">
        <f t="shared" si="61"/>
        <v>0</v>
      </c>
      <c r="S101" s="17">
        <f t="shared" si="62"/>
        <v>-77001.02</v>
      </c>
      <c r="T101" s="18"/>
    </row>
    <row r="102" spans="1:20" s="6" customFormat="1" ht="30.75" customHeight="1" x14ac:dyDescent="0.25">
      <c r="A102" s="83" t="s">
        <v>178</v>
      </c>
      <c r="B102" s="84" t="s">
        <v>179</v>
      </c>
      <c r="C102" s="71">
        <f t="shared" ref="C102:P102" si="85">C103</f>
        <v>4000</v>
      </c>
      <c r="D102" s="71">
        <f>D103</f>
        <v>8000</v>
      </c>
      <c r="E102" s="71">
        <f t="shared" si="85"/>
        <v>0</v>
      </c>
      <c r="F102" s="74">
        <f t="shared" si="72"/>
        <v>8000</v>
      </c>
      <c r="G102" s="71">
        <f t="shared" si="85"/>
        <v>0</v>
      </c>
      <c r="H102" s="74">
        <f t="shared" si="64"/>
        <v>8000</v>
      </c>
      <c r="I102" s="71">
        <f t="shared" si="85"/>
        <v>0</v>
      </c>
      <c r="J102" s="74">
        <f t="shared" si="69"/>
        <v>8000</v>
      </c>
      <c r="K102" s="71">
        <f t="shared" si="85"/>
        <v>0</v>
      </c>
      <c r="L102" s="74">
        <f t="shared" si="65"/>
        <v>8000</v>
      </c>
      <c r="M102" s="71">
        <f t="shared" si="85"/>
        <v>-2200</v>
      </c>
      <c r="N102" s="74">
        <f t="shared" si="63"/>
        <v>5800</v>
      </c>
      <c r="O102" s="71">
        <f t="shared" si="66"/>
        <v>-2200</v>
      </c>
      <c r="P102" s="71">
        <f t="shared" si="85"/>
        <v>6899.64</v>
      </c>
      <c r="Q102" s="72">
        <f t="shared" si="60"/>
        <v>118.95931034482759</v>
      </c>
      <c r="R102" s="16">
        <f t="shared" si="61"/>
        <v>172.49100000000001</v>
      </c>
      <c r="S102" s="17">
        <f t="shared" si="62"/>
        <v>2899.6400000000003</v>
      </c>
      <c r="T102" s="18"/>
    </row>
    <row r="103" spans="1:20" s="6" customFormat="1" ht="30.75" customHeight="1" x14ac:dyDescent="0.25">
      <c r="A103" s="69" t="s">
        <v>180</v>
      </c>
      <c r="B103" s="84" t="s">
        <v>181</v>
      </c>
      <c r="C103" s="71">
        <v>4000</v>
      </c>
      <c r="D103" s="71">
        <v>8000</v>
      </c>
      <c r="E103" s="71">
        <v>0</v>
      </c>
      <c r="F103" s="74">
        <f t="shared" si="72"/>
        <v>8000</v>
      </c>
      <c r="G103" s="71">
        <v>0</v>
      </c>
      <c r="H103" s="74">
        <f t="shared" si="64"/>
        <v>8000</v>
      </c>
      <c r="I103" s="71">
        <v>0</v>
      </c>
      <c r="J103" s="74">
        <f t="shared" si="69"/>
        <v>8000</v>
      </c>
      <c r="K103" s="71">
        <v>0</v>
      </c>
      <c r="L103" s="74">
        <f t="shared" si="65"/>
        <v>8000</v>
      </c>
      <c r="M103" s="71">
        <v>-2200</v>
      </c>
      <c r="N103" s="74">
        <f t="shared" si="63"/>
        <v>5800</v>
      </c>
      <c r="O103" s="71">
        <f t="shared" si="66"/>
        <v>-2200</v>
      </c>
      <c r="P103" s="71">
        <v>6899.64</v>
      </c>
      <c r="Q103" s="72">
        <f t="shared" si="60"/>
        <v>118.95931034482759</v>
      </c>
      <c r="R103" s="16">
        <f t="shared" si="61"/>
        <v>172.49100000000001</v>
      </c>
      <c r="S103" s="17">
        <f t="shared" si="62"/>
        <v>2899.6400000000003</v>
      </c>
      <c r="T103" s="18"/>
    </row>
    <row r="104" spans="1:20" s="6" customFormat="1" ht="30.75" hidden="1" customHeight="1" x14ac:dyDescent="0.25">
      <c r="A104" s="86" t="s">
        <v>182</v>
      </c>
      <c r="B104" s="84" t="s">
        <v>183</v>
      </c>
      <c r="C104" s="74">
        <f t="shared" ref="C104" si="86">C105+C107</f>
        <v>13074.37</v>
      </c>
      <c r="D104" s="71">
        <v>0</v>
      </c>
      <c r="E104" s="71">
        <v>0</v>
      </c>
      <c r="F104" s="74">
        <f t="shared" si="72"/>
        <v>0</v>
      </c>
      <c r="G104" s="71">
        <v>0</v>
      </c>
      <c r="H104" s="74">
        <f t="shared" si="64"/>
        <v>0</v>
      </c>
      <c r="I104" s="71"/>
      <c r="J104" s="74">
        <f t="shared" si="69"/>
        <v>0</v>
      </c>
      <c r="K104" s="71"/>
      <c r="L104" s="74">
        <f t="shared" si="65"/>
        <v>0</v>
      </c>
      <c r="M104" s="74">
        <f t="shared" ref="M104:P104" si="87">M105+M107</f>
        <v>0</v>
      </c>
      <c r="N104" s="74">
        <v>0</v>
      </c>
      <c r="O104" s="71">
        <f t="shared" si="66"/>
        <v>0</v>
      </c>
      <c r="P104" s="74">
        <f t="shared" si="87"/>
        <v>0</v>
      </c>
      <c r="Q104" s="72" t="e">
        <f t="shared" si="60"/>
        <v>#DIV/0!</v>
      </c>
      <c r="R104" s="16">
        <f t="shared" si="61"/>
        <v>0</v>
      </c>
      <c r="S104" s="17">
        <f t="shared" si="62"/>
        <v>-13074.37</v>
      </c>
      <c r="T104" s="18"/>
    </row>
    <row r="105" spans="1:20" s="6" customFormat="1" ht="30.75" hidden="1" customHeight="1" x14ac:dyDescent="0.25">
      <c r="A105" s="86" t="s">
        <v>184</v>
      </c>
      <c r="B105" s="84" t="s">
        <v>185</v>
      </c>
      <c r="C105" s="71">
        <f>C106</f>
        <v>13074.37</v>
      </c>
      <c r="D105" s="71">
        <v>0</v>
      </c>
      <c r="E105" s="71">
        <v>0</v>
      </c>
      <c r="F105" s="74">
        <f t="shared" si="72"/>
        <v>0</v>
      </c>
      <c r="G105" s="71">
        <v>0</v>
      </c>
      <c r="H105" s="74">
        <f t="shared" si="64"/>
        <v>0</v>
      </c>
      <c r="I105" s="71"/>
      <c r="J105" s="74">
        <f t="shared" si="69"/>
        <v>0</v>
      </c>
      <c r="K105" s="71"/>
      <c r="L105" s="74">
        <f t="shared" si="65"/>
        <v>0</v>
      </c>
      <c r="M105" s="71">
        <f>M106</f>
        <v>0</v>
      </c>
      <c r="N105" s="74">
        <f t="shared" si="63"/>
        <v>0</v>
      </c>
      <c r="O105" s="71">
        <f t="shared" si="66"/>
        <v>0</v>
      </c>
      <c r="P105" s="71">
        <f>P106</f>
        <v>0</v>
      </c>
      <c r="Q105" s="72" t="e">
        <f t="shared" si="60"/>
        <v>#DIV/0!</v>
      </c>
      <c r="R105" s="16">
        <f t="shared" si="61"/>
        <v>0</v>
      </c>
      <c r="S105" s="17">
        <f t="shared" si="62"/>
        <v>-13074.37</v>
      </c>
      <c r="T105" s="18"/>
    </row>
    <row r="106" spans="1:20" s="6" customFormat="1" ht="43.5" hidden="1" customHeight="1" x14ac:dyDescent="0.25">
      <c r="A106" s="86" t="s">
        <v>186</v>
      </c>
      <c r="B106" s="84" t="s">
        <v>187</v>
      </c>
      <c r="C106" s="71">
        <v>13074.37</v>
      </c>
      <c r="D106" s="71">
        <v>0</v>
      </c>
      <c r="E106" s="71">
        <v>0</v>
      </c>
      <c r="F106" s="74">
        <f t="shared" si="72"/>
        <v>0</v>
      </c>
      <c r="G106" s="71">
        <v>0</v>
      </c>
      <c r="H106" s="74">
        <f t="shared" si="64"/>
        <v>0</v>
      </c>
      <c r="I106" s="71"/>
      <c r="J106" s="74">
        <f t="shared" si="69"/>
        <v>0</v>
      </c>
      <c r="K106" s="71"/>
      <c r="L106" s="74">
        <f t="shared" si="65"/>
        <v>0</v>
      </c>
      <c r="M106" s="71">
        <v>0</v>
      </c>
      <c r="N106" s="74">
        <f t="shared" si="63"/>
        <v>0</v>
      </c>
      <c r="O106" s="71">
        <f t="shared" si="66"/>
        <v>0</v>
      </c>
      <c r="P106" s="71">
        <v>0</v>
      </c>
      <c r="Q106" s="72" t="e">
        <f t="shared" si="60"/>
        <v>#DIV/0!</v>
      </c>
      <c r="R106" s="16">
        <f t="shared" si="61"/>
        <v>0</v>
      </c>
      <c r="S106" s="17">
        <f t="shared" si="62"/>
        <v>-13074.37</v>
      </c>
      <c r="T106" s="18"/>
    </row>
    <row r="107" spans="1:20" s="6" customFormat="1" ht="30.75" hidden="1" customHeight="1" x14ac:dyDescent="0.25">
      <c r="A107" s="86" t="s">
        <v>188</v>
      </c>
      <c r="B107" s="84" t="s">
        <v>189</v>
      </c>
      <c r="C107" s="71">
        <f>C108</f>
        <v>0</v>
      </c>
      <c r="D107" s="71">
        <v>0</v>
      </c>
      <c r="E107" s="71">
        <v>0</v>
      </c>
      <c r="F107" s="74">
        <f t="shared" si="72"/>
        <v>0</v>
      </c>
      <c r="G107" s="71">
        <v>0</v>
      </c>
      <c r="H107" s="74">
        <f t="shared" si="64"/>
        <v>0</v>
      </c>
      <c r="I107" s="71"/>
      <c r="J107" s="74">
        <f t="shared" si="69"/>
        <v>0</v>
      </c>
      <c r="K107" s="71"/>
      <c r="L107" s="74">
        <f t="shared" si="65"/>
        <v>0</v>
      </c>
      <c r="M107" s="71">
        <f>M108</f>
        <v>0</v>
      </c>
      <c r="N107" s="74">
        <f t="shared" si="63"/>
        <v>0</v>
      </c>
      <c r="O107" s="71">
        <f t="shared" si="66"/>
        <v>0</v>
      </c>
      <c r="P107" s="71">
        <f>P108</f>
        <v>0</v>
      </c>
      <c r="Q107" s="72" t="e">
        <f t="shared" si="60"/>
        <v>#DIV/0!</v>
      </c>
      <c r="R107" s="16" t="e">
        <f t="shared" si="61"/>
        <v>#DIV/0!</v>
      </c>
      <c r="S107" s="17">
        <f t="shared" si="62"/>
        <v>0</v>
      </c>
      <c r="T107" s="18"/>
    </row>
    <row r="108" spans="1:20" s="6" customFormat="1" ht="30.75" hidden="1" customHeight="1" x14ac:dyDescent="0.25">
      <c r="A108" s="86" t="s">
        <v>190</v>
      </c>
      <c r="B108" s="84" t="s">
        <v>191</v>
      </c>
      <c r="C108" s="71">
        <v>0</v>
      </c>
      <c r="D108" s="71">
        <v>0</v>
      </c>
      <c r="E108" s="71">
        <v>0</v>
      </c>
      <c r="F108" s="74">
        <f t="shared" si="72"/>
        <v>0</v>
      </c>
      <c r="G108" s="71">
        <v>0</v>
      </c>
      <c r="H108" s="74">
        <f t="shared" si="64"/>
        <v>0</v>
      </c>
      <c r="I108" s="71"/>
      <c r="J108" s="74">
        <f t="shared" si="69"/>
        <v>0</v>
      </c>
      <c r="K108" s="71"/>
      <c r="L108" s="74">
        <f t="shared" si="65"/>
        <v>0</v>
      </c>
      <c r="M108" s="71">
        <v>0</v>
      </c>
      <c r="N108" s="74">
        <f t="shared" si="63"/>
        <v>0</v>
      </c>
      <c r="O108" s="71">
        <f t="shared" si="66"/>
        <v>0</v>
      </c>
      <c r="P108" s="71">
        <v>0</v>
      </c>
      <c r="Q108" s="72" t="e">
        <f t="shared" si="60"/>
        <v>#DIV/0!</v>
      </c>
      <c r="R108" s="16" t="e">
        <f t="shared" si="61"/>
        <v>#DIV/0!</v>
      </c>
      <c r="S108" s="17">
        <f t="shared" si="62"/>
        <v>0</v>
      </c>
      <c r="T108" s="18"/>
    </row>
    <row r="109" spans="1:20" s="6" customFormat="1" ht="30" customHeight="1" x14ac:dyDescent="0.25">
      <c r="A109" s="83" t="s">
        <v>192</v>
      </c>
      <c r="B109" s="84" t="s">
        <v>193</v>
      </c>
      <c r="C109" s="71">
        <f t="shared" ref="C109" si="88">C110+C112</f>
        <v>117365</v>
      </c>
      <c r="D109" s="71">
        <f t="shared" ref="D109:K109" si="89">D112</f>
        <v>33126</v>
      </c>
      <c r="E109" s="71">
        <f t="shared" si="89"/>
        <v>0</v>
      </c>
      <c r="F109" s="74">
        <f t="shared" si="72"/>
        <v>33126</v>
      </c>
      <c r="G109" s="71">
        <f t="shared" si="89"/>
        <v>0</v>
      </c>
      <c r="H109" s="74">
        <f t="shared" si="64"/>
        <v>33126</v>
      </c>
      <c r="I109" s="71">
        <f t="shared" si="89"/>
        <v>0</v>
      </c>
      <c r="J109" s="74">
        <f t="shared" si="69"/>
        <v>33126</v>
      </c>
      <c r="K109" s="71">
        <f t="shared" si="89"/>
        <v>0</v>
      </c>
      <c r="L109" s="74">
        <f t="shared" si="65"/>
        <v>33126</v>
      </c>
      <c r="M109" s="71">
        <f>M110+M112+M115</f>
        <v>-32876</v>
      </c>
      <c r="N109" s="74">
        <f t="shared" si="63"/>
        <v>250</v>
      </c>
      <c r="O109" s="71">
        <f t="shared" si="66"/>
        <v>-32876</v>
      </c>
      <c r="P109" s="71">
        <f t="shared" ref="P109" si="90">P110+P112</f>
        <v>150.13999999999999</v>
      </c>
      <c r="Q109" s="72">
        <f t="shared" si="60"/>
        <v>60.055999999999997</v>
      </c>
      <c r="R109" s="16">
        <f t="shared" si="61"/>
        <v>0.12792570187023386</v>
      </c>
      <c r="S109" s="17">
        <f t="shared" si="62"/>
        <v>-117214.86</v>
      </c>
      <c r="T109" s="18"/>
    </row>
    <row r="110" spans="1:20" s="6" customFormat="1" ht="30.75" hidden="1" customHeight="1" x14ac:dyDescent="0.25">
      <c r="A110" s="83" t="s">
        <v>194</v>
      </c>
      <c r="B110" s="75" t="s">
        <v>195</v>
      </c>
      <c r="C110" s="71">
        <f>C111</f>
        <v>0</v>
      </c>
      <c r="D110" s="71">
        <v>0</v>
      </c>
      <c r="E110" s="71"/>
      <c r="F110" s="74">
        <f t="shared" si="72"/>
        <v>0</v>
      </c>
      <c r="G110" s="71"/>
      <c r="H110" s="74">
        <f t="shared" si="64"/>
        <v>0</v>
      </c>
      <c r="I110" s="71"/>
      <c r="J110" s="74">
        <f t="shared" si="69"/>
        <v>0</v>
      </c>
      <c r="K110" s="71"/>
      <c r="L110" s="74">
        <f t="shared" si="65"/>
        <v>0</v>
      </c>
      <c r="M110" s="71">
        <f>M111</f>
        <v>0</v>
      </c>
      <c r="N110" s="74">
        <f t="shared" si="63"/>
        <v>0</v>
      </c>
      <c r="O110" s="71">
        <f t="shared" si="66"/>
        <v>0</v>
      </c>
      <c r="P110" s="71">
        <f>P111</f>
        <v>0</v>
      </c>
      <c r="Q110" s="72" t="e">
        <f t="shared" si="60"/>
        <v>#DIV/0!</v>
      </c>
      <c r="R110" s="16" t="e">
        <f t="shared" si="61"/>
        <v>#DIV/0!</v>
      </c>
      <c r="S110" s="17">
        <f t="shared" si="62"/>
        <v>0</v>
      </c>
      <c r="T110" s="18"/>
    </row>
    <row r="111" spans="1:20" s="6" customFormat="1" ht="28.5" hidden="1" customHeight="1" x14ac:dyDescent="0.25">
      <c r="A111" s="83" t="s">
        <v>196</v>
      </c>
      <c r="B111" s="75" t="s">
        <v>197</v>
      </c>
      <c r="C111" s="71">
        <v>0</v>
      </c>
      <c r="D111" s="71">
        <v>0</v>
      </c>
      <c r="E111" s="71"/>
      <c r="F111" s="74">
        <f t="shared" si="72"/>
        <v>0</v>
      </c>
      <c r="G111" s="71"/>
      <c r="H111" s="74">
        <f t="shared" si="64"/>
        <v>0</v>
      </c>
      <c r="I111" s="71"/>
      <c r="J111" s="74">
        <f t="shared" si="69"/>
        <v>0</v>
      </c>
      <c r="K111" s="71"/>
      <c r="L111" s="74">
        <f t="shared" si="65"/>
        <v>0</v>
      </c>
      <c r="M111" s="71">
        <v>0</v>
      </c>
      <c r="N111" s="74">
        <f t="shared" si="63"/>
        <v>0</v>
      </c>
      <c r="O111" s="71">
        <f t="shared" si="66"/>
        <v>0</v>
      </c>
      <c r="P111" s="71">
        <v>0</v>
      </c>
      <c r="Q111" s="72" t="e">
        <f t="shared" si="60"/>
        <v>#DIV/0!</v>
      </c>
      <c r="R111" s="16" t="e">
        <f t="shared" si="61"/>
        <v>#DIV/0!</v>
      </c>
      <c r="S111" s="17">
        <f t="shared" si="62"/>
        <v>0</v>
      </c>
      <c r="T111" s="18"/>
    </row>
    <row r="112" spans="1:20" s="6" customFormat="1" ht="30.75" customHeight="1" x14ac:dyDescent="0.25">
      <c r="A112" s="83" t="s">
        <v>198</v>
      </c>
      <c r="B112" s="84" t="s">
        <v>199</v>
      </c>
      <c r="C112" s="71">
        <f t="shared" ref="C112" si="91">C113+C114</f>
        <v>117365</v>
      </c>
      <c r="D112" s="71">
        <f>D113</f>
        <v>33126</v>
      </c>
      <c r="E112" s="71">
        <f t="shared" ref="E112:K112" si="92">E113</f>
        <v>0</v>
      </c>
      <c r="F112" s="74">
        <f t="shared" si="72"/>
        <v>33126</v>
      </c>
      <c r="G112" s="71">
        <f t="shared" si="92"/>
        <v>0</v>
      </c>
      <c r="H112" s="74">
        <f t="shared" si="64"/>
        <v>33126</v>
      </c>
      <c r="I112" s="71">
        <f t="shared" si="92"/>
        <v>0</v>
      </c>
      <c r="J112" s="74">
        <f t="shared" si="69"/>
        <v>33126</v>
      </c>
      <c r="K112" s="71">
        <f t="shared" si="92"/>
        <v>0</v>
      </c>
      <c r="L112" s="74">
        <f t="shared" si="65"/>
        <v>33126</v>
      </c>
      <c r="M112" s="71">
        <f t="shared" ref="M112:P112" si="93">M113+M114</f>
        <v>-32976</v>
      </c>
      <c r="N112" s="74">
        <f t="shared" si="63"/>
        <v>150</v>
      </c>
      <c r="O112" s="71">
        <f t="shared" si="66"/>
        <v>-32976</v>
      </c>
      <c r="P112" s="71">
        <f t="shared" si="93"/>
        <v>150.13999999999999</v>
      </c>
      <c r="Q112" s="72">
        <f t="shared" si="60"/>
        <v>100.09333333333332</v>
      </c>
      <c r="R112" s="16">
        <f t="shared" si="61"/>
        <v>0.12792570187023386</v>
      </c>
      <c r="S112" s="17">
        <f t="shared" si="62"/>
        <v>-117214.86</v>
      </c>
      <c r="T112" s="18"/>
    </row>
    <row r="113" spans="1:20" s="6" customFormat="1" ht="30.75" customHeight="1" x14ac:dyDescent="0.25">
      <c r="A113" s="69" t="s">
        <v>200</v>
      </c>
      <c r="B113" s="84" t="s">
        <v>201</v>
      </c>
      <c r="C113" s="71">
        <v>117365</v>
      </c>
      <c r="D113" s="71">
        <v>33126</v>
      </c>
      <c r="E113" s="71">
        <v>0</v>
      </c>
      <c r="F113" s="74">
        <f t="shared" si="72"/>
        <v>33126</v>
      </c>
      <c r="G113" s="71">
        <v>0</v>
      </c>
      <c r="H113" s="74">
        <f t="shared" si="64"/>
        <v>33126</v>
      </c>
      <c r="I113" s="71">
        <v>0</v>
      </c>
      <c r="J113" s="74">
        <f t="shared" si="69"/>
        <v>33126</v>
      </c>
      <c r="K113" s="71">
        <v>0</v>
      </c>
      <c r="L113" s="74">
        <f t="shared" si="65"/>
        <v>33126</v>
      </c>
      <c r="M113" s="71">
        <v>-33126</v>
      </c>
      <c r="N113" s="74">
        <f t="shared" si="63"/>
        <v>0</v>
      </c>
      <c r="O113" s="71">
        <f t="shared" si="66"/>
        <v>-33126</v>
      </c>
      <c r="P113" s="71">
        <v>0.14000000000000001</v>
      </c>
      <c r="Q113" s="72" t="e">
        <f t="shared" si="60"/>
        <v>#DIV/0!</v>
      </c>
      <c r="R113" s="16">
        <f t="shared" si="61"/>
        <v>1.1928598815660546E-4</v>
      </c>
      <c r="S113" s="17">
        <f t="shared" si="62"/>
        <v>-117364.86</v>
      </c>
      <c r="T113" s="18"/>
    </row>
    <row r="114" spans="1:20" s="6" customFormat="1" ht="22.5" customHeight="1" x14ac:dyDescent="0.25">
      <c r="A114" s="83" t="s">
        <v>202</v>
      </c>
      <c r="B114" s="75" t="s">
        <v>203</v>
      </c>
      <c r="C114" s="71">
        <v>0</v>
      </c>
      <c r="D114" s="71">
        <v>0</v>
      </c>
      <c r="E114" s="71">
        <v>0</v>
      </c>
      <c r="F114" s="74">
        <f t="shared" si="72"/>
        <v>0</v>
      </c>
      <c r="G114" s="71">
        <v>0</v>
      </c>
      <c r="H114" s="74">
        <f t="shared" si="64"/>
        <v>0</v>
      </c>
      <c r="I114" s="71">
        <v>0</v>
      </c>
      <c r="J114" s="74">
        <f t="shared" si="69"/>
        <v>0</v>
      </c>
      <c r="K114" s="71">
        <v>0</v>
      </c>
      <c r="L114" s="74">
        <f t="shared" si="65"/>
        <v>0</v>
      </c>
      <c r="M114" s="71">
        <v>150</v>
      </c>
      <c r="N114" s="74">
        <f t="shared" si="63"/>
        <v>150</v>
      </c>
      <c r="O114" s="71">
        <f t="shared" si="66"/>
        <v>150</v>
      </c>
      <c r="P114" s="71">
        <v>150</v>
      </c>
      <c r="Q114" s="72">
        <f t="shared" si="60"/>
        <v>100</v>
      </c>
      <c r="R114" s="16" t="e">
        <f t="shared" si="61"/>
        <v>#DIV/0!</v>
      </c>
      <c r="S114" s="17">
        <f t="shared" si="62"/>
        <v>150</v>
      </c>
      <c r="T114" s="18"/>
    </row>
    <row r="115" spans="1:20" s="6" customFormat="1" ht="30.75" customHeight="1" x14ac:dyDescent="0.25">
      <c r="A115" s="83" t="s">
        <v>204</v>
      </c>
      <c r="B115" s="75" t="s">
        <v>205</v>
      </c>
      <c r="C115" s="71">
        <f>C116</f>
        <v>7174.47</v>
      </c>
      <c r="D115" s="71">
        <v>0</v>
      </c>
      <c r="E115" s="71">
        <v>0</v>
      </c>
      <c r="F115" s="74">
        <f t="shared" si="72"/>
        <v>0</v>
      </c>
      <c r="G115" s="71">
        <v>0</v>
      </c>
      <c r="H115" s="74">
        <f t="shared" si="64"/>
        <v>0</v>
      </c>
      <c r="I115" s="71">
        <f>I116</f>
        <v>0</v>
      </c>
      <c r="J115" s="74">
        <f t="shared" si="69"/>
        <v>0</v>
      </c>
      <c r="K115" s="71">
        <f>K116</f>
        <v>0</v>
      </c>
      <c r="L115" s="74">
        <f t="shared" si="65"/>
        <v>0</v>
      </c>
      <c r="M115" s="71">
        <f>M116</f>
        <v>100</v>
      </c>
      <c r="N115" s="74">
        <f t="shared" si="63"/>
        <v>100</v>
      </c>
      <c r="O115" s="71">
        <f t="shared" si="66"/>
        <v>100</v>
      </c>
      <c r="P115" s="71">
        <f>P116</f>
        <v>116.62</v>
      </c>
      <c r="Q115" s="72">
        <f t="shared" si="60"/>
        <v>116.62000000000002</v>
      </c>
      <c r="R115" s="16">
        <f t="shared" si="61"/>
        <v>1.6254859243958091</v>
      </c>
      <c r="S115" s="17">
        <f t="shared" si="62"/>
        <v>-7057.85</v>
      </c>
      <c r="T115" s="18"/>
    </row>
    <row r="116" spans="1:20" s="6" customFormat="1" ht="30.75" customHeight="1" x14ac:dyDescent="0.25">
      <c r="A116" s="83" t="s">
        <v>206</v>
      </c>
      <c r="B116" s="75" t="s">
        <v>207</v>
      </c>
      <c r="C116" s="71">
        <v>7174.47</v>
      </c>
      <c r="D116" s="71">
        <v>0</v>
      </c>
      <c r="E116" s="71">
        <v>0</v>
      </c>
      <c r="F116" s="74">
        <f t="shared" si="72"/>
        <v>0</v>
      </c>
      <c r="G116" s="71">
        <v>0</v>
      </c>
      <c r="H116" s="74">
        <f t="shared" si="64"/>
        <v>0</v>
      </c>
      <c r="I116" s="71">
        <v>0</v>
      </c>
      <c r="J116" s="74">
        <f t="shared" si="69"/>
        <v>0</v>
      </c>
      <c r="K116" s="71">
        <v>0</v>
      </c>
      <c r="L116" s="74">
        <f t="shared" si="65"/>
        <v>0</v>
      </c>
      <c r="M116" s="71">
        <v>100</v>
      </c>
      <c r="N116" s="74">
        <f t="shared" si="63"/>
        <v>100</v>
      </c>
      <c r="O116" s="71">
        <f t="shared" si="66"/>
        <v>100</v>
      </c>
      <c r="P116" s="71">
        <v>116.62</v>
      </c>
      <c r="Q116" s="72">
        <f t="shared" si="60"/>
        <v>116.62000000000002</v>
      </c>
      <c r="R116" s="16">
        <f t="shared" si="61"/>
        <v>1.6254859243958091</v>
      </c>
      <c r="S116" s="17">
        <f t="shared" si="62"/>
        <v>-7057.85</v>
      </c>
      <c r="T116" s="18"/>
    </row>
    <row r="117" spans="1:20" s="6" customFormat="1" ht="30.75" customHeight="1" x14ac:dyDescent="0.25">
      <c r="A117" s="34" t="s">
        <v>427</v>
      </c>
      <c r="B117" s="35" t="s">
        <v>428</v>
      </c>
      <c r="C117" s="71"/>
      <c r="D117" s="71">
        <f>D118</f>
        <v>0</v>
      </c>
      <c r="E117" s="71">
        <f>E118</f>
        <v>0</v>
      </c>
      <c r="F117" s="74">
        <f t="shared" si="72"/>
        <v>0</v>
      </c>
      <c r="G117" s="71">
        <f>G118</f>
        <v>130000</v>
      </c>
      <c r="H117" s="74">
        <f t="shared" si="64"/>
        <v>130000</v>
      </c>
      <c r="I117" s="71">
        <f>I118</f>
        <v>0</v>
      </c>
      <c r="J117" s="74">
        <f t="shared" si="69"/>
        <v>130000</v>
      </c>
      <c r="K117" s="71">
        <f>K118</f>
        <v>0</v>
      </c>
      <c r="L117" s="74">
        <f t="shared" si="65"/>
        <v>130000</v>
      </c>
      <c r="M117" s="71">
        <f>M118</f>
        <v>-16900</v>
      </c>
      <c r="N117" s="74">
        <f t="shared" si="63"/>
        <v>113100</v>
      </c>
      <c r="O117" s="71">
        <f t="shared" si="66"/>
        <v>113100</v>
      </c>
      <c r="P117" s="71">
        <f>P118</f>
        <v>113100</v>
      </c>
      <c r="Q117" s="72">
        <f t="shared" si="60"/>
        <v>100</v>
      </c>
      <c r="R117" s="16" t="e">
        <f t="shared" si="61"/>
        <v>#DIV/0!</v>
      </c>
      <c r="S117" s="17">
        <f t="shared" si="62"/>
        <v>113100</v>
      </c>
      <c r="T117" s="18"/>
    </row>
    <row r="118" spans="1:20" s="6" customFormat="1" ht="24.75" customHeight="1" x14ac:dyDescent="0.25">
      <c r="A118" s="34" t="s">
        <v>429</v>
      </c>
      <c r="B118" s="35" t="s">
        <v>430</v>
      </c>
      <c r="C118" s="71"/>
      <c r="D118" s="71">
        <f>D119</f>
        <v>0</v>
      </c>
      <c r="E118" s="71">
        <f>E119</f>
        <v>0</v>
      </c>
      <c r="F118" s="74">
        <f t="shared" si="72"/>
        <v>0</v>
      </c>
      <c r="G118" s="71">
        <f>G119</f>
        <v>130000</v>
      </c>
      <c r="H118" s="74">
        <f t="shared" si="64"/>
        <v>130000</v>
      </c>
      <c r="I118" s="71">
        <f>I119</f>
        <v>0</v>
      </c>
      <c r="J118" s="74">
        <f t="shared" si="69"/>
        <v>130000</v>
      </c>
      <c r="K118" s="71">
        <f>K119</f>
        <v>0</v>
      </c>
      <c r="L118" s="74">
        <f t="shared" si="65"/>
        <v>130000</v>
      </c>
      <c r="M118" s="71">
        <f>M119</f>
        <v>-16900</v>
      </c>
      <c r="N118" s="74">
        <f t="shared" si="63"/>
        <v>113100</v>
      </c>
      <c r="O118" s="71">
        <f t="shared" si="66"/>
        <v>113100</v>
      </c>
      <c r="P118" s="71">
        <f>P119</f>
        <v>113100</v>
      </c>
      <c r="Q118" s="72">
        <f t="shared" si="60"/>
        <v>100</v>
      </c>
      <c r="R118" s="16" t="e">
        <f t="shared" si="61"/>
        <v>#DIV/0!</v>
      </c>
      <c r="S118" s="17">
        <f t="shared" si="62"/>
        <v>113100</v>
      </c>
      <c r="T118" s="18"/>
    </row>
    <row r="119" spans="1:20" s="6" customFormat="1" ht="30.75" customHeight="1" x14ac:dyDescent="0.25">
      <c r="A119" s="36" t="s">
        <v>431</v>
      </c>
      <c r="B119" s="37" t="s">
        <v>432</v>
      </c>
      <c r="C119" s="71"/>
      <c r="D119" s="71">
        <v>0</v>
      </c>
      <c r="E119" s="71">
        <v>0</v>
      </c>
      <c r="F119" s="74">
        <f t="shared" si="72"/>
        <v>0</v>
      </c>
      <c r="G119" s="71">
        <v>130000</v>
      </c>
      <c r="H119" s="74">
        <f t="shared" si="64"/>
        <v>130000</v>
      </c>
      <c r="I119" s="71">
        <v>0</v>
      </c>
      <c r="J119" s="74">
        <f t="shared" si="69"/>
        <v>130000</v>
      </c>
      <c r="K119" s="71">
        <v>0</v>
      </c>
      <c r="L119" s="74">
        <f t="shared" si="65"/>
        <v>130000</v>
      </c>
      <c r="M119" s="71">
        <v>-16900</v>
      </c>
      <c r="N119" s="74">
        <f t="shared" si="63"/>
        <v>113100</v>
      </c>
      <c r="O119" s="71">
        <f>E119+G119+I119+K119+M119</f>
        <v>113100</v>
      </c>
      <c r="P119" s="71">
        <v>113100</v>
      </c>
      <c r="Q119" s="72">
        <f t="shared" si="60"/>
        <v>100</v>
      </c>
      <c r="R119" s="16" t="e">
        <f t="shared" si="61"/>
        <v>#DIV/0!</v>
      </c>
      <c r="S119" s="17">
        <f t="shared" si="62"/>
        <v>113100</v>
      </c>
      <c r="T119" s="18"/>
    </row>
    <row r="120" spans="1:20" s="7" customFormat="1" ht="32.25" customHeight="1" x14ac:dyDescent="0.25">
      <c r="A120" s="69" t="s">
        <v>208</v>
      </c>
      <c r="B120" s="70" t="s">
        <v>209</v>
      </c>
      <c r="C120" s="74">
        <f>C121+C218</f>
        <v>258754383.03999999</v>
      </c>
      <c r="D120" s="74">
        <f t="shared" ref="D120:K120" si="94">D121</f>
        <v>500180538.33000004</v>
      </c>
      <c r="E120" s="74">
        <f>E121+E214+E218</f>
        <v>166248915.78</v>
      </c>
      <c r="F120" s="74">
        <f t="shared" si="72"/>
        <v>666429454.11000001</v>
      </c>
      <c r="G120" s="74">
        <f t="shared" si="94"/>
        <v>2346300</v>
      </c>
      <c r="H120" s="74">
        <f t="shared" si="64"/>
        <v>668775754.11000001</v>
      </c>
      <c r="I120" s="74">
        <f t="shared" si="94"/>
        <v>91318.080000000002</v>
      </c>
      <c r="J120" s="74">
        <f t="shared" si="69"/>
        <v>668867072.19000006</v>
      </c>
      <c r="K120" s="74">
        <f t="shared" si="94"/>
        <v>32300561.899999999</v>
      </c>
      <c r="L120" s="74">
        <f t="shared" si="65"/>
        <v>701167634.09000003</v>
      </c>
      <c r="M120" s="74">
        <f>M121+M214+M218</f>
        <v>1877877.7399999998</v>
      </c>
      <c r="N120" s="74">
        <f t="shared" si="63"/>
        <v>703045511.83000004</v>
      </c>
      <c r="O120" s="71">
        <f t="shared" si="66"/>
        <v>202864973.50000003</v>
      </c>
      <c r="P120" s="74">
        <f>P121+P218+P214</f>
        <v>574037653.74000001</v>
      </c>
      <c r="Q120" s="72">
        <f t="shared" si="60"/>
        <v>81.650141289687255</v>
      </c>
      <c r="R120" s="16">
        <f t="shared" si="61"/>
        <v>221.84654304049465</v>
      </c>
      <c r="S120" s="17">
        <f t="shared" si="62"/>
        <v>315283270.70000005</v>
      </c>
      <c r="T120" s="19"/>
    </row>
    <row r="121" spans="1:20" s="8" customFormat="1" ht="47.25" customHeight="1" x14ac:dyDescent="0.25">
      <c r="A121" s="69" t="s">
        <v>210</v>
      </c>
      <c r="B121" s="70" t="s">
        <v>211</v>
      </c>
      <c r="C121" s="74">
        <f t="shared" ref="C121" si="95">C122+C129+C175+C199</f>
        <v>259109519.44</v>
      </c>
      <c r="D121" s="74">
        <f>D122+D129+D175+D199</f>
        <v>500180538.33000004</v>
      </c>
      <c r="E121" s="74">
        <f>E122+E129+E175+E199</f>
        <v>166251824.02000001</v>
      </c>
      <c r="F121" s="74">
        <f>F122+F129+F175+F199</f>
        <v>666432362.35000014</v>
      </c>
      <c r="G121" s="74">
        <f>G122+G129+G175+G199</f>
        <v>2346300</v>
      </c>
      <c r="H121" s="74">
        <f t="shared" si="64"/>
        <v>668778662.35000014</v>
      </c>
      <c r="I121" s="74">
        <f>I122+I129+I175+I199</f>
        <v>91318.080000000002</v>
      </c>
      <c r="J121" s="74">
        <f t="shared" si="69"/>
        <v>668869980.43000019</v>
      </c>
      <c r="K121" s="74">
        <f>K122+K129+K175+K199</f>
        <v>32300561.899999999</v>
      </c>
      <c r="L121" s="74">
        <f t="shared" si="65"/>
        <v>701170542.33000016</v>
      </c>
      <c r="M121" s="74">
        <f>M122+M129+M175+M199</f>
        <v>1914451.7399999998</v>
      </c>
      <c r="N121" s="74">
        <f t="shared" si="63"/>
        <v>703084994.07000017</v>
      </c>
      <c r="O121" s="71">
        <f t="shared" si="66"/>
        <v>202904455.74000004</v>
      </c>
      <c r="P121" s="74">
        <f t="shared" ref="P121" si="96">P122+P129+P175+P199</f>
        <v>574077135.98000002</v>
      </c>
      <c r="Q121" s="72">
        <f t="shared" si="60"/>
        <v>81.651171739108975</v>
      </c>
      <c r="R121" s="16">
        <f t="shared" si="61"/>
        <v>221.55771706910778</v>
      </c>
      <c r="S121" s="17">
        <f t="shared" si="62"/>
        <v>314967616.54000002</v>
      </c>
      <c r="T121" s="20"/>
    </row>
    <row r="122" spans="1:20" s="7" customFormat="1" ht="31.5" customHeight="1" x14ac:dyDescent="0.25">
      <c r="A122" s="69" t="s">
        <v>212</v>
      </c>
      <c r="B122" s="70" t="s">
        <v>213</v>
      </c>
      <c r="C122" s="74">
        <f>C123+C125+C127</f>
        <v>74087640</v>
      </c>
      <c r="D122" s="74">
        <f>D123+D125</f>
        <v>76723600</v>
      </c>
      <c r="E122" s="74">
        <f t="shared" ref="E122:K122" si="97">E123+E125</f>
        <v>6378817.5</v>
      </c>
      <c r="F122" s="74">
        <f t="shared" si="72"/>
        <v>83102417.5</v>
      </c>
      <c r="G122" s="74">
        <f t="shared" si="97"/>
        <v>0</v>
      </c>
      <c r="H122" s="74">
        <f t="shared" si="64"/>
        <v>83102417.5</v>
      </c>
      <c r="I122" s="74">
        <f t="shared" si="97"/>
        <v>0</v>
      </c>
      <c r="J122" s="74">
        <f t="shared" si="69"/>
        <v>83102417.5</v>
      </c>
      <c r="K122" s="74">
        <f t="shared" si="97"/>
        <v>0</v>
      </c>
      <c r="L122" s="74">
        <f t="shared" si="65"/>
        <v>83102417.5</v>
      </c>
      <c r="M122" s="74">
        <f>M123+M125+M127</f>
        <v>658000</v>
      </c>
      <c r="N122" s="74">
        <f t="shared" si="63"/>
        <v>83760417.5</v>
      </c>
      <c r="O122" s="71">
        <f t="shared" si="66"/>
        <v>7036817.5</v>
      </c>
      <c r="P122" s="74">
        <f>P123+P125+P127</f>
        <v>83760417.5</v>
      </c>
      <c r="Q122" s="72">
        <f t="shared" si="60"/>
        <v>100</v>
      </c>
      <c r="R122" s="16">
        <f t="shared" si="61"/>
        <v>113.05585857506055</v>
      </c>
      <c r="S122" s="17">
        <f t="shared" si="62"/>
        <v>9672777.5</v>
      </c>
      <c r="T122" s="19"/>
    </row>
    <row r="123" spans="1:20" s="8" customFormat="1" ht="30.75" customHeight="1" x14ac:dyDescent="0.25">
      <c r="A123" s="69" t="s">
        <v>214</v>
      </c>
      <c r="B123" s="70" t="s">
        <v>215</v>
      </c>
      <c r="C123" s="74">
        <f t="shared" ref="C123:P123" si="98">C124</f>
        <v>68226000</v>
      </c>
      <c r="D123" s="74">
        <f>D124</f>
        <v>70081000</v>
      </c>
      <c r="E123" s="74">
        <f t="shared" si="98"/>
        <v>0</v>
      </c>
      <c r="F123" s="74">
        <f t="shared" si="72"/>
        <v>70081000</v>
      </c>
      <c r="G123" s="74">
        <f t="shared" si="98"/>
        <v>0</v>
      </c>
      <c r="H123" s="74">
        <f t="shared" si="64"/>
        <v>70081000</v>
      </c>
      <c r="I123" s="74">
        <f t="shared" si="98"/>
        <v>0</v>
      </c>
      <c r="J123" s="74">
        <f t="shared" si="69"/>
        <v>70081000</v>
      </c>
      <c r="K123" s="74">
        <f t="shared" si="98"/>
        <v>0</v>
      </c>
      <c r="L123" s="74">
        <f t="shared" si="65"/>
        <v>70081000</v>
      </c>
      <c r="M123" s="74">
        <f t="shared" si="98"/>
        <v>0</v>
      </c>
      <c r="N123" s="74">
        <f t="shared" si="63"/>
        <v>70081000</v>
      </c>
      <c r="O123" s="71">
        <f t="shared" si="66"/>
        <v>0</v>
      </c>
      <c r="P123" s="74">
        <f t="shared" si="98"/>
        <v>70081000</v>
      </c>
      <c r="Q123" s="72">
        <f t="shared" si="60"/>
        <v>100</v>
      </c>
      <c r="R123" s="16">
        <f t="shared" si="61"/>
        <v>102.71890481634567</v>
      </c>
      <c r="S123" s="17">
        <f t="shared" si="62"/>
        <v>1855000</v>
      </c>
      <c r="T123" s="20"/>
    </row>
    <row r="124" spans="1:20" s="8" customFormat="1" ht="40.5" customHeight="1" x14ac:dyDescent="0.25">
      <c r="A124" s="69" t="s">
        <v>216</v>
      </c>
      <c r="B124" s="70" t="s">
        <v>217</v>
      </c>
      <c r="C124" s="74">
        <v>68226000</v>
      </c>
      <c r="D124" s="74">
        <v>70081000</v>
      </c>
      <c r="E124" s="74">
        <v>0</v>
      </c>
      <c r="F124" s="74">
        <f t="shared" si="72"/>
        <v>70081000</v>
      </c>
      <c r="G124" s="74">
        <v>0</v>
      </c>
      <c r="H124" s="74">
        <v>0</v>
      </c>
      <c r="I124" s="74">
        <v>0</v>
      </c>
      <c r="J124" s="74">
        <v>0</v>
      </c>
      <c r="K124" s="74">
        <v>0</v>
      </c>
      <c r="L124" s="74">
        <f t="shared" si="65"/>
        <v>0</v>
      </c>
      <c r="M124" s="74">
        <v>0</v>
      </c>
      <c r="N124" s="74">
        <f t="shared" si="63"/>
        <v>0</v>
      </c>
      <c r="O124" s="71">
        <f t="shared" si="66"/>
        <v>0</v>
      </c>
      <c r="P124" s="74">
        <v>70081000</v>
      </c>
      <c r="Q124" s="72" t="e">
        <f t="shared" si="60"/>
        <v>#DIV/0!</v>
      </c>
      <c r="R124" s="16">
        <f t="shared" si="61"/>
        <v>102.71890481634567</v>
      </c>
      <c r="S124" s="17">
        <f t="shared" si="62"/>
        <v>1855000</v>
      </c>
      <c r="T124" s="20"/>
    </row>
    <row r="125" spans="1:20" s="8" customFormat="1" ht="31.5" customHeight="1" x14ac:dyDescent="0.25">
      <c r="A125" s="69" t="s">
        <v>218</v>
      </c>
      <c r="B125" s="70" t="s">
        <v>219</v>
      </c>
      <c r="C125" s="74">
        <f t="shared" ref="C125:P125" si="99">C126</f>
        <v>5081640</v>
      </c>
      <c r="D125" s="74">
        <f>D126</f>
        <v>6642600</v>
      </c>
      <c r="E125" s="74">
        <f t="shared" si="99"/>
        <v>6378817.5</v>
      </c>
      <c r="F125" s="74">
        <f t="shared" si="72"/>
        <v>13021417.5</v>
      </c>
      <c r="G125" s="74">
        <f t="shared" si="99"/>
        <v>0</v>
      </c>
      <c r="H125" s="74">
        <f t="shared" si="64"/>
        <v>13021417.5</v>
      </c>
      <c r="I125" s="74">
        <f t="shared" si="99"/>
        <v>0</v>
      </c>
      <c r="J125" s="74">
        <f t="shared" si="69"/>
        <v>13021417.5</v>
      </c>
      <c r="K125" s="74">
        <f t="shared" si="99"/>
        <v>0</v>
      </c>
      <c r="L125" s="74">
        <f t="shared" si="65"/>
        <v>13021417.5</v>
      </c>
      <c r="M125" s="74">
        <f t="shared" si="99"/>
        <v>0</v>
      </c>
      <c r="N125" s="74">
        <f t="shared" si="63"/>
        <v>13021417.5</v>
      </c>
      <c r="O125" s="71">
        <f t="shared" si="66"/>
        <v>6378817.5</v>
      </c>
      <c r="P125" s="74">
        <f t="shared" si="99"/>
        <v>13021417.5</v>
      </c>
      <c r="Q125" s="72">
        <f t="shared" si="60"/>
        <v>100</v>
      </c>
      <c r="R125" s="16">
        <f t="shared" si="61"/>
        <v>256.24439157437365</v>
      </c>
      <c r="S125" s="17">
        <f t="shared" si="62"/>
        <v>7939777.5</v>
      </c>
      <c r="T125" s="20"/>
    </row>
    <row r="126" spans="1:20" s="8" customFormat="1" ht="45" customHeight="1" x14ac:dyDescent="0.25">
      <c r="A126" s="69" t="s">
        <v>220</v>
      </c>
      <c r="B126" s="70" t="s">
        <v>221</v>
      </c>
      <c r="C126" s="74">
        <v>5081640</v>
      </c>
      <c r="D126" s="74">
        <v>6642600</v>
      </c>
      <c r="E126" s="74">
        <v>6378817.5</v>
      </c>
      <c r="F126" s="74">
        <f t="shared" si="72"/>
        <v>13021417.5</v>
      </c>
      <c r="G126" s="74">
        <v>0</v>
      </c>
      <c r="H126" s="74">
        <f t="shared" si="64"/>
        <v>13021417.5</v>
      </c>
      <c r="I126" s="74">
        <v>0</v>
      </c>
      <c r="J126" s="74">
        <f t="shared" si="69"/>
        <v>13021417.5</v>
      </c>
      <c r="K126" s="74">
        <v>0</v>
      </c>
      <c r="L126" s="74">
        <f t="shared" si="65"/>
        <v>13021417.5</v>
      </c>
      <c r="M126" s="74">
        <v>0</v>
      </c>
      <c r="N126" s="74">
        <f t="shared" si="63"/>
        <v>13021417.5</v>
      </c>
      <c r="O126" s="71">
        <f t="shared" si="66"/>
        <v>6378817.5</v>
      </c>
      <c r="P126" s="74">
        <v>13021417.5</v>
      </c>
      <c r="Q126" s="72">
        <f t="shared" si="60"/>
        <v>100</v>
      </c>
      <c r="R126" s="16">
        <f t="shared" si="61"/>
        <v>256.24439157437365</v>
      </c>
      <c r="S126" s="17">
        <f t="shared" si="62"/>
        <v>7939777.5</v>
      </c>
      <c r="T126" s="20"/>
    </row>
    <row r="127" spans="1:20" s="8" customFormat="1" ht="30.75" customHeight="1" x14ac:dyDescent="0.25">
      <c r="A127" s="69" t="s">
        <v>342</v>
      </c>
      <c r="B127" s="70" t="s">
        <v>390</v>
      </c>
      <c r="C127" s="74">
        <f>C128</f>
        <v>780000</v>
      </c>
      <c r="D127" s="74">
        <v>0</v>
      </c>
      <c r="E127" s="74">
        <v>0</v>
      </c>
      <c r="F127" s="74">
        <f t="shared" si="72"/>
        <v>0</v>
      </c>
      <c r="G127" s="74">
        <v>0</v>
      </c>
      <c r="H127" s="74">
        <v>0</v>
      </c>
      <c r="I127" s="74">
        <v>0</v>
      </c>
      <c r="J127" s="74">
        <v>0</v>
      </c>
      <c r="K127" s="74">
        <v>0</v>
      </c>
      <c r="L127" s="74">
        <f t="shared" si="65"/>
        <v>0</v>
      </c>
      <c r="M127" s="74">
        <f>M128</f>
        <v>658000</v>
      </c>
      <c r="N127" s="74">
        <f t="shared" si="63"/>
        <v>658000</v>
      </c>
      <c r="O127" s="71">
        <f t="shared" si="66"/>
        <v>658000</v>
      </c>
      <c r="P127" s="74">
        <f>P128</f>
        <v>658000</v>
      </c>
      <c r="Q127" s="72">
        <f t="shared" si="60"/>
        <v>100</v>
      </c>
      <c r="R127" s="16">
        <f t="shared" si="61"/>
        <v>84.358974358974365</v>
      </c>
      <c r="S127" s="17">
        <f t="shared" si="62"/>
        <v>-122000</v>
      </c>
      <c r="T127" s="20"/>
    </row>
    <row r="128" spans="1:20" s="8" customFormat="1" ht="45" customHeight="1" x14ac:dyDescent="0.25">
      <c r="A128" s="69" t="s">
        <v>343</v>
      </c>
      <c r="B128" s="70" t="s">
        <v>341</v>
      </c>
      <c r="C128" s="74">
        <v>780000</v>
      </c>
      <c r="D128" s="74">
        <v>0</v>
      </c>
      <c r="E128" s="74">
        <v>0</v>
      </c>
      <c r="F128" s="74">
        <f t="shared" si="72"/>
        <v>0</v>
      </c>
      <c r="G128" s="74">
        <v>0</v>
      </c>
      <c r="H128" s="74">
        <f t="shared" si="64"/>
        <v>0</v>
      </c>
      <c r="I128" s="74">
        <v>0</v>
      </c>
      <c r="J128" s="74">
        <f t="shared" si="69"/>
        <v>0</v>
      </c>
      <c r="K128" s="74">
        <v>0</v>
      </c>
      <c r="L128" s="74">
        <f t="shared" si="65"/>
        <v>0</v>
      </c>
      <c r="M128" s="74">
        <v>658000</v>
      </c>
      <c r="N128" s="74">
        <f t="shared" si="63"/>
        <v>658000</v>
      </c>
      <c r="O128" s="71">
        <f t="shared" si="66"/>
        <v>658000</v>
      </c>
      <c r="P128" s="74">
        <v>658000</v>
      </c>
      <c r="Q128" s="72">
        <f t="shared" si="60"/>
        <v>100</v>
      </c>
      <c r="R128" s="16">
        <f t="shared" si="61"/>
        <v>84.358974358974365</v>
      </c>
      <c r="S128" s="17">
        <f t="shared" si="62"/>
        <v>-122000</v>
      </c>
      <c r="T128" s="20"/>
    </row>
    <row r="129" spans="1:20" s="8" customFormat="1" ht="30.75" customHeight="1" x14ac:dyDescent="0.25">
      <c r="A129" s="87" t="s">
        <v>222</v>
      </c>
      <c r="B129" s="75" t="s">
        <v>223</v>
      </c>
      <c r="C129" s="74">
        <f>C130+C135+C139+C141+C143+C147+C149+C155+C157+C161+C153</f>
        <v>27827515.620000001</v>
      </c>
      <c r="D129" s="74">
        <f>D130+D135+D139+D141+D143+D147+D149+D155+D157+D159+D161+D153+D151</f>
        <v>216141247.92000002</v>
      </c>
      <c r="E129" s="74">
        <f>E130+E135+E139+E141+E143+E145+E147+E149+E155+E157+E159+E161+E153+E151</f>
        <v>159282906.52000001</v>
      </c>
      <c r="F129" s="74">
        <f>D129+E129</f>
        <v>375424154.44000006</v>
      </c>
      <c r="G129" s="74">
        <f>G130+G135+G139+G141+G143+G147+G149+G155+G157+G161+G153+G159</f>
        <v>2346300</v>
      </c>
      <c r="H129" s="74">
        <f t="shared" si="64"/>
        <v>377770454.44000006</v>
      </c>
      <c r="I129" s="74">
        <f>I130+I135+I139+I141+I143+I147+I149+I155+I157+I161+I153</f>
        <v>91318.080000000002</v>
      </c>
      <c r="J129" s="74">
        <f t="shared" si="69"/>
        <v>377861772.52000004</v>
      </c>
      <c r="K129" s="74">
        <f>K130+K135+K139+K141+K143+K147+K149+K155+K157+K161+K153</f>
        <v>31666347.899999999</v>
      </c>
      <c r="L129" s="74">
        <f t="shared" si="65"/>
        <v>409528120.42000002</v>
      </c>
      <c r="M129" s="74">
        <f>M130+M135+M139+M141+M143+M145+M147+M149+M155+M157+M161+M153</f>
        <v>-2764994.37</v>
      </c>
      <c r="N129" s="74">
        <f t="shared" si="63"/>
        <v>406763126.05000001</v>
      </c>
      <c r="O129" s="71">
        <f t="shared" si="66"/>
        <v>190621878.13000003</v>
      </c>
      <c r="P129" s="74">
        <f>P130+P135+P139+P141+P143+P145+P147+P149+P155+P157+P161+P153</f>
        <v>283492187.14999998</v>
      </c>
      <c r="Q129" s="72">
        <f t="shared" si="60"/>
        <v>69.694662321764298</v>
      </c>
      <c r="R129" s="16">
        <f t="shared" si="61"/>
        <v>1018.7477424188396</v>
      </c>
      <c r="S129" s="17">
        <f t="shared" si="62"/>
        <v>255664671.52999997</v>
      </c>
      <c r="T129" s="20"/>
    </row>
    <row r="130" spans="1:20" s="8" customFormat="1" ht="37.5" customHeight="1" x14ac:dyDescent="0.25">
      <c r="A130" s="78" t="s">
        <v>224</v>
      </c>
      <c r="B130" s="79" t="s">
        <v>225</v>
      </c>
      <c r="C130" s="74">
        <f t="shared" ref="C130:P130" si="100">C131</f>
        <v>6863283.6000000006</v>
      </c>
      <c r="D130" s="74">
        <f>D131</f>
        <v>0</v>
      </c>
      <c r="E130" s="74">
        <f t="shared" si="100"/>
        <v>336380212.92000002</v>
      </c>
      <c r="F130" s="74">
        <f t="shared" si="72"/>
        <v>336380212.92000002</v>
      </c>
      <c r="G130" s="74">
        <f t="shared" si="100"/>
        <v>0</v>
      </c>
      <c r="H130" s="74">
        <f t="shared" si="64"/>
        <v>336380212.92000002</v>
      </c>
      <c r="I130" s="74">
        <f t="shared" si="100"/>
        <v>0</v>
      </c>
      <c r="J130" s="74">
        <f t="shared" si="69"/>
        <v>336380212.92000002</v>
      </c>
      <c r="K130" s="74">
        <f t="shared" si="100"/>
        <v>0</v>
      </c>
      <c r="L130" s="74">
        <f t="shared" si="65"/>
        <v>336380212.92000002</v>
      </c>
      <c r="M130" s="74">
        <f t="shared" si="100"/>
        <v>0</v>
      </c>
      <c r="N130" s="74">
        <f t="shared" si="63"/>
        <v>336380212.92000002</v>
      </c>
      <c r="O130" s="71">
        <f t="shared" si="66"/>
        <v>336380212.92000002</v>
      </c>
      <c r="P130" s="74">
        <f t="shared" si="100"/>
        <v>222715563.41999999</v>
      </c>
      <c r="Q130" s="72">
        <f t="shared" si="60"/>
        <v>66.209472158508788</v>
      </c>
      <c r="R130" s="16">
        <f t="shared" si="61"/>
        <v>3245.0292950155804</v>
      </c>
      <c r="S130" s="17">
        <f t="shared" si="62"/>
        <v>215852279.81999999</v>
      </c>
      <c r="T130" s="20"/>
    </row>
    <row r="131" spans="1:20" s="8" customFormat="1" ht="55.5" customHeight="1" x14ac:dyDescent="0.25">
      <c r="A131" s="78" t="s">
        <v>226</v>
      </c>
      <c r="B131" s="79" t="s">
        <v>227</v>
      </c>
      <c r="C131" s="74">
        <f>C132+C133+C134</f>
        <v>6863283.6000000006</v>
      </c>
      <c r="D131" s="74">
        <f>D132+D133+D134</f>
        <v>0</v>
      </c>
      <c r="E131" s="74">
        <v>336380212.92000002</v>
      </c>
      <c r="F131" s="74">
        <f t="shared" si="72"/>
        <v>336380212.92000002</v>
      </c>
      <c r="G131" s="74">
        <f t="shared" ref="G131:M131" si="101">G132+G133+G134</f>
        <v>0</v>
      </c>
      <c r="H131" s="74">
        <f t="shared" si="64"/>
        <v>336380212.92000002</v>
      </c>
      <c r="I131" s="74">
        <f t="shared" si="101"/>
        <v>0</v>
      </c>
      <c r="J131" s="74">
        <f t="shared" si="69"/>
        <v>336380212.92000002</v>
      </c>
      <c r="K131" s="74">
        <f t="shared" si="101"/>
        <v>0</v>
      </c>
      <c r="L131" s="74">
        <f t="shared" si="65"/>
        <v>336380212.92000002</v>
      </c>
      <c r="M131" s="74">
        <f t="shared" si="101"/>
        <v>0</v>
      </c>
      <c r="N131" s="74">
        <f t="shared" si="63"/>
        <v>336380212.92000002</v>
      </c>
      <c r="O131" s="71">
        <f t="shared" si="66"/>
        <v>336380212.92000002</v>
      </c>
      <c r="P131" s="74">
        <v>222715563.41999999</v>
      </c>
      <c r="Q131" s="72">
        <f t="shared" si="60"/>
        <v>66.209472158508788</v>
      </c>
      <c r="R131" s="16">
        <f t="shared" si="61"/>
        <v>3245.0292950155804</v>
      </c>
      <c r="S131" s="17">
        <f t="shared" si="62"/>
        <v>215852279.81999999</v>
      </c>
      <c r="T131" s="20"/>
    </row>
    <row r="132" spans="1:20" s="8" customFormat="1" ht="42" hidden="1" customHeight="1" x14ac:dyDescent="0.25">
      <c r="A132" s="78"/>
      <c r="B132" s="88" t="s">
        <v>228</v>
      </c>
      <c r="C132" s="74">
        <v>1139999.3600000001</v>
      </c>
      <c r="D132" s="74">
        <v>0</v>
      </c>
      <c r="E132" s="74">
        <v>0</v>
      </c>
      <c r="F132" s="74">
        <f t="shared" si="72"/>
        <v>0</v>
      </c>
      <c r="G132" s="74">
        <v>0</v>
      </c>
      <c r="H132" s="74">
        <f t="shared" si="64"/>
        <v>0</v>
      </c>
      <c r="I132" s="74"/>
      <c r="J132" s="74">
        <f t="shared" si="69"/>
        <v>0</v>
      </c>
      <c r="K132" s="74"/>
      <c r="L132" s="74">
        <f t="shared" si="65"/>
        <v>0</v>
      </c>
      <c r="M132" s="74">
        <v>0</v>
      </c>
      <c r="N132" s="74">
        <f t="shared" si="63"/>
        <v>0</v>
      </c>
      <c r="O132" s="71">
        <f t="shared" si="66"/>
        <v>0</v>
      </c>
      <c r="P132" s="74">
        <v>0</v>
      </c>
      <c r="Q132" s="72" t="e">
        <f t="shared" si="60"/>
        <v>#DIV/0!</v>
      </c>
      <c r="R132" s="16">
        <f t="shared" si="61"/>
        <v>0</v>
      </c>
      <c r="S132" s="17">
        <f t="shared" si="62"/>
        <v>-1139999.3600000001</v>
      </c>
      <c r="T132" s="20"/>
    </row>
    <row r="133" spans="1:20" s="8" customFormat="1" ht="51" hidden="1" x14ac:dyDescent="0.25">
      <c r="A133" s="78"/>
      <c r="B133" s="88" t="s">
        <v>361</v>
      </c>
      <c r="C133" s="74">
        <v>5723284.2400000002</v>
      </c>
      <c r="D133" s="74">
        <v>0</v>
      </c>
      <c r="E133" s="74">
        <v>0</v>
      </c>
      <c r="F133" s="74">
        <f t="shared" si="72"/>
        <v>0</v>
      </c>
      <c r="G133" s="74">
        <v>0</v>
      </c>
      <c r="H133" s="74">
        <f t="shared" si="64"/>
        <v>0</v>
      </c>
      <c r="I133" s="74"/>
      <c r="J133" s="74">
        <f t="shared" si="69"/>
        <v>0</v>
      </c>
      <c r="K133" s="74"/>
      <c r="L133" s="74">
        <f t="shared" si="65"/>
        <v>0</v>
      </c>
      <c r="M133" s="74">
        <v>0</v>
      </c>
      <c r="N133" s="74">
        <f t="shared" si="63"/>
        <v>0</v>
      </c>
      <c r="O133" s="71">
        <f t="shared" si="66"/>
        <v>0</v>
      </c>
      <c r="P133" s="74">
        <v>0</v>
      </c>
      <c r="Q133" s="72" t="e">
        <f t="shared" si="60"/>
        <v>#DIV/0!</v>
      </c>
      <c r="R133" s="16">
        <f t="shared" si="61"/>
        <v>0</v>
      </c>
      <c r="S133" s="17">
        <f t="shared" si="62"/>
        <v>-5723284.2400000002</v>
      </c>
      <c r="T133" s="20"/>
    </row>
    <row r="134" spans="1:20" s="8" customFormat="1" ht="102" hidden="1" x14ac:dyDescent="0.25">
      <c r="A134" s="78"/>
      <c r="B134" s="88" t="s">
        <v>391</v>
      </c>
      <c r="C134" s="74">
        <v>0</v>
      </c>
      <c r="D134" s="74">
        <v>0</v>
      </c>
      <c r="E134" s="74">
        <v>0</v>
      </c>
      <c r="F134" s="74">
        <f t="shared" si="72"/>
        <v>0</v>
      </c>
      <c r="G134" s="74">
        <v>0</v>
      </c>
      <c r="H134" s="74">
        <f t="shared" si="64"/>
        <v>0</v>
      </c>
      <c r="I134" s="74"/>
      <c r="J134" s="74">
        <f t="shared" si="69"/>
        <v>0</v>
      </c>
      <c r="K134" s="74"/>
      <c r="L134" s="74">
        <f t="shared" si="65"/>
        <v>0</v>
      </c>
      <c r="M134" s="74"/>
      <c r="N134" s="74">
        <f t="shared" si="63"/>
        <v>0</v>
      </c>
      <c r="O134" s="71">
        <f t="shared" si="66"/>
        <v>0</v>
      </c>
      <c r="P134" s="74"/>
      <c r="Q134" s="72"/>
      <c r="R134" s="16"/>
      <c r="S134" s="17"/>
      <c r="T134" s="20"/>
    </row>
    <row r="135" spans="1:20" s="8" customFormat="1" ht="56.25" hidden="1" customHeight="1" x14ac:dyDescent="0.25">
      <c r="A135" s="78" t="s">
        <v>229</v>
      </c>
      <c r="B135" s="89" t="s">
        <v>230</v>
      </c>
      <c r="C135" s="74">
        <f t="shared" ref="C135:P135" si="102">C136</f>
        <v>0</v>
      </c>
      <c r="D135" s="74">
        <f>D136</f>
        <v>0</v>
      </c>
      <c r="E135" s="74">
        <f t="shared" si="102"/>
        <v>0</v>
      </c>
      <c r="F135" s="74">
        <f t="shared" si="72"/>
        <v>0</v>
      </c>
      <c r="G135" s="74">
        <f t="shared" si="102"/>
        <v>0</v>
      </c>
      <c r="H135" s="74">
        <f t="shared" si="64"/>
        <v>0</v>
      </c>
      <c r="I135" s="74">
        <f t="shared" si="102"/>
        <v>0</v>
      </c>
      <c r="J135" s="74">
        <f t="shared" si="69"/>
        <v>0</v>
      </c>
      <c r="K135" s="74">
        <f t="shared" si="102"/>
        <v>0</v>
      </c>
      <c r="L135" s="74">
        <f t="shared" si="65"/>
        <v>0</v>
      </c>
      <c r="M135" s="74">
        <f t="shared" si="102"/>
        <v>0</v>
      </c>
      <c r="N135" s="74">
        <f t="shared" si="63"/>
        <v>0</v>
      </c>
      <c r="O135" s="71">
        <f t="shared" si="66"/>
        <v>0</v>
      </c>
      <c r="P135" s="74">
        <f t="shared" si="102"/>
        <v>0</v>
      </c>
      <c r="Q135" s="72" t="e">
        <f t="shared" si="60"/>
        <v>#DIV/0!</v>
      </c>
      <c r="R135" s="16" t="e">
        <f t="shared" si="61"/>
        <v>#DIV/0!</v>
      </c>
      <c r="S135" s="17">
        <f t="shared" si="62"/>
        <v>0</v>
      </c>
      <c r="T135" s="20"/>
    </row>
    <row r="136" spans="1:20" s="8" customFormat="1" ht="58.5" hidden="1" customHeight="1" x14ac:dyDescent="0.25">
      <c r="A136" s="78" t="s">
        <v>231</v>
      </c>
      <c r="B136" s="79" t="s">
        <v>232</v>
      </c>
      <c r="C136" s="74">
        <v>0</v>
      </c>
      <c r="D136" s="74">
        <v>0</v>
      </c>
      <c r="E136" s="74">
        <v>0</v>
      </c>
      <c r="F136" s="74">
        <f t="shared" si="72"/>
        <v>0</v>
      </c>
      <c r="G136" s="74"/>
      <c r="H136" s="74">
        <f t="shared" si="64"/>
        <v>0</v>
      </c>
      <c r="I136" s="74"/>
      <c r="J136" s="74">
        <f t="shared" si="69"/>
        <v>0</v>
      </c>
      <c r="K136" s="74"/>
      <c r="L136" s="74">
        <f t="shared" si="65"/>
        <v>0</v>
      </c>
      <c r="M136" s="74"/>
      <c r="N136" s="74">
        <f t="shared" si="63"/>
        <v>0</v>
      </c>
      <c r="O136" s="71">
        <f t="shared" si="66"/>
        <v>0</v>
      </c>
      <c r="P136" s="74">
        <v>0</v>
      </c>
      <c r="Q136" s="72" t="e">
        <f t="shared" si="60"/>
        <v>#DIV/0!</v>
      </c>
      <c r="R136" s="16" t="e">
        <f t="shared" si="61"/>
        <v>#DIV/0!</v>
      </c>
      <c r="S136" s="17">
        <f t="shared" si="62"/>
        <v>0</v>
      </c>
      <c r="T136" s="20"/>
    </row>
    <row r="137" spans="1:20" s="8" customFormat="1" ht="58.5" hidden="1" customHeight="1" x14ac:dyDescent="0.25">
      <c r="A137" s="78" t="s">
        <v>346</v>
      </c>
      <c r="B137" s="79" t="s">
        <v>344</v>
      </c>
      <c r="C137" s="74">
        <v>0</v>
      </c>
      <c r="D137" s="74">
        <v>0</v>
      </c>
      <c r="E137" s="74"/>
      <c r="F137" s="74">
        <f t="shared" si="72"/>
        <v>0</v>
      </c>
      <c r="G137" s="74"/>
      <c r="H137" s="74">
        <f t="shared" si="64"/>
        <v>0</v>
      </c>
      <c r="I137" s="74"/>
      <c r="J137" s="74">
        <f t="shared" si="69"/>
        <v>0</v>
      </c>
      <c r="K137" s="74"/>
      <c r="L137" s="74">
        <f t="shared" si="65"/>
        <v>0</v>
      </c>
      <c r="M137" s="74"/>
      <c r="N137" s="74">
        <f t="shared" si="63"/>
        <v>0</v>
      </c>
      <c r="O137" s="71">
        <f t="shared" si="66"/>
        <v>0</v>
      </c>
      <c r="P137" s="74">
        <v>0</v>
      </c>
      <c r="Q137" s="72" t="e">
        <f t="shared" si="60"/>
        <v>#DIV/0!</v>
      </c>
      <c r="R137" s="16" t="e">
        <f t="shared" si="61"/>
        <v>#DIV/0!</v>
      </c>
      <c r="S137" s="17">
        <f t="shared" si="62"/>
        <v>0</v>
      </c>
      <c r="T137" s="20"/>
    </row>
    <row r="138" spans="1:20" s="8" customFormat="1" ht="58.5" hidden="1" customHeight="1" x14ac:dyDescent="0.25">
      <c r="A138" s="78" t="s">
        <v>347</v>
      </c>
      <c r="B138" s="79" t="s">
        <v>345</v>
      </c>
      <c r="C138" s="74">
        <v>0</v>
      </c>
      <c r="D138" s="74">
        <v>0</v>
      </c>
      <c r="E138" s="74"/>
      <c r="F138" s="74">
        <f t="shared" si="72"/>
        <v>0</v>
      </c>
      <c r="G138" s="74"/>
      <c r="H138" s="74">
        <f t="shared" si="64"/>
        <v>0</v>
      </c>
      <c r="I138" s="74"/>
      <c r="J138" s="74">
        <f t="shared" si="69"/>
        <v>0</v>
      </c>
      <c r="K138" s="74"/>
      <c r="L138" s="74">
        <f t="shared" si="65"/>
        <v>0</v>
      </c>
      <c r="M138" s="74"/>
      <c r="N138" s="74">
        <f t="shared" si="63"/>
        <v>0</v>
      </c>
      <c r="O138" s="71">
        <f t="shared" si="66"/>
        <v>0</v>
      </c>
      <c r="P138" s="74">
        <v>0</v>
      </c>
      <c r="Q138" s="72" t="e">
        <f t="shared" si="60"/>
        <v>#DIV/0!</v>
      </c>
      <c r="R138" s="16" t="e">
        <f t="shared" si="61"/>
        <v>#DIV/0!</v>
      </c>
      <c r="S138" s="17">
        <f t="shared" si="62"/>
        <v>0</v>
      </c>
      <c r="T138" s="20"/>
    </row>
    <row r="139" spans="1:20" s="8" customFormat="1" ht="64.5" hidden="1" customHeight="1" x14ac:dyDescent="0.25">
      <c r="A139" s="78" t="s">
        <v>233</v>
      </c>
      <c r="B139" s="79" t="s">
        <v>234</v>
      </c>
      <c r="C139" s="74">
        <f t="shared" ref="C139:P139" si="103">C140</f>
        <v>9429830.8699999992</v>
      </c>
      <c r="D139" s="74">
        <f>D140</f>
        <v>0</v>
      </c>
      <c r="E139" s="74">
        <f t="shared" si="103"/>
        <v>0</v>
      </c>
      <c r="F139" s="74">
        <f t="shared" si="72"/>
        <v>0</v>
      </c>
      <c r="G139" s="74">
        <f t="shared" si="103"/>
        <v>0</v>
      </c>
      <c r="H139" s="74">
        <f t="shared" si="64"/>
        <v>0</v>
      </c>
      <c r="I139" s="74">
        <f t="shared" si="103"/>
        <v>0</v>
      </c>
      <c r="J139" s="74">
        <f t="shared" si="69"/>
        <v>0</v>
      </c>
      <c r="K139" s="74">
        <f t="shared" si="103"/>
        <v>0</v>
      </c>
      <c r="L139" s="74">
        <f t="shared" si="65"/>
        <v>0</v>
      </c>
      <c r="M139" s="74">
        <f t="shared" si="103"/>
        <v>0</v>
      </c>
      <c r="N139" s="74">
        <f t="shared" si="63"/>
        <v>0</v>
      </c>
      <c r="O139" s="71">
        <f t="shared" si="66"/>
        <v>0</v>
      </c>
      <c r="P139" s="74">
        <f t="shared" si="103"/>
        <v>0</v>
      </c>
      <c r="Q139" s="72" t="e">
        <f t="shared" si="60"/>
        <v>#DIV/0!</v>
      </c>
      <c r="R139" s="16">
        <f t="shared" si="61"/>
        <v>0</v>
      </c>
      <c r="S139" s="17">
        <f t="shared" si="62"/>
        <v>-9429830.8699999992</v>
      </c>
      <c r="T139" s="20"/>
    </row>
    <row r="140" spans="1:20" s="8" customFormat="1" ht="45" hidden="1" customHeight="1" x14ac:dyDescent="0.25">
      <c r="A140" s="78" t="s">
        <v>235</v>
      </c>
      <c r="B140" s="79" t="s">
        <v>236</v>
      </c>
      <c r="C140" s="74">
        <v>9429830.8699999992</v>
      </c>
      <c r="D140" s="74">
        <v>0</v>
      </c>
      <c r="E140" s="74">
        <v>0</v>
      </c>
      <c r="F140" s="74">
        <f t="shared" si="72"/>
        <v>0</v>
      </c>
      <c r="G140" s="74">
        <v>0</v>
      </c>
      <c r="H140" s="74">
        <f t="shared" si="64"/>
        <v>0</v>
      </c>
      <c r="I140" s="74"/>
      <c r="J140" s="74">
        <f t="shared" si="69"/>
        <v>0</v>
      </c>
      <c r="K140" s="74"/>
      <c r="L140" s="74">
        <f t="shared" si="65"/>
        <v>0</v>
      </c>
      <c r="M140" s="74">
        <v>0</v>
      </c>
      <c r="N140" s="74">
        <f t="shared" si="63"/>
        <v>0</v>
      </c>
      <c r="O140" s="71">
        <f t="shared" si="66"/>
        <v>0</v>
      </c>
      <c r="P140" s="74">
        <v>0</v>
      </c>
      <c r="Q140" s="72" t="e">
        <f t="shared" si="60"/>
        <v>#DIV/0!</v>
      </c>
      <c r="R140" s="16">
        <f t="shared" si="61"/>
        <v>0</v>
      </c>
      <c r="S140" s="17">
        <f t="shared" si="62"/>
        <v>-9429830.8699999992</v>
      </c>
      <c r="T140" s="20"/>
    </row>
    <row r="141" spans="1:20" s="8" customFormat="1" ht="52.5" hidden="1" customHeight="1" x14ac:dyDescent="0.25">
      <c r="A141" s="78" t="s">
        <v>237</v>
      </c>
      <c r="B141" s="79" t="s">
        <v>238</v>
      </c>
      <c r="C141" s="74">
        <f t="shared" ref="C141:P141" si="104">C142</f>
        <v>3721868.12</v>
      </c>
      <c r="D141" s="74">
        <f>D142</f>
        <v>0</v>
      </c>
      <c r="E141" s="74">
        <f t="shared" si="104"/>
        <v>0</v>
      </c>
      <c r="F141" s="74">
        <f t="shared" si="72"/>
        <v>0</v>
      </c>
      <c r="G141" s="74">
        <f t="shared" si="104"/>
        <v>0</v>
      </c>
      <c r="H141" s="74">
        <f t="shared" si="64"/>
        <v>0</v>
      </c>
      <c r="I141" s="74">
        <f t="shared" si="104"/>
        <v>0</v>
      </c>
      <c r="J141" s="74">
        <f t="shared" si="69"/>
        <v>0</v>
      </c>
      <c r="K141" s="74">
        <f t="shared" si="104"/>
        <v>0</v>
      </c>
      <c r="L141" s="74">
        <f t="shared" si="65"/>
        <v>0</v>
      </c>
      <c r="M141" s="74">
        <f t="shared" si="104"/>
        <v>0</v>
      </c>
      <c r="N141" s="74">
        <f t="shared" ref="N141:N208" si="105">L141+M141</f>
        <v>0</v>
      </c>
      <c r="O141" s="71">
        <f t="shared" si="66"/>
        <v>0</v>
      </c>
      <c r="P141" s="74">
        <f t="shared" si="104"/>
        <v>0</v>
      </c>
      <c r="Q141" s="72" t="e">
        <f t="shared" si="60"/>
        <v>#DIV/0!</v>
      </c>
      <c r="R141" s="16">
        <f t="shared" si="61"/>
        <v>0</v>
      </c>
      <c r="S141" s="17">
        <f t="shared" si="62"/>
        <v>-3721868.12</v>
      </c>
      <c r="T141" s="20"/>
    </row>
    <row r="142" spans="1:20" s="8" customFormat="1" ht="89.25" hidden="1" x14ac:dyDescent="0.25">
      <c r="A142" s="78" t="s">
        <v>239</v>
      </c>
      <c r="B142" s="79" t="s">
        <v>240</v>
      </c>
      <c r="C142" s="74">
        <v>3721868.12</v>
      </c>
      <c r="D142" s="74">
        <v>0</v>
      </c>
      <c r="E142" s="74">
        <v>0</v>
      </c>
      <c r="F142" s="74">
        <f t="shared" si="72"/>
        <v>0</v>
      </c>
      <c r="G142" s="74">
        <v>0</v>
      </c>
      <c r="H142" s="74">
        <f t="shared" ref="H142:H209" si="106">F142+G142</f>
        <v>0</v>
      </c>
      <c r="I142" s="74"/>
      <c r="J142" s="74">
        <f t="shared" si="69"/>
        <v>0</v>
      </c>
      <c r="K142" s="74"/>
      <c r="L142" s="74">
        <f t="shared" ref="L142:L207" si="107">J142+K142</f>
        <v>0</v>
      </c>
      <c r="M142" s="74">
        <v>0</v>
      </c>
      <c r="N142" s="74">
        <f t="shared" si="105"/>
        <v>0</v>
      </c>
      <c r="O142" s="71">
        <f t="shared" ref="O142:O209" si="108">E142+G142+I142+K142+M142</f>
        <v>0</v>
      </c>
      <c r="P142" s="74">
        <v>0</v>
      </c>
      <c r="Q142" s="72" t="e">
        <f t="shared" si="60"/>
        <v>#DIV/0!</v>
      </c>
      <c r="R142" s="16">
        <f t="shared" si="61"/>
        <v>0</v>
      </c>
      <c r="S142" s="17">
        <f t="shared" si="62"/>
        <v>-3721868.12</v>
      </c>
      <c r="T142" s="20"/>
    </row>
    <row r="143" spans="1:20" s="8" customFormat="1" ht="58.5" customHeight="1" x14ac:dyDescent="0.25">
      <c r="A143" s="78" t="s">
        <v>241</v>
      </c>
      <c r="B143" s="79" t="s">
        <v>242</v>
      </c>
      <c r="C143" s="74">
        <f t="shared" ref="C143:P143" si="109">C144</f>
        <v>3714648.64</v>
      </c>
      <c r="D143" s="74">
        <f>D144</f>
        <v>4385467.62</v>
      </c>
      <c r="E143" s="74">
        <f t="shared" si="109"/>
        <v>0</v>
      </c>
      <c r="F143" s="74">
        <f t="shared" si="72"/>
        <v>4385467.62</v>
      </c>
      <c r="G143" s="74">
        <f t="shared" si="109"/>
        <v>0</v>
      </c>
      <c r="H143" s="74">
        <f t="shared" si="106"/>
        <v>4385467.62</v>
      </c>
      <c r="I143" s="74">
        <f t="shared" si="109"/>
        <v>0</v>
      </c>
      <c r="J143" s="74">
        <f t="shared" ref="J143:J210" si="110">H143+I143</f>
        <v>4385467.62</v>
      </c>
      <c r="K143" s="74">
        <f t="shared" si="109"/>
        <v>0</v>
      </c>
      <c r="L143" s="74">
        <f t="shared" si="107"/>
        <v>4385467.62</v>
      </c>
      <c r="M143" s="74">
        <f t="shared" si="109"/>
        <v>-558658.26</v>
      </c>
      <c r="N143" s="74">
        <f t="shared" si="105"/>
        <v>3826809.3600000003</v>
      </c>
      <c r="O143" s="71">
        <f t="shared" si="108"/>
        <v>-558658.26</v>
      </c>
      <c r="P143" s="74">
        <f t="shared" si="109"/>
        <v>3774029.52</v>
      </c>
      <c r="Q143" s="72">
        <f t="shared" ref="Q143:Q221" si="111">P143/N143*100</f>
        <v>98.620787318237348</v>
      </c>
      <c r="R143" s="16">
        <f t="shared" ref="R143:R221" si="112">P143/C143*100</f>
        <v>101.59855980349192</v>
      </c>
      <c r="S143" s="17">
        <f t="shared" ref="S143:S222" si="113">P143-C143</f>
        <v>59380.879999999888</v>
      </c>
      <c r="T143" s="20"/>
    </row>
    <row r="144" spans="1:20" s="8" customFormat="1" ht="68.25" customHeight="1" x14ac:dyDescent="0.25">
      <c r="A144" s="78" t="s">
        <v>243</v>
      </c>
      <c r="B144" s="79" t="s">
        <v>244</v>
      </c>
      <c r="C144" s="74">
        <v>3714648.64</v>
      </c>
      <c r="D144" s="74">
        <v>4385467.62</v>
      </c>
      <c r="E144" s="74">
        <v>0</v>
      </c>
      <c r="F144" s="74">
        <f t="shared" si="72"/>
        <v>4385467.62</v>
      </c>
      <c r="G144" s="74">
        <v>0</v>
      </c>
      <c r="H144" s="74">
        <f t="shared" si="106"/>
        <v>4385467.62</v>
      </c>
      <c r="I144" s="74">
        <v>0</v>
      </c>
      <c r="J144" s="74">
        <f t="shared" si="110"/>
        <v>4385467.62</v>
      </c>
      <c r="K144" s="74">
        <v>0</v>
      </c>
      <c r="L144" s="74">
        <f t="shared" si="107"/>
        <v>4385467.62</v>
      </c>
      <c r="M144" s="74">
        <v>-558658.26</v>
      </c>
      <c r="N144" s="74">
        <f t="shared" si="105"/>
        <v>3826809.3600000003</v>
      </c>
      <c r="O144" s="71">
        <f t="shared" si="108"/>
        <v>-558658.26</v>
      </c>
      <c r="P144" s="74">
        <v>3774029.52</v>
      </c>
      <c r="Q144" s="72">
        <f t="shared" si="111"/>
        <v>98.620787318237348</v>
      </c>
      <c r="R144" s="16">
        <f t="shared" si="112"/>
        <v>101.59855980349192</v>
      </c>
      <c r="S144" s="17">
        <f t="shared" si="113"/>
        <v>59380.879999999888</v>
      </c>
      <c r="T144" s="20"/>
    </row>
    <row r="145" spans="1:20" s="8" customFormat="1" ht="68.25" customHeight="1" x14ac:dyDescent="0.25">
      <c r="A145" s="38" t="s">
        <v>421</v>
      </c>
      <c r="B145" s="39" t="s">
        <v>422</v>
      </c>
      <c r="C145" s="74"/>
      <c r="D145" s="74">
        <f>D146</f>
        <v>0</v>
      </c>
      <c r="E145" s="74">
        <f>E146</f>
        <v>9800000</v>
      </c>
      <c r="F145" s="74">
        <f t="shared" si="72"/>
        <v>9800000</v>
      </c>
      <c r="G145" s="74">
        <f>G146</f>
        <v>0</v>
      </c>
      <c r="H145" s="74">
        <f t="shared" si="106"/>
        <v>9800000</v>
      </c>
      <c r="I145" s="74">
        <f>I146</f>
        <v>0</v>
      </c>
      <c r="J145" s="74">
        <f t="shared" si="110"/>
        <v>9800000</v>
      </c>
      <c r="K145" s="74">
        <f>K146</f>
        <v>0</v>
      </c>
      <c r="L145" s="74">
        <f t="shared" si="107"/>
        <v>9800000</v>
      </c>
      <c r="M145" s="74">
        <f>M146</f>
        <v>-838526.11</v>
      </c>
      <c r="N145" s="74">
        <f>L145+M145</f>
        <v>8961473.8900000006</v>
      </c>
      <c r="O145" s="71">
        <f t="shared" si="108"/>
        <v>8961473.8900000006</v>
      </c>
      <c r="P145" s="74">
        <f>P146</f>
        <v>8961473.8900000006</v>
      </c>
      <c r="Q145" s="72">
        <f t="shared" si="111"/>
        <v>100</v>
      </c>
      <c r="R145" s="16" t="e">
        <f t="shared" si="112"/>
        <v>#DIV/0!</v>
      </c>
      <c r="S145" s="17">
        <f t="shared" si="113"/>
        <v>8961473.8900000006</v>
      </c>
      <c r="T145" s="20"/>
    </row>
    <row r="146" spans="1:20" s="8" customFormat="1" ht="68.25" customHeight="1" x14ac:dyDescent="0.25">
      <c r="A146" s="38" t="s">
        <v>423</v>
      </c>
      <c r="B146" s="39" t="s">
        <v>424</v>
      </c>
      <c r="C146" s="74"/>
      <c r="D146" s="74">
        <v>0</v>
      </c>
      <c r="E146" s="74">
        <v>9800000</v>
      </c>
      <c r="F146" s="74">
        <f t="shared" si="72"/>
        <v>9800000</v>
      </c>
      <c r="G146" s="74">
        <v>0</v>
      </c>
      <c r="H146" s="74">
        <f t="shared" si="106"/>
        <v>9800000</v>
      </c>
      <c r="I146" s="74">
        <v>0</v>
      </c>
      <c r="J146" s="74">
        <f t="shared" si="110"/>
        <v>9800000</v>
      </c>
      <c r="K146" s="74">
        <v>0</v>
      </c>
      <c r="L146" s="74">
        <f t="shared" si="107"/>
        <v>9800000</v>
      </c>
      <c r="M146" s="74">
        <v>-838526.11</v>
      </c>
      <c r="N146" s="74">
        <f>L146+M146</f>
        <v>8961473.8900000006</v>
      </c>
      <c r="O146" s="71">
        <f>E146+G146+I146+K146+M146</f>
        <v>8961473.8900000006</v>
      </c>
      <c r="P146" s="74">
        <v>8961473.8900000006</v>
      </c>
      <c r="Q146" s="72">
        <f t="shared" si="111"/>
        <v>100</v>
      </c>
      <c r="R146" s="16" t="e">
        <f t="shared" si="112"/>
        <v>#DIV/0!</v>
      </c>
      <c r="S146" s="17">
        <f t="shared" si="113"/>
        <v>8961473.8900000006</v>
      </c>
      <c r="T146" s="20"/>
    </row>
    <row r="147" spans="1:20" s="8" customFormat="1" ht="57.75" hidden="1" customHeight="1" x14ac:dyDescent="0.25">
      <c r="A147" s="78" t="s">
        <v>245</v>
      </c>
      <c r="B147" s="79" t="s">
        <v>246</v>
      </c>
      <c r="C147" s="74">
        <f t="shared" ref="C147:P147" si="114">C148</f>
        <v>0</v>
      </c>
      <c r="D147" s="74">
        <f>D148</f>
        <v>0</v>
      </c>
      <c r="E147" s="74">
        <f t="shared" si="114"/>
        <v>0</v>
      </c>
      <c r="F147" s="74">
        <f t="shared" si="72"/>
        <v>0</v>
      </c>
      <c r="G147" s="74">
        <f t="shared" si="114"/>
        <v>0</v>
      </c>
      <c r="H147" s="74">
        <f t="shared" si="106"/>
        <v>0</v>
      </c>
      <c r="I147" s="74">
        <f t="shared" si="114"/>
        <v>0</v>
      </c>
      <c r="J147" s="74">
        <f t="shared" si="110"/>
        <v>0</v>
      </c>
      <c r="K147" s="74">
        <f t="shared" si="114"/>
        <v>0</v>
      </c>
      <c r="L147" s="74">
        <f t="shared" si="107"/>
        <v>0</v>
      </c>
      <c r="M147" s="74">
        <f t="shared" si="114"/>
        <v>0</v>
      </c>
      <c r="N147" s="74">
        <f t="shared" si="105"/>
        <v>0</v>
      </c>
      <c r="O147" s="71">
        <f t="shared" si="108"/>
        <v>0</v>
      </c>
      <c r="P147" s="74">
        <f t="shared" si="114"/>
        <v>0</v>
      </c>
      <c r="Q147" s="72" t="e">
        <f t="shared" si="111"/>
        <v>#DIV/0!</v>
      </c>
      <c r="R147" s="16" t="e">
        <f t="shared" si="112"/>
        <v>#DIV/0!</v>
      </c>
      <c r="S147" s="17">
        <f t="shared" si="113"/>
        <v>0</v>
      </c>
      <c r="T147" s="20"/>
    </row>
    <row r="148" spans="1:20" s="8" customFormat="1" ht="44.25" hidden="1" customHeight="1" x14ac:dyDescent="0.25">
      <c r="A148" s="78" t="s">
        <v>247</v>
      </c>
      <c r="B148" s="79" t="s">
        <v>248</v>
      </c>
      <c r="C148" s="74">
        <v>0</v>
      </c>
      <c r="D148" s="74">
        <v>0</v>
      </c>
      <c r="E148" s="74">
        <v>0</v>
      </c>
      <c r="F148" s="74">
        <f t="shared" si="72"/>
        <v>0</v>
      </c>
      <c r="G148" s="74">
        <v>0</v>
      </c>
      <c r="H148" s="74">
        <f t="shared" si="106"/>
        <v>0</v>
      </c>
      <c r="I148" s="74"/>
      <c r="J148" s="74">
        <f t="shared" si="110"/>
        <v>0</v>
      </c>
      <c r="K148" s="74"/>
      <c r="L148" s="74">
        <f t="shared" si="107"/>
        <v>0</v>
      </c>
      <c r="M148" s="74">
        <v>0</v>
      </c>
      <c r="N148" s="74">
        <f t="shared" si="105"/>
        <v>0</v>
      </c>
      <c r="O148" s="71">
        <f t="shared" si="108"/>
        <v>0</v>
      </c>
      <c r="P148" s="74">
        <v>0</v>
      </c>
      <c r="Q148" s="72" t="e">
        <f t="shared" si="111"/>
        <v>#DIV/0!</v>
      </c>
      <c r="R148" s="16" t="e">
        <f t="shared" si="112"/>
        <v>#DIV/0!</v>
      </c>
      <c r="S148" s="17">
        <f t="shared" si="113"/>
        <v>0</v>
      </c>
      <c r="T148" s="20"/>
    </row>
    <row r="149" spans="1:20" s="8" customFormat="1" ht="28.5" customHeight="1" x14ac:dyDescent="0.25">
      <c r="A149" s="78" t="s">
        <v>249</v>
      </c>
      <c r="B149" s="79" t="s">
        <v>250</v>
      </c>
      <c r="C149" s="74">
        <f t="shared" ref="C149:P149" si="115">C150</f>
        <v>2799224.51</v>
      </c>
      <c r="D149" s="74">
        <f>D150</f>
        <v>4576887</v>
      </c>
      <c r="E149" s="74">
        <f t="shared" si="115"/>
        <v>0</v>
      </c>
      <c r="F149" s="74">
        <f t="shared" si="72"/>
        <v>4576887</v>
      </c>
      <c r="G149" s="74">
        <f t="shared" si="115"/>
        <v>0</v>
      </c>
      <c r="H149" s="74">
        <f t="shared" si="106"/>
        <v>4576887</v>
      </c>
      <c r="I149" s="74">
        <f t="shared" si="115"/>
        <v>0</v>
      </c>
      <c r="J149" s="74">
        <f t="shared" si="110"/>
        <v>4576887</v>
      </c>
      <c r="K149" s="74">
        <f t="shared" si="115"/>
        <v>0</v>
      </c>
      <c r="L149" s="74">
        <f t="shared" si="107"/>
        <v>4576887</v>
      </c>
      <c r="M149" s="74">
        <f t="shared" si="115"/>
        <v>0</v>
      </c>
      <c r="N149" s="74">
        <f t="shared" si="105"/>
        <v>4576887</v>
      </c>
      <c r="O149" s="71">
        <f>E149+G149+I149+K149+M149</f>
        <v>0</v>
      </c>
      <c r="P149" s="74">
        <f t="shared" si="115"/>
        <v>4576887</v>
      </c>
      <c r="Q149" s="72">
        <f t="shared" si="111"/>
        <v>100</v>
      </c>
      <c r="R149" s="16">
        <f t="shared" si="112"/>
        <v>163.50553460965517</v>
      </c>
      <c r="S149" s="17">
        <f t="shared" si="113"/>
        <v>1777662.4900000002</v>
      </c>
      <c r="T149" s="20"/>
    </row>
    <row r="150" spans="1:20" s="8" customFormat="1" ht="45.75" customHeight="1" x14ac:dyDescent="0.25">
      <c r="A150" s="78" t="s">
        <v>251</v>
      </c>
      <c r="B150" s="79" t="s">
        <v>252</v>
      </c>
      <c r="C150" s="74">
        <v>2799224.51</v>
      </c>
      <c r="D150" s="74">
        <v>4576887</v>
      </c>
      <c r="E150" s="74">
        <v>0</v>
      </c>
      <c r="F150" s="74">
        <f t="shared" ref="F150:F183" si="116">D150+E150</f>
        <v>4576887</v>
      </c>
      <c r="G150" s="74">
        <v>0</v>
      </c>
      <c r="H150" s="74">
        <f t="shared" si="106"/>
        <v>4576887</v>
      </c>
      <c r="I150" s="74">
        <v>0</v>
      </c>
      <c r="J150" s="74">
        <f t="shared" si="110"/>
        <v>4576887</v>
      </c>
      <c r="K150" s="74">
        <v>0</v>
      </c>
      <c r="L150" s="74">
        <f t="shared" si="107"/>
        <v>4576887</v>
      </c>
      <c r="M150" s="74">
        <v>0</v>
      </c>
      <c r="N150" s="74">
        <f t="shared" si="105"/>
        <v>4576887</v>
      </c>
      <c r="O150" s="71">
        <f t="shared" si="108"/>
        <v>0</v>
      </c>
      <c r="P150" s="74">
        <v>4576887</v>
      </c>
      <c r="Q150" s="72">
        <f t="shared" si="111"/>
        <v>100</v>
      </c>
      <c r="R150" s="16">
        <f t="shared" si="112"/>
        <v>163.50553460965517</v>
      </c>
      <c r="S150" s="17">
        <f t="shared" si="113"/>
        <v>1777662.4900000002</v>
      </c>
      <c r="T150" s="20"/>
    </row>
    <row r="151" spans="1:20" s="25" customFormat="1" ht="45.75" hidden="1" customHeight="1" x14ac:dyDescent="0.25">
      <c r="A151" s="36" t="s">
        <v>392</v>
      </c>
      <c r="B151" s="40" t="s">
        <v>393</v>
      </c>
      <c r="C151" s="74">
        <f>C152</f>
        <v>0</v>
      </c>
      <c r="D151" s="74">
        <f>D152</f>
        <v>0</v>
      </c>
      <c r="E151" s="74">
        <f t="shared" ref="E151:P151" si="117">E152</f>
        <v>0</v>
      </c>
      <c r="F151" s="74">
        <f t="shared" si="116"/>
        <v>0</v>
      </c>
      <c r="G151" s="74">
        <f t="shared" si="117"/>
        <v>0</v>
      </c>
      <c r="H151" s="74">
        <f t="shared" si="106"/>
        <v>0</v>
      </c>
      <c r="I151" s="74">
        <f t="shared" si="117"/>
        <v>0</v>
      </c>
      <c r="J151" s="74">
        <f t="shared" si="110"/>
        <v>0</v>
      </c>
      <c r="K151" s="74">
        <f t="shared" si="117"/>
        <v>0</v>
      </c>
      <c r="L151" s="74">
        <f t="shared" si="107"/>
        <v>0</v>
      </c>
      <c r="M151" s="74">
        <f t="shared" si="117"/>
        <v>0</v>
      </c>
      <c r="N151" s="74">
        <f t="shared" si="105"/>
        <v>0</v>
      </c>
      <c r="O151" s="71">
        <f t="shared" si="108"/>
        <v>0</v>
      </c>
      <c r="P151" s="74">
        <f t="shared" si="117"/>
        <v>0</v>
      </c>
      <c r="Q151" s="72" t="e">
        <f t="shared" si="111"/>
        <v>#DIV/0!</v>
      </c>
      <c r="R151" s="16" t="e">
        <f t="shared" si="112"/>
        <v>#DIV/0!</v>
      </c>
      <c r="S151" s="17">
        <f t="shared" si="113"/>
        <v>0</v>
      </c>
    </row>
    <row r="152" spans="1:20" s="25" customFormat="1" ht="45.75" hidden="1" customHeight="1" x14ac:dyDescent="0.25">
      <c r="A152" s="36" t="s">
        <v>394</v>
      </c>
      <c r="B152" s="40" t="s">
        <v>395</v>
      </c>
      <c r="C152" s="74">
        <v>0</v>
      </c>
      <c r="D152" s="74">
        <v>0</v>
      </c>
      <c r="E152" s="74">
        <v>0</v>
      </c>
      <c r="F152" s="74">
        <f t="shared" si="116"/>
        <v>0</v>
      </c>
      <c r="G152" s="74">
        <v>0</v>
      </c>
      <c r="H152" s="74">
        <f t="shared" si="106"/>
        <v>0</v>
      </c>
      <c r="I152" s="74"/>
      <c r="J152" s="74">
        <f t="shared" si="110"/>
        <v>0</v>
      </c>
      <c r="K152" s="74"/>
      <c r="L152" s="74">
        <f t="shared" si="107"/>
        <v>0</v>
      </c>
      <c r="M152" s="74">
        <v>0</v>
      </c>
      <c r="N152" s="74">
        <f t="shared" si="105"/>
        <v>0</v>
      </c>
      <c r="O152" s="71">
        <f t="shared" si="108"/>
        <v>0</v>
      </c>
      <c r="P152" s="74">
        <v>0</v>
      </c>
      <c r="Q152" s="72" t="e">
        <f t="shared" si="111"/>
        <v>#DIV/0!</v>
      </c>
      <c r="R152" s="16" t="e">
        <f t="shared" si="112"/>
        <v>#DIV/0!</v>
      </c>
      <c r="S152" s="17">
        <f t="shared" si="113"/>
        <v>0</v>
      </c>
    </row>
    <row r="153" spans="1:20" s="25" customFormat="1" ht="45.75" hidden="1" customHeight="1" x14ac:dyDescent="0.25">
      <c r="A153" s="36" t="s">
        <v>396</v>
      </c>
      <c r="B153" s="40" t="s">
        <v>397</v>
      </c>
      <c r="C153" s="74">
        <f t="shared" ref="C153:M153" si="118">C154</f>
        <v>0</v>
      </c>
      <c r="D153" s="74">
        <f t="shared" si="118"/>
        <v>0</v>
      </c>
      <c r="E153" s="74">
        <f t="shared" si="118"/>
        <v>0</v>
      </c>
      <c r="F153" s="74">
        <f t="shared" si="116"/>
        <v>0</v>
      </c>
      <c r="G153" s="74">
        <f t="shared" si="118"/>
        <v>0</v>
      </c>
      <c r="H153" s="74">
        <f t="shared" si="106"/>
        <v>0</v>
      </c>
      <c r="I153" s="74">
        <f t="shared" si="118"/>
        <v>0</v>
      </c>
      <c r="J153" s="74">
        <f t="shared" si="110"/>
        <v>0</v>
      </c>
      <c r="K153" s="74">
        <f t="shared" si="118"/>
        <v>0</v>
      </c>
      <c r="L153" s="74">
        <f t="shared" si="107"/>
        <v>0</v>
      </c>
      <c r="M153" s="74">
        <f t="shared" si="118"/>
        <v>0</v>
      </c>
      <c r="N153" s="74">
        <f t="shared" si="105"/>
        <v>0</v>
      </c>
      <c r="O153" s="71">
        <f t="shared" si="108"/>
        <v>0</v>
      </c>
      <c r="P153" s="74">
        <f>P154</f>
        <v>0</v>
      </c>
      <c r="Q153" s="72" t="e">
        <f t="shared" si="111"/>
        <v>#DIV/0!</v>
      </c>
      <c r="R153" s="16" t="e">
        <f t="shared" si="112"/>
        <v>#DIV/0!</v>
      </c>
      <c r="S153" s="17">
        <f t="shared" si="113"/>
        <v>0</v>
      </c>
    </row>
    <row r="154" spans="1:20" s="25" customFormat="1" ht="45.75" hidden="1" customHeight="1" x14ac:dyDescent="0.25">
      <c r="A154" s="36" t="s">
        <v>398</v>
      </c>
      <c r="B154" s="40" t="s">
        <v>399</v>
      </c>
      <c r="C154" s="74">
        <v>0</v>
      </c>
      <c r="D154" s="74">
        <v>0</v>
      </c>
      <c r="E154" s="74">
        <v>0</v>
      </c>
      <c r="F154" s="74">
        <f t="shared" si="116"/>
        <v>0</v>
      </c>
      <c r="G154" s="74">
        <v>0</v>
      </c>
      <c r="H154" s="74">
        <f t="shared" si="106"/>
        <v>0</v>
      </c>
      <c r="I154" s="74"/>
      <c r="J154" s="74">
        <f t="shared" si="110"/>
        <v>0</v>
      </c>
      <c r="K154" s="74"/>
      <c r="L154" s="74">
        <f t="shared" si="107"/>
        <v>0</v>
      </c>
      <c r="M154" s="74">
        <v>0</v>
      </c>
      <c r="N154" s="74">
        <f t="shared" si="105"/>
        <v>0</v>
      </c>
      <c r="O154" s="71">
        <f t="shared" si="108"/>
        <v>0</v>
      </c>
      <c r="P154" s="74">
        <v>0</v>
      </c>
      <c r="Q154" s="72" t="e">
        <f t="shared" si="111"/>
        <v>#DIV/0!</v>
      </c>
      <c r="R154" s="16" t="e">
        <f t="shared" si="112"/>
        <v>#DIV/0!</v>
      </c>
      <c r="S154" s="17">
        <f t="shared" si="113"/>
        <v>0</v>
      </c>
    </row>
    <row r="155" spans="1:20" s="8" customFormat="1" ht="30.75" customHeight="1" x14ac:dyDescent="0.25">
      <c r="A155" s="69" t="s">
        <v>253</v>
      </c>
      <c r="B155" s="70" t="s">
        <v>254</v>
      </c>
      <c r="C155" s="74">
        <f t="shared" ref="C155:P157" si="119">C156</f>
        <v>179605</v>
      </c>
      <c r="D155" s="74">
        <f>D156</f>
        <v>62570</v>
      </c>
      <c r="E155" s="74">
        <f t="shared" si="119"/>
        <v>212766</v>
      </c>
      <c r="F155" s="74">
        <f t="shared" si="116"/>
        <v>275336</v>
      </c>
      <c r="G155" s="74">
        <f t="shared" si="119"/>
        <v>0</v>
      </c>
      <c r="H155" s="74">
        <f t="shared" si="106"/>
        <v>275336</v>
      </c>
      <c r="I155" s="74">
        <f t="shared" si="119"/>
        <v>0</v>
      </c>
      <c r="J155" s="74">
        <f t="shared" si="110"/>
        <v>275336</v>
      </c>
      <c r="K155" s="74">
        <f t="shared" si="119"/>
        <v>0</v>
      </c>
      <c r="L155" s="74">
        <f t="shared" si="107"/>
        <v>275336</v>
      </c>
      <c r="M155" s="74">
        <f t="shared" si="119"/>
        <v>0</v>
      </c>
      <c r="N155" s="74">
        <f t="shared" si="105"/>
        <v>275336</v>
      </c>
      <c r="O155" s="71">
        <f t="shared" si="108"/>
        <v>212766</v>
      </c>
      <c r="P155" s="74">
        <f t="shared" si="119"/>
        <v>275336</v>
      </c>
      <c r="Q155" s="72">
        <f t="shared" si="111"/>
        <v>100</v>
      </c>
      <c r="R155" s="16">
        <f t="shared" si="112"/>
        <v>153.3008546532669</v>
      </c>
      <c r="S155" s="17">
        <f t="shared" si="113"/>
        <v>95731</v>
      </c>
      <c r="T155" s="20"/>
    </row>
    <row r="156" spans="1:20" s="8" customFormat="1" ht="42.75" customHeight="1" x14ac:dyDescent="0.25">
      <c r="A156" s="78" t="s">
        <v>255</v>
      </c>
      <c r="B156" s="70" t="s">
        <v>256</v>
      </c>
      <c r="C156" s="74">
        <v>179605</v>
      </c>
      <c r="D156" s="74">
        <v>62570</v>
      </c>
      <c r="E156" s="74">
        <v>212766</v>
      </c>
      <c r="F156" s="74">
        <f t="shared" si="116"/>
        <v>275336</v>
      </c>
      <c r="G156" s="74">
        <v>0</v>
      </c>
      <c r="H156" s="74">
        <f t="shared" si="106"/>
        <v>275336</v>
      </c>
      <c r="I156" s="74">
        <v>0</v>
      </c>
      <c r="J156" s="74">
        <f t="shared" si="110"/>
        <v>275336</v>
      </c>
      <c r="K156" s="74">
        <v>0</v>
      </c>
      <c r="L156" s="74">
        <f t="shared" si="107"/>
        <v>275336</v>
      </c>
      <c r="M156" s="74">
        <v>0</v>
      </c>
      <c r="N156" s="74">
        <f t="shared" si="105"/>
        <v>275336</v>
      </c>
      <c r="O156" s="71">
        <f t="shared" si="108"/>
        <v>212766</v>
      </c>
      <c r="P156" s="74">
        <v>275336</v>
      </c>
      <c r="Q156" s="72">
        <f t="shared" si="111"/>
        <v>100</v>
      </c>
      <c r="R156" s="16">
        <f t="shared" si="112"/>
        <v>153.3008546532669</v>
      </c>
      <c r="S156" s="17">
        <f t="shared" si="113"/>
        <v>95731</v>
      </c>
      <c r="T156" s="20"/>
    </row>
    <row r="157" spans="1:20" s="20" customFormat="1" ht="36" hidden="1" customHeight="1" x14ac:dyDescent="0.25">
      <c r="A157" s="90" t="s">
        <v>257</v>
      </c>
      <c r="B157" s="80" t="s">
        <v>258</v>
      </c>
      <c r="C157" s="74">
        <f t="shared" si="119"/>
        <v>0</v>
      </c>
      <c r="D157" s="74">
        <f>D158</f>
        <v>0</v>
      </c>
      <c r="E157" s="74">
        <f t="shared" si="119"/>
        <v>0</v>
      </c>
      <c r="F157" s="74">
        <f t="shared" si="116"/>
        <v>0</v>
      </c>
      <c r="G157" s="74">
        <f t="shared" si="119"/>
        <v>0</v>
      </c>
      <c r="H157" s="74">
        <f t="shared" si="106"/>
        <v>0</v>
      </c>
      <c r="I157" s="74">
        <f t="shared" si="119"/>
        <v>0</v>
      </c>
      <c r="J157" s="74">
        <f t="shared" si="110"/>
        <v>0</v>
      </c>
      <c r="K157" s="74">
        <f t="shared" si="119"/>
        <v>0</v>
      </c>
      <c r="L157" s="74">
        <f t="shared" si="107"/>
        <v>0</v>
      </c>
      <c r="M157" s="74">
        <f t="shared" si="119"/>
        <v>0</v>
      </c>
      <c r="N157" s="74">
        <f t="shared" si="105"/>
        <v>0</v>
      </c>
      <c r="O157" s="71">
        <f t="shared" si="108"/>
        <v>0</v>
      </c>
      <c r="P157" s="74">
        <f t="shared" si="119"/>
        <v>0</v>
      </c>
      <c r="Q157" s="72" t="e">
        <f t="shared" si="111"/>
        <v>#DIV/0!</v>
      </c>
      <c r="R157" s="16" t="e">
        <f t="shared" si="112"/>
        <v>#DIV/0!</v>
      </c>
      <c r="S157" s="17">
        <f t="shared" si="113"/>
        <v>0</v>
      </c>
    </row>
    <row r="158" spans="1:20" s="20" customFormat="1" ht="36" hidden="1" customHeight="1" x14ac:dyDescent="0.25">
      <c r="A158" s="90" t="s">
        <v>259</v>
      </c>
      <c r="B158" s="80" t="s">
        <v>260</v>
      </c>
      <c r="C158" s="74">
        <v>0</v>
      </c>
      <c r="D158" s="74">
        <v>0</v>
      </c>
      <c r="E158" s="74">
        <v>0</v>
      </c>
      <c r="F158" s="74">
        <f t="shared" si="116"/>
        <v>0</v>
      </c>
      <c r="G158" s="74">
        <v>0</v>
      </c>
      <c r="H158" s="74">
        <f t="shared" si="106"/>
        <v>0</v>
      </c>
      <c r="I158" s="74"/>
      <c r="J158" s="74">
        <f t="shared" si="110"/>
        <v>0</v>
      </c>
      <c r="K158" s="74"/>
      <c r="L158" s="74">
        <f t="shared" si="107"/>
        <v>0</v>
      </c>
      <c r="M158" s="74">
        <v>0</v>
      </c>
      <c r="N158" s="74">
        <f t="shared" si="105"/>
        <v>0</v>
      </c>
      <c r="O158" s="71">
        <f t="shared" si="108"/>
        <v>0</v>
      </c>
      <c r="P158" s="74">
        <v>0</v>
      </c>
      <c r="Q158" s="72" t="e">
        <f t="shared" si="111"/>
        <v>#DIV/0!</v>
      </c>
      <c r="R158" s="16" t="e">
        <f t="shared" si="112"/>
        <v>#DIV/0!</v>
      </c>
      <c r="S158" s="17">
        <f t="shared" si="113"/>
        <v>0</v>
      </c>
    </row>
    <row r="159" spans="1:20" s="20" customFormat="1" ht="31.5" customHeight="1" x14ac:dyDescent="0.25">
      <c r="A159" s="85" t="s">
        <v>402</v>
      </c>
      <c r="B159" s="81" t="s">
        <v>400</v>
      </c>
      <c r="C159" s="74">
        <v>0</v>
      </c>
      <c r="D159" s="74">
        <f>D160</f>
        <v>193216358.30000001</v>
      </c>
      <c r="E159" s="74">
        <f>E160</f>
        <v>-193216358.30000001</v>
      </c>
      <c r="F159" s="74">
        <f t="shared" si="116"/>
        <v>0</v>
      </c>
      <c r="G159" s="74">
        <f>G160</f>
        <v>0</v>
      </c>
      <c r="H159" s="74">
        <f t="shared" ref="H159:K159" si="120">H160</f>
        <v>0</v>
      </c>
      <c r="I159" s="74">
        <f t="shared" si="120"/>
        <v>0</v>
      </c>
      <c r="J159" s="74">
        <f t="shared" si="120"/>
        <v>0</v>
      </c>
      <c r="K159" s="74">
        <f t="shared" si="120"/>
        <v>0</v>
      </c>
      <c r="L159" s="74">
        <f t="shared" si="107"/>
        <v>0</v>
      </c>
      <c r="M159" s="74">
        <v>0</v>
      </c>
      <c r="N159" s="74">
        <f t="shared" si="105"/>
        <v>0</v>
      </c>
      <c r="O159" s="71">
        <f t="shared" si="108"/>
        <v>-193216358.30000001</v>
      </c>
      <c r="P159" s="74">
        <f>P160</f>
        <v>0</v>
      </c>
      <c r="Q159" s="72" t="e">
        <f t="shared" si="111"/>
        <v>#DIV/0!</v>
      </c>
      <c r="R159" s="16" t="e">
        <f t="shared" si="112"/>
        <v>#DIV/0!</v>
      </c>
      <c r="S159" s="17">
        <f t="shared" si="113"/>
        <v>0</v>
      </c>
    </row>
    <row r="160" spans="1:20" s="20" customFormat="1" ht="31.5" customHeight="1" x14ac:dyDescent="0.25">
      <c r="A160" s="85" t="s">
        <v>403</v>
      </c>
      <c r="B160" s="81" t="s">
        <v>401</v>
      </c>
      <c r="C160" s="74">
        <v>0</v>
      </c>
      <c r="D160" s="74">
        <v>193216358.30000001</v>
      </c>
      <c r="E160" s="74">
        <v>-193216358.30000001</v>
      </c>
      <c r="F160" s="74">
        <f t="shared" si="116"/>
        <v>0</v>
      </c>
      <c r="G160" s="74">
        <v>0</v>
      </c>
      <c r="H160" s="74">
        <f t="shared" si="106"/>
        <v>0</v>
      </c>
      <c r="I160" s="74">
        <v>0</v>
      </c>
      <c r="J160" s="74">
        <f t="shared" si="110"/>
        <v>0</v>
      </c>
      <c r="K160" s="74">
        <v>0</v>
      </c>
      <c r="L160" s="74">
        <f t="shared" si="107"/>
        <v>0</v>
      </c>
      <c r="M160" s="74">
        <v>0</v>
      </c>
      <c r="N160" s="74">
        <f t="shared" si="105"/>
        <v>0</v>
      </c>
      <c r="O160" s="71">
        <f t="shared" si="108"/>
        <v>-193216358.30000001</v>
      </c>
      <c r="P160" s="74">
        <v>0</v>
      </c>
      <c r="Q160" s="72" t="e">
        <f t="shared" si="111"/>
        <v>#DIV/0!</v>
      </c>
      <c r="R160" s="16" t="e">
        <f t="shared" si="112"/>
        <v>#DIV/0!</v>
      </c>
      <c r="S160" s="17">
        <f t="shared" si="113"/>
        <v>0</v>
      </c>
    </row>
    <row r="161" spans="1:20" s="8" customFormat="1" ht="28.5" customHeight="1" x14ac:dyDescent="0.25">
      <c r="A161" s="69" t="s">
        <v>261</v>
      </c>
      <c r="B161" s="70" t="s">
        <v>262</v>
      </c>
      <c r="C161" s="74">
        <f t="shared" ref="C161:P161" si="121">C162</f>
        <v>1119054.8799999999</v>
      </c>
      <c r="D161" s="74">
        <f t="shared" si="121"/>
        <v>13899965</v>
      </c>
      <c r="E161" s="74">
        <f t="shared" si="121"/>
        <v>6106285.9000000004</v>
      </c>
      <c r="F161" s="74">
        <f t="shared" si="116"/>
        <v>20006250.899999999</v>
      </c>
      <c r="G161" s="74">
        <f t="shared" si="121"/>
        <v>2346300</v>
      </c>
      <c r="H161" s="74">
        <f t="shared" si="106"/>
        <v>22352550.899999999</v>
      </c>
      <c r="I161" s="74">
        <f t="shared" si="121"/>
        <v>91318.080000000002</v>
      </c>
      <c r="J161" s="74">
        <f t="shared" si="110"/>
        <v>22443868.979999997</v>
      </c>
      <c r="K161" s="74">
        <f t="shared" si="121"/>
        <v>31666347.899999999</v>
      </c>
      <c r="L161" s="74">
        <f t="shared" si="107"/>
        <v>54110216.879999995</v>
      </c>
      <c r="M161" s="74">
        <f t="shared" si="121"/>
        <v>-1367810</v>
      </c>
      <c r="N161" s="74">
        <f t="shared" si="105"/>
        <v>52742406.879999995</v>
      </c>
      <c r="O161" s="71">
        <f t="shared" si="108"/>
        <v>38842441.879999995</v>
      </c>
      <c r="P161" s="74">
        <f t="shared" si="121"/>
        <v>43188897.32</v>
      </c>
      <c r="Q161" s="72">
        <f t="shared" si="111"/>
        <v>81.88647404405296</v>
      </c>
      <c r="R161" s="16">
        <f t="shared" si="112"/>
        <v>3859.4083357198715</v>
      </c>
      <c r="S161" s="17">
        <f t="shared" si="113"/>
        <v>42069842.439999998</v>
      </c>
      <c r="T161" s="20"/>
    </row>
    <row r="162" spans="1:20" s="8" customFormat="1" ht="29.25" customHeight="1" x14ac:dyDescent="0.25">
      <c r="A162" s="69" t="s">
        <v>263</v>
      </c>
      <c r="B162" s="70" t="s">
        <v>264</v>
      </c>
      <c r="C162" s="74">
        <f t="shared" ref="C162" si="122">SUM(C163:C174)</f>
        <v>1119054.8799999999</v>
      </c>
      <c r="D162" s="74">
        <f>SUM(D163:D174)</f>
        <v>13899965</v>
      </c>
      <c r="E162" s="74">
        <f>SUM(E163:E174)</f>
        <v>6106285.9000000004</v>
      </c>
      <c r="F162" s="74">
        <f>D162+E162</f>
        <v>20006250.899999999</v>
      </c>
      <c r="G162" s="74">
        <f t="shared" ref="G162:P162" si="123">SUM(G163:G174)</f>
        <v>2346300</v>
      </c>
      <c r="H162" s="74">
        <f t="shared" si="106"/>
        <v>22352550.899999999</v>
      </c>
      <c r="I162" s="74">
        <f t="shared" si="123"/>
        <v>91318.080000000002</v>
      </c>
      <c r="J162" s="74">
        <f t="shared" si="110"/>
        <v>22443868.979999997</v>
      </c>
      <c r="K162" s="74">
        <f t="shared" si="123"/>
        <v>31666347.899999999</v>
      </c>
      <c r="L162" s="74">
        <f t="shared" si="107"/>
        <v>54110216.879999995</v>
      </c>
      <c r="M162" s="74">
        <f>SUM(M163:M174)</f>
        <v>-1367810</v>
      </c>
      <c r="N162" s="74">
        <f t="shared" si="105"/>
        <v>52742406.879999995</v>
      </c>
      <c r="O162" s="71">
        <f t="shared" si="108"/>
        <v>38842441.879999995</v>
      </c>
      <c r="P162" s="74">
        <f t="shared" si="123"/>
        <v>43188897.32</v>
      </c>
      <c r="Q162" s="72">
        <f t="shared" si="111"/>
        <v>81.88647404405296</v>
      </c>
      <c r="R162" s="16">
        <f t="shared" si="112"/>
        <v>3859.4083357198715</v>
      </c>
      <c r="S162" s="17">
        <f t="shared" si="113"/>
        <v>42069842.439999998</v>
      </c>
      <c r="T162" s="20"/>
    </row>
    <row r="163" spans="1:20" s="20" customFormat="1" ht="102.75" customHeight="1" x14ac:dyDescent="0.25">
      <c r="A163" s="91"/>
      <c r="B163" s="40" t="s">
        <v>406</v>
      </c>
      <c r="C163" s="74">
        <v>0</v>
      </c>
      <c r="D163" s="74">
        <v>0</v>
      </c>
      <c r="E163" s="74">
        <v>0</v>
      </c>
      <c r="F163" s="74">
        <f t="shared" si="116"/>
        <v>0</v>
      </c>
      <c r="G163" s="74">
        <v>0</v>
      </c>
      <c r="H163" s="74">
        <f t="shared" si="106"/>
        <v>0</v>
      </c>
      <c r="I163" s="74">
        <v>91318.080000000002</v>
      </c>
      <c r="J163" s="74">
        <f t="shared" si="110"/>
        <v>91318.080000000002</v>
      </c>
      <c r="K163" s="74">
        <v>0</v>
      </c>
      <c r="L163" s="74">
        <f t="shared" si="107"/>
        <v>91318.080000000002</v>
      </c>
      <c r="M163" s="74">
        <v>0</v>
      </c>
      <c r="N163" s="74">
        <f t="shared" si="105"/>
        <v>91318.080000000002</v>
      </c>
      <c r="O163" s="71">
        <f t="shared" si="108"/>
        <v>91318.080000000002</v>
      </c>
      <c r="P163" s="74">
        <v>91318.080000000002</v>
      </c>
      <c r="Q163" s="72">
        <f t="shared" si="111"/>
        <v>100</v>
      </c>
      <c r="R163" s="16" t="e">
        <f t="shared" si="112"/>
        <v>#DIV/0!</v>
      </c>
      <c r="S163" s="17">
        <f t="shared" si="113"/>
        <v>91318.080000000002</v>
      </c>
    </row>
    <row r="164" spans="1:20" s="19" customFormat="1" ht="30" customHeight="1" x14ac:dyDescent="0.25">
      <c r="A164" s="91"/>
      <c r="B164" s="80" t="s">
        <v>265</v>
      </c>
      <c r="C164" s="74">
        <v>396180</v>
      </c>
      <c r="D164" s="74">
        <v>434520</v>
      </c>
      <c r="E164" s="74">
        <v>0</v>
      </c>
      <c r="F164" s="74">
        <f t="shared" si="116"/>
        <v>434520</v>
      </c>
      <c r="G164" s="74">
        <v>0</v>
      </c>
      <c r="H164" s="74">
        <f t="shared" si="106"/>
        <v>434520</v>
      </c>
      <c r="I164" s="74">
        <v>0</v>
      </c>
      <c r="J164" s="74">
        <f t="shared" si="110"/>
        <v>434520</v>
      </c>
      <c r="K164" s="74">
        <v>0</v>
      </c>
      <c r="L164" s="74">
        <f t="shared" si="107"/>
        <v>434520</v>
      </c>
      <c r="M164" s="74">
        <v>0</v>
      </c>
      <c r="N164" s="74">
        <f t="shared" si="105"/>
        <v>434520</v>
      </c>
      <c r="O164" s="71">
        <f t="shared" si="108"/>
        <v>0</v>
      </c>
      <c r="P164" s="74">
        <v>434492.38</v>
      </c>
      <c r="Q164" s="72">
        <f t="shared" si="111"/>
        <v>99.993643560710666</v>
      </c>
      <c r="R164" s="16">
        <f t="shared" si="112"/>
        <v>109.67044777626332</v>
      </c>
      <c r="S164" s="17">
        <f t="shared" si="113"/>
        <v>38312.380000000005</v>
      </c>
    </row>
    <row r="165" spans="1:20" s="19" customFormat="1" ht="46.5" hidden="1" customHeight="1" x14ac:dyDescent="0.25">
      <c r="A165" s="91"/>
      <c r="B165" s="80" t="s">
        <v>266</v>
      </c>
      <c r="C165" s="74">
        <v>0</v>
      </c>
      <c r="D165" s="74">
        <v>0</v>
      </c>
      <c r="E165" s="74">
        <v>0</v>
      </c>
      <c r="F165" s="74">
        <f t="shared" si="116"/>
        <v>0</v>
      </c>
      <c r="G165" s="74">
        <v>0</v>
      </c>
      <c r="H165" s="74">
        <f t="shared" si="106"/>
        <v>0</v>
      </c>
      <c r="I165" s="74">
        <v>0</v>
      </c>
      <c r="J165" s="74">
        <f t="shared" si="110"/>
        <v>0</v>
      </c>
      <c r="K165" s="74">
        <v>0</v>
      </c>
      <c r="L165" s="74">
        <f t="shared" si="107"/>
        <v>0</v>
      </c>
      <c r="M165" s="74">
        <v>0</v>
      </c>
      <c r="N165" s="74">
        <f t="shared" si="105"/>
        <v>0</v>
      </c>
      <c r="O165" s="71">
        <f t="shared" si="108"/>
        <v>0</v>
      </c>
      <c r="P165" s="74">
        <v>0</v>
      </c>
      <c r="Q165" s="72" t="e">
        <f t="shared" si="111"/>
        <v>#DIV/0!</v>
      </c>
      <c r="R165" s="16" t="e">
        <f t="shared" si="112"/>
        <v>#DIV/0!</v>
      </c>
      <c r="S165" s="17">
        <f t="shared" si="113"/>
        <v>0</v>
      </c>
    </row>
    <row r="166" spans="1:20" s="19" customFormat="1" ht="148.5" customHeight="1" x14ac:dyDescent="0.25">
      <c r="A166" s="91"/>
      <c r="B166" s="41" t="s">
        <v>420</v>
      </c>
      <c r="C166" s="74"/>
      <c r="D166" s="74">
        <v>9800000</v>
      </c>
      <c r="E166" s="74">
        <v>-9800000</v>
      </c>
      <c r="F166" s="74">
        <f t="shared" si="116"/>
        <v>0</v>
      </c>
      <c r="G166" s="74">
        <v>0</v>
      </c>
      <c r="H166" s="74">
        <f t="shared" si="106"/>
        <v>0</v>
      </c>
      <c r="I166" s="74">
        <v>0</v>
      </c>
      <c r="J166" s="74">
        <f t="shared" si="110"/>
        <v>0</v>
      </c>
      <c r="K166" s="74">
        <v>0</v>
      </c>
      <c r="L166" s="74">
        <f t="shared" si="107"/>
        <v>0</v>
      </c>
      <c r="M166" s="74">
        <v>0</v>
      </c>
      <c r="N166" s="74">
        <v>0</v>
      </c>
      <c r="O166" s="71">
        <f t="shared" si="108"/>
        <v>-9800000</v>
      </c>
      <c r="P166" s="74">
        <v>0</v>
      </c>
      <c r="Q166" s="72" t="e">
        <f t="shared" si="111"/>
        <v>#DIV/0!</v>
      </c>
      <c r="R166" s="16" t="e">
        <f t="shared" si="112"/>
        <v>#DIV/0!</v>
      </c>
      <c r="S166" s="17">
        <f t="shared" si="113"/>
        <v>0</v>
      </c>
    </row>
    <row r="167" spans="1:20" s="19" customFormat="1" ht="30.75" hidden="1" customHeight="1" x14ac:dyDescent="0.25">
      <c r="A167" s="91"/>
      <c r="B167" s="80" t="s">
        <v>267</v>
      </c>
      <c r="C167" s="74">
        <v>378787.88</v>
      </c>
      <c r="D167" s="74">
        <v>0</v>
      </c>
      <c r="E167" s="74">
        <v>0</v>
      </c>
      <c r="F167" s="74">
        <f t="shared" si="116"/>
        <v>0</v>
      </c>
      <c r="G167" s="74">
        <v>0</v>
      </c>
      <c r="H167" s="74">
        <f t="shared" si="106"/>
        <v>0</v>
      </c>
      <c r="I167" s="74"/>
      <c r="J167" s="74">
        <f t="shared" si="110"/>
        <v>0</v>
      </c>
      <c r="K167" s="74"/>
      <c r="L167" s="74">
        <f t="shared" si="107"/>
        <v>0</v>
      </c>
      <c r="M167" s="74">
        <v>0</v>
      </c>
      <c r="N167" s="74">
        <f t="shared" si="105"/>
        <v>0</v>
      </c>
      <c r="O167" s="71">
        <f t="shared" si="108"/>
        <v>0</v>
      </c>
      <c r="P167" s="74">
        <v>0</v>
      </c>
      <c r="Q167" s="72" t="e">
        <f t="shared" si="111"/>
        <v>#DIV/0!</v>
      </c>
      <c r="R167" s="16">
        <f t="shared" si="112"/>
        <v>0</v>
      </c>
      <c r="S167" s="17">
        <f t="shared" si="113"/>
        <v>-378787.88</v>
      </c>
    </row>
    <row r="168" spans="1:20" s="19" customFormat="1" ht="75" hidden="1" customHeight="1" x14ac:dyDescent="0.25">
      <c r="A168" s="91"/>
      <c r="B168" s="80" t="s">
        <v>362</v>
      </c>
      <c r="C168" s="74">
        <v>123270</v>
      </c>
      <c r="D168" s="74">
        <v>0</v>
      </c>
      <c r="E168" s="74">
        <v>0</v>
      </c>
      <c r="F168" s="74">
        <f t="shared" si="116"/>
        <v>0</v>
      </c>
      <c r="G168" s="74">
        <v>0</v>
      </c>
      <c r="H168" s="74">
        <f t="shared" si="106"/>
        <v>0</v>
      </c>
      <c r="I168" s="74"/>
      <c r="J168" s="74">
        <f t="shared" si="110"/>
        <v>0</v>
      </c>
      <c r="K168" s="74"/>
      <c r="L168" s="74">
        <f t="shared" si="107"/>
        <v>0</v>
      </c>
      <c r="M168" s="74">
        <v>0</v>
      </c>
      <c r="N168" s="74">
        <f t="shared" si="105"/>
        <v>0</v>
      </c>
      <c r="O168" s="71">
        <f t="shared" si="108"/>
        <v>0</v>
      </c>
      <c r="P168" s="74">
        <v>0</v>
      </c>
      <c r="Q168" s="72" t="e">
        <f t="shared" si="111"/>
        <v>#DIV/0!</v>
      </c>
      <c r="R168" s="16">
        <f t="shared" si="112"/>
        <v>0</v>
      </c>
      <c r="S168" s="17">
        <f t="shared" si="113"/>
        <v>-123270</v>
      </c>
    </row>
    <row r="169" spans="1:20" s="19" customFormat="1" ht="72.75" customHeight="1" x14ac:dyDescent="0.25">
      <c r="A169" s="91"/>
      <c r="B169" s="41" t="s">
        <v>404</v>
      </c>
      <c r="C169" s="74">
        <v>0</v>
      </c>
      <c r="D169" s="74">
        <v>0</v>
      </c>
      <c r="E169" s="74">
        <v>15906285.9</v>
      </c>
      <c r="F169" s="74">
        <f t="shared" si="116"/>
        <v>15906285.9</v>
      </c>
      <c r="G169" s="74">
        <v>0</v>
      </c>
      <c r="H169" s="74">
        <f t="shared" si="106"/>
        <v>15906285.9</v>
      </c>
      <c r="I169" s="74">
        <v>0</v>
      </c>
      <c r="J169" s="74">
        <f t="shared" si="110"/>
        <v>15906285.9</v>
      </c>
      <c r="K169" s="74">
        <v>31666347.899999999</v>
      </c>
      <c r="L169" s="74">
        <f t="shared" si="107"/>
        <v>47572633.799999997</v>
      </c>
      <c r="M169" s="74">
        <v>0</v>
      </c>
      <c r="N169" s="74">
        <f t="shared" si="105"/>
        <v>47572633.799999997</v>
      </c>
      <c r="O169" s="71">
        <f t="shared" si="108"/>
        <v>47572633.799999997</v>
      </c>
      <c r="P169" s="74">
        <v>38048414.799999997</v>
      </c>
      <c r="Q169" s="72">
        <f t="shared" si="111"/>
        <v>79.979626438088872</v>
      </c>
      <c r="R169" s="16" t="e">
        <f t="shared" si="112"/>
        <v>#DIV/0!</v>
      </c>
      <c r="S169" s="17">
        <f t="shared" si="113"/>
        <v>38048414.799999997</v>
      </c>
    </row>
    <row r="170" spans="1:20" s="19" customFormat="1" ht="58.5" customHeight="1" x14ac:dyDescent="0.25">
      <c r="A170" s="91"/>
      <c r="B170" s="40" t="s">
        <v>407</v>
      </c>
      <c r="C170" s="74">
        <v>0</v>
      </c>
      <c r="D170" s="74">
        <v>1078691</v>
      </c>
      <c r="E170" s="74">
        <v>0</v>
      </c>
      <c r="F170" s="74">
        <f t="shared" si="116"/>
        <v>1078691</v>
      </c>
      <c r="G170" s="74">
        <v>0</v>
      </c>
      <c r="H170" s="74">
        <f t="shared" si="106"/>
        <v>1078691</v>
      </c>
      <c r="I170" s="74">
        <v>0</v>
      </c>
      <c r="J170" s="74">
        <f t="shared" si="110"/>
        <v>1078691</v>
      </c>
      <c r="K170" s="74">
        <v>0</v>
      </c>
      <c r="L170" s="74">
        <f t="shared" si="107"/>
        <v>1078691</v>
      </c>
      <c r="M170" s="74">
        <v>-771791</v>
      </c>
      <c r="N170" s="74">
        <f t="shared" si="105"/>
        <v>306900</v>
      </c>
      <c r="O170" s="71">
        <f t="shared" si="108"/>
        <v>-771791</v>
      </c>
      <c r="P170" s="74">
        <v>306900</v>
      </c>
      <c r="Q170" s="72">
        <f t="shared" si="111"/>
        <v>100</v>
      </c>
      <c r="R170" s="16" t="e">
        <f t="shared" si="112"/>
        <v>#DIV/0!</v>
      </c>
      <c r="S170" s="17">
        <f t="shared" si="113"/>
        <v>306900</v>
      </c>
    </row>
    <row r="171" spans="1:20" s="7" customFormat="1" ht="28.5" hidden="1" customHeight="1" x14ac:dyDescent="0.25">
      <c r="A171" s="69"/>
      <c r="B171" s="70" t="s">
        <v>268</v>
      </c>
      <c r="C171" s="74">
        <v>0</v>
      </c>
      <c r="D171" s="74">
        <v>0</v>
      </c>
      <c r="E171" s="74"/>
      <c r="F171" s="74">
        <f t="shared" si="116"/>
        <v>0</v>
      </c>
      <c r="G171" s="74">
        <v>0</v>
      </c>
      <c r="H171" s="74">
        <f t="shared" si="106"/>
        <v>0</v>
      </c>
      <c r="I171" s="74"/>
      <c r="J171" s="74">
        <f t="shared" si="110"/>
        <v>0</v>
      </c>
      <c r="K171" s="74"/>
      <c r="L171" s="74">
        <f t="shared" si="107"/>
        <v>0</v>
      </c>
      <c r="M171" s="74"/>
      <c r="N171" s="74">
        <f t="shared" si="105"/>
        <v>0</v>
      </c>
      <c r="O171" s="71">
        <f t="shared" si="108"/>
        <v>0</v>
      </c>
      <c r="P171" s="74">
        <v>0</v>
      </c>
      <c r="Q171" s="72" t="e">
        <f t="shared" si="111"/>
        <v>#DIV/0!</v>
      </c>
      <c r="R171" s="16" t="e">
        <f t="shared" si="112"/>
        <v>#DIV/0!</v>
      </c>
      <c r="S171" s="17">
        <f t="shared" si="113"/>
        <v>0</v>
      </c>
      <c r="T171" s="19"/>
    </row>
    <row r="172" spans="1:20" s="19" customFormat="1" ht="31.5" customHeight="1" x14ac:dyDescent="0.25">
      <c r="A172" s="91"/>
      <c r="B172" s="41" t="s">
        <v>405</v>
      </c>
      <c r="C172" s="74">
        <v>0</v>
      </c>
      <c r="D172" s="74">
        <v>2586754</v>
      </c>
      <c r="E172" s="74">
        <v>0</v>
      </c>
      <c r="F172" s="74">
        <f t="shared" si="116"/>
        <v>2586754</v>
      </c>
      <c r="G172" s="74">
        <v>0</v>
      </c>
      <c r="H172" s="74">
        <f t="shared" si="106"/>
        <v>2586754</v>
      </c>
      <c r="I172" s="74">
        <v>0</v>
      </c>
      <c r="J172" s="74">
        <f t="shared" si="110"/>
        <v>2586754</v>
      </c>
      <c r="K172" s="74">
        <v>0</v>
      </c>
      <c r="L172" s="74">
        <f t="shared" si="107"/>
        <v>2586754</v>
      </c>
      <c r="M172" s="74">
        <v>-291000</v>
      </c>
      <c r="N172" s="74">
        <f t="shared" si="105"/>
        <v>2295754</v>
      </c>
      <c r="O172" s="71">
        <f t="shared" si="108"/>
        <v>-291000</v>
      </c>
      <c r="P172" s="74">
        <v>2266491.06</v>
      </c>
      <c r="Q172" s="72">
        <f t="shared" si="111"/>
        <v>98.725345137153198</v>
      </c>
      <c r="R172" s="16" t="e">
        <f t="shared" si="112"/>
        <v>#DIV/0!</v>
      </c>
      <c r="S172" s="17">
        <f>P172-C172</f>
        <v>2266491.06</v>
      </c>
    </row>
    <row r="173" spans="1:20" s="19" customFormat="1" ht="31.5" customHeight="1" x14ac:dyDescent="0.25">
      <c r="A173" s="91"/>
      <c r="B173" s="37" t="s">
        <v>433</v>
      </c>
      <c r="C173" s="74"/>
      <c r="D173" s="74">
        <v>0</v>
      </c>
      <c r="E173" s="74">
        <v>0</v>
      </c>
      <c r="F173" s="74">
        <f t="shared" si="116"/>
        <v>0</v>
      </c>
      <c r="G173" s="74">
        <v>2346300</v>
      </c>
      <c r="H173" s="74">
        <f t="shared" si="106"/>
        <v>2346300</v>
      </c>
      <c r="I173" s="74">
        <v>0</v>
      </c>
      <c r="J173" s="74">
        <f t="shared" si="110"/>
        <v>2346300</v>
      </c>
      <c r="K173" s="74">
        <v>0</v>
      </c>
      <c r="L173" s="74">
        <f t="shared" si="107"/>
        <v>2346300</v>
      </c>
      <c r="M173" s="74">
        <v>-305019</v>
      </c>
      <c r="N173" s="74">
        <f t="shared" si="105"/>
        <v>2041281</v>
      </c>
      <c r="O173" s="71">
        <f t="shared" si="108"/>
        <v>2041281</v>
      </c>
      <c r="P173" s="74">
        <v>2041281</v>
      </c>
      <c r="Q173" s="72">
        <f t="shared" si="111"/>
        <v>100</v>
      </c>
      <c r="R173" s="16" t="e">
        <f t="shared" si="112"/>
        <v>#DIV/0!</v>
      </c>
      <c r="S173" s="17">
        <f>P173-C173</f>
        <v>2041281</v>
      </c>
    </row>
    <row r="174" spans="1:20" s="7" customFormat="1" ht="73.5" hidden="1" customHeight="1" x14ac:dyDescent="0.25">
      <c r="A174" s="69"/>
      <c r="B174" s="70" t="s">
        <v>269</v>
      </c>
      <c r="C174" s="74">
        <v>220817</v>
      </c>
      <c r="D174" s="74">
        <v>0</v>
      </c>
      <c r="E174" s="74">
        <v>0</v>
      </c>
      <c r="F174" s="74">
        <f t="shared" si="116"/>
        <v>0</v>
      </c>
      <c r="G174" s="74">
        <v>0</v>
      </c>
      <c r="H174" s="74">
        <f t="shared" si="106"/>
        <v>0</v>
      </c>
      <c r="I174" s="74"/>
      <c r="J174" s="74">
        <f t="shared" si="110"/>
        <v>0</v>
      </c>
      <c r="K174" s="74"/>
      <c r="L174" s="74">
        <f t="shared" si="107"/>
        <v>0</v>
      </c>
      <c r="M174" s="74">
        <v>0</v>
      </c>
      <c r="N174" s="74">
        <f t="shared" si="105"/>
        <v>0</v>
      </c>
      <c r="O174" s="71">
        <f t="shared" si="108"/>
        <v>0</v>
      </c>
      <c r="P174" s="74">
        <v>0</v>
      </c>
      <c r="Q174" s="72" t="e">
        <f t="shared" si="111"/>
        <v>#DIV/0!</v>
      </c>
      <c r="R174" s="16">
        <f t="shared" si="112"/>
        <v>0</v>
      </c>
      <c r="S174" s="17">
        <f t="shared" si="113"/>
        <v>-220817</v>
      </c>
      <c r="T174" s="19"/>
    </row>
    <row r="175" spans="1:20" s="7" customFormat="1" ht="32.25" customHeight="1" x14ac:dyDescent="0.25">
      <c r="A175" s="69" t="s">
        <v>270</v>
      </c>
      <c r="B175" s="70" t="s">
        <v>271</v>
      </c>
      <c r="C175" s="74">
        <f t="shared" ref="C175" si="124">C176+C187+C189+C191+C193</f>
        <v>141841561.34</v>
      </c>
      <c r="D175" s="74">
        <f>D176+D187+D189+D191+D193</f>
        <v>184481242.44</v>
      </c>
      <c r="E175" s="74">
        <f t="shared" ref="E175:P175" si="125">E176+E187+E189+E191+E193</f>
        <v>590100</v>
      </c>
      <c r="F175" s="74">
        <f t="shared" si="116"/>
        <v>185071342.44</v>
      </c>
      <c r="G175" s="74">
        <f t="shared" si="125"/>
        <v>0</v>
      </c>
      <c r="H175" s="74">
        <f t="shared" si="106"/>
        <v>185071342.44</v>
      </c>
      <c r="I175" s="74">
        <f t="shared" si="125"/>
        <v>0</v>
      </c>
      <c r="J175" s="74">
        <f t="shared" si="110"/>
        <v>185071342.44</v>
      </c>
      <c r="K175" s="74">
        <f t="shared" si="125"/>
        <v>0</v>
      </c>
      <c r="L175" s="74">
        <f t="shared" si="107"/>
        <v>185071342.44</v>
      </c>
      <c r="M175" s="74">
        <f t="shared" si="125"/>
        <v>5463806.7599999998</v>
      </c>
      <c r="N175" s="74">
        <f t="shared" si="105"/>
        <v>190535149.19999999</v>
      </c>
      <c r="O175" s="71">
        <f t="shared" si="108"/>
        <v>6053906.7599999998</v>
      </c>
      <c r="P175" s="74">
        <f t="shared" si="125"/>
        <v>184813054.86000001</v>
      </c>
      <c r="Q175" s="72">
        <f t="shared" si="111"/>
        <v>96.996830052604281</v>
      </c>
      <c r="R175" s="16">
        <f t="shared" si="112"/>
        <v>130.29541772809142</v>
      </c>
      <c r="S175" s="17">
        <f t="shared" si="113"/>
        <v>42971493.520000011</v>
      </c>
      <c r="T175" s="19"/>
    </row>
    <row r="176" spans="1:20" s="7" customFormat="1" ht="30.75" customHeight="1" x14ac:dyDescent="0.25">
      <c r="A176" s="69" t="s">
        <v>272</v>
      </c>
      <c r="B176" s="70" t="s">
        <v>273</v>
      </c>
      <c r="C176" s="74">
        <f t="shared" ref="C176:P176" si="126">C177</f>
        <v>133553039.31999999</v>
      </c>
      <c r="D176" s="74">
        <f>D177</f>
        <v>166962197.19999999</v>
      </c>
      <c r="E176" s="74">
        <f t="shared" si="126"/>
        <v>590100</v>
      </c>
      <c r="F176" s="74">
        <f t="shared" si="116"/>
        <v>167552297.19999999</v>
      </c>
      <c r="G176" s="74">
        <f t="shared" si="126"/>
        <v>0</v>
      </c>
      <c r="H176" s="74">
        <f t="shared" si="106"/>
        <v>167552297.19999999</v>
      </c>
      <c r="I176" s="74">
        <f t="shared" si="126"/>
        <v>0</v>
      </c>
      <c r="J176" s="74">
        <f t="shared" si="110"/>
        <v>167552297.19999999</v>
      </c>
      <c r="K176" s="74">
        <f t="shared" si="126"/>
        <v>0</v>
      </c>
      <c r="L176" s="74">
        <f t="shared" si="107"/>
        <v>167552297.19999999</v>
      </c>
      <c r="M176" s="74">
        <f t="shared" si="126"/>
        <v>6654715</v>
      </c>
      <c r="N176" s="74">
        <f t="shared" si="105"/>
        <v>174207012.19999999</v>
      </c>
      <c r="O176" s="71">
        <f t="shared" si="108"/>
        <v>7244815</v>
      </c>
      <c r="P176" s="74">
        <f t="shared" si="126"/>
        <v>171631335.86000001</v>
      </c>
      <c r="Q176" s="72">
        <f t="shared" si="111"/>
        <v>98.521485267744026</v>
      </c>
      <c r="R176" s="16">
        <f t="shared" si="112"/>
        <v>128.51174090374872</v>
      </c>
      <c r="S176" s="17">
        <f t="shared" si="113"/>
        <v>38078296.540000021</v>
      </c>
      <c r="T176" s="19"/>
    </row>
    <row r="177" spans="1:20" s="7" customFormat="1" ht="39" customHeight="1" x14ac:dyDescent="0.25">
      <c r="A177" s="69" t="s">
        <v>274</v>
      </c>
      <c r="B177" s="70" t="s">
        <v>275</v>
      </c>
      <c r="C177" s="74">
        <f>SUM(C178:C186)</f>
        <v>133553039.31999999</v>
      </c>
      <c r="D177" s="74">
        <f>SUM(D178:D186)</f>
        <v>166962197.19999999</v>
      </c>
      <c r="E177" s="74">
        <f t="shared" ref="E177:K177" si="127">SUM(E178:E186)</f>
        <v>590100</v>
      </c>
      <c r="F177" s="74">
        <f t="shared" si="116"/>
        <v>167552297.19999999</v>
      </c>
      <c r="G177" s="74">
        <v>0</v>
      </c>
      <c r="H177" s="74">
        <f t="shared" si="106"/>
        <v>167552297.19999999</v>
      </c>
      <c r="I177" s="74">
        <f t="shared" si="127"/>
        <v>0</v>
      </c>
      <c r="J177" s="74">
        <f t="shared" si="110"/>
        <v>167552297.19999999</v>
      </c>
      <c r="K177" s="74">
        <f t="shared" si="127"/>
        <v>0</v>
      </c>
      <c r="L177" s="74">
        <f t="shared" si="107"/>
        <v>167552297.19999999</v>
      </c>
      <c r="M177" s="74">
        <f>SUM(M178:M186)</f>
        <v>6654715</v>
      </c>
      <c r="N177" s="74">
        <f t="shared" si="105"/>
        <v>174207012.19999999</v>
      </c>
      <c r="O177" s="71">
        <f t="shared" si="108"/>
        <v>7244815</v>
      </c>
      <c r="P177" s="74">
        <f>SUM(P178:P186)</f>
        <v>171631335.86000001</v>
      </c>
      <c r="Q177" s="72">
        <f t="shared" si="111"/>
        <v>98.521485267744026</v>
      </c>
      <c r="R177" s="16">
        <f t="shared" si="112"/>
        <v>128.51174090374872</v>
      </c>
      <c r="S177" s="17">
        <f t="shared" si="113"/>
        <v>38078296.540000021</v>
      </c>
      <c r="T177" s="19"/>
    </row>
    <row r="178" spans="1:20" s="7" customFormat="1" ht="29.25" customHeight="1" x14ac:dyDescent="0.25">
      <c r="A178" s="69"/>
      <c r="B178" s="70" t="s">
        <v>276</v>
      </c>
      <c r="C178" s="74">
        <v>926300</v>
      </c>
      <c r="D178" s="74">
        <v>958500</v>
      </c>
      <c r="E178" s="74">
        <v>0</v>
      </c>
      <c r="F178" s="74">
        <f t="shared" si="116"/>
        <v>958500</v>
      </c>
      <c r="G178" s="74">
        <v>0</v>
      </c>
      <c r="H178" s="74">
        <v>0</v>
      </c>
      <c r="I178" s="74">
        <v>0</v>
      </c>
      <c r="J178" s="74">
        <v>0</v>
      </c>
      <c r="K178" s="74">
        <v>0</v>
      </c>
      <c r="L178" s="74">
        <f t="shared" si="107"/>
        <v>0</v>
      </c>
      <c r="M178" s="74">
        <v>0</v>
      </c>
      <c r="N178" s="74">
        <f t="shared" si="105"/>
        <v>0</v>
      </c>
      <c r="O178" s="71">
        <f t="shared" si="108"/>
        <v>0</v>
      </c>
      <c r="P178" s="74">
        <v>958500</v>
      </c>
      <c r="Q178" s="72" t="e">
        <f t="shared" si="111"/>
        <v>#DIV/0!</v>
      </c>
      <c r="R178" s="16">
        <f t="shared" si="112"/>
        <v>103.47619561697074</v>
      </c>
      <c r="S178" s="17">
        <f t="shared" si="113"/>
        <v>32200</v>
      </c>
      <c r="T178" s="19"/>
    </row>
    <row r="179" spans="1:20" s="7" customFormat="1" ht="23.25" customHeight="1" x14ac:dyDescent="0.25">
      <c r="A179" s="69"/>
      <c r="B179" s="70" t="s">
        <v>277</v>
      </c>
      <c r="C179" s="74">
        <v>124656889</v>
      </c>
      <c r="D179" s="74">
        <v>154573912</v>
      </c>
      <c r="E179" s="74">
        <v>0</v>
      </c>
      <c r="F179" s="74">
        <f t="shared" si="116"/>
        <v>154573912</v>
      </c>
      <c r="G179" s="74">
        <v>0</v>
      </c>
      <c r="H179" s="74">
        <f t="shared" si="106"/>
        <v>154573912</v>
      </c>
      <c r="I179" s="74">
        <v>0</v>
      </c>
      <c r="J179" s="74">
        <f t="shared" si="110"/>
        <v>154573912</v>
      </c>
      <c r="K179" s="74"/>
      <c r="L179" s="74">
        <f t="shared" si="107"/>
        <v>154573912</v>
      </c>
      <c r="M179" s="74">
        <v>6957715</v>
      </c>
      <c r="N179" s="74">
        <f t="shared" si="105"/>
        <v>161531627</v>
      </c>
      <c r="O179" s="71">
        <f t="shared" si="108"/>
        <v>6957715</v>
      </c>
      <c r="P179" s="74">
        <v>161531627</v>
      </c>
      <c r="Q179" s="72">
        <f t="shared" si="111"/>
        <v>100</v>
      </c>
      <c r="R179" s="16">
        <f t="shared" si="112"/>
        <v>129.58098689595886</v>
      </c>
      <c r="S179" s="17">
        <f t="shared" si="113"/>
        <v>36874738</v>
      </c>
      <c r="T179" s="19"/>
    </row>
    <row r="180" spans="1:20" s="7" customFormat="1" ht="87" customHeight="1" x14ac:dyDescent="0.25">
      <c r="A180" s="69"/>
      <c r="B180" s="70" t="s">
        <v>278</v>
      </c>
      <c r="C180" s="74">
        <v>109800</v>
      </c>
      <c r="D180" s="74">
        <v>126000</v>
      </c>
      <c r="E180" s="74">
        <v>0</v>
      </c>
      <c r="F180" s="74">
        <f t="shared" si="116"/>
        <v>126000</v>
      </c>
      <c r="G180" s="74">
        <v>0</v>
      </c>
      <c r="H180" s="74">
        <f t="shared" si="106"/>
        <v>126000</v>
      </c>
      <c r="I180" s="74">
        <v>0</v>
      </c>
      <c r="J180" s="74">
        <f t="shared" si="110"/>
        <v>126000</v>
      </c>
      <c r="K180" s="74">
        <v>0</v>
      </c>
      <c r="L180" s="74">
        <f t="shared" si="107"/>
        <v>126000</v>
      </c>
      <c r="M180" s="74">
        <v>-24300</v>
      </c>
      <c r="N180" s="74">
        <f t="shared" si="105"/>
        <v>101700</v>
      </c>
      <c r="O180" s="71">
        <f t="shared" si="108"/>
        <v>-24300</v>
      </c>
      <c r="P180" s="74">
        <v>100800</v>
      </c>
      <c r="Q180" s="72">
        <f t="shared" si="111"/>
        <v>99.115044247787608</v>
      </c>
      <c r="R180" s="16">
        <f t="shared" si="112"/>
        <v>91.803278688524586</v>
      </c>
      <c r="S180" s="17">
        <f t="shared" si="113"/>
        <v>-9000</v>
      </c>
      <c r="T180" s="19"/>
    </row>
    <row r="181" spans="1:20" s="7" customFormat="1" ht="128.25" customHeight="1" x14ac:dyDescent="0.25">
      <c r="A181" s="69"/>
      <c r="B181" s="70" t="s">
        <v>279</v>
      </c>
      <c r="C181" s="74">
        <v>1404533</v>
      </c>
      <c r="D181" s="74">
        <v>1282814</v>
      </c>
      <c r="E181" s="74">
        <v>0</v>
      </c>
      <c r="F181" s="74">
        <f t="shared" si="116"/>
        <v>1282814</v>
      </c>
      <c r="G181" s="74">
        <v>0</v>
      </c>
      <c r="H181" s="74">
        <f t="shared" si="106"/>
        <v>1282814</v>
      </c>
      <c r="I181" s="74">
        <v>0</v>
      </c>
      <c r="J181" s="74">
        <f t="shared" si="110"/>
        <v>1282814</v>
      </c>
      <c r="K181" s="74">
        <v>0</v>
      </c>
      <c r="L181" s="74">
        <f t="shared" si="107"/>
        <v>1282814</v>
      </c>
      <c r="M181" s="74">
        <v>0</v>
      </c>
      <c r="N181" s="74">
        <f t="shared" si="105"/>
        <v>1282814</v>
      </c>
      <c r="O181" s="71">
        <f t="shared" si="108"/>
        <v>0</v>
      </c>
      <c r="P181" s="74">
        <v>1282814</v>
      </c>
      <c r="Q181" s="72">
        <f t="shared" si="111"/>
        <v>100</v>
      </c>
      <c r="R181" s="16">
        <f t="shared" si="112"/>
        <v>91.333845484584558</v>
      </c>
      <c r="S181" s="17">
        <f t="shared" si="113"/>
        <v>-121719</v>
      </c>
      <c r="T181" s="19"/>
    </row>
    <row r="182" spans="1:20" s="7" customFormat="1" ht="81" customHeight="1" x14ac:dyDescent="0.25">
      <c r="A182" s="69"/>
      <c r="B182" s="70" t="s">
        <v>280</v>
      </c>
      <c r="C182" s="74">
        <v>279777</v>
      </c>
      <c r="D182" s="74">
        <v>320654</v>
      </c>
      <c r="E182" s="74">
        <v>0</v>
      </c>
      <c r="F182" s="74">
        <f t="shared" si="116"/>
        <v>320654</v>
      </c>
      <c r="G182" s="74">
        <v>0</v>
      </c>
      <c r="H182" s="74">
        <f t="shared" si="106"/>
        <v>320654</v>
      </c>
      <c r="I182" s="74">
        <v>0</v>
      </c>
      <c r="J182" s="74">
        <f t="shared" si="110"/>
        <v>320654</v>
      </c>
      <c r="K182" s="74">
        <v>0</v>
      </c>
      <c r="L182" s="74">
        <f t="shared" si="107"/>
        <v>320654</v>
      </c>
      <c r="M182" s="74">
        <v>0</v>
      </c>
      <c r="N182" s="74">
        <f t="shared" si="105"/>
        <v>320654</v>
      </c>
      <c r="O182" s="71">
        <f t="shared" si="108"/>
        <v>0</v>
      </c>
      <c r="P182" s="74">
        <v>320654</v>
      </c>
      <c r="Q182" s="72">
        <f t="shared" si="111"/>
        <v>100</v>
      </c>
      <c r="R182" s="16">
        <f t="shared" si="112"/>
        <v>114.61056484271401</v>
      </c>
      <c r="S182" s="17">
        <f t="shared" si="113"/>
        <v>40877</v>
      </c>
      <c r="T182" s="19"/>
    </row>
    <row r="183" spans="1:20" s="7" customFormat="1" ht="59.25" customHeight="1" x14ac:dyDescent="0.25">
      <c r="A183" s="69"/>
      <c r="B183" s="70" t="s">
        <v>281</v>
      </c>
      <c r="C183" s="74">
        <v>57800</v>
      </c>
      <c r="D183" s="74">
        <v>119600</v>
      </c>
      <c r="E183" s="74">
        <v>0</v>
      </c>
      <c r="F183" s="74">
        <f t="shared" si="116"/>
        <v>119600</v>
      </c>
      <c r="G183" s="74">
        <v>0</v>
      </c>
      <c r="H183" s="74">
        <f t="shared" si="106"/>
        <v>119600</v>
      </c>
      <c r="I183" s="74">
        <v>0</v>
      </c>
      <c r="J183" s="74">
        <f t="shared" si="110"/>
        <v>119600</v>
      </c>
      <c r="K183" s="74"/>
      <c r="L183" s="74">
        <f t="shared" si="107"/>
        <v>119600</v>
      </c>
      <c r="M183" s="74">
        <v>0</v>
      </c>
      <c r="N183" s="74">
        <f t="shared" si="105"/>
        <v>119600</v>
      </c>
      <c r="O183" s="71">
        <f t="shared" si="108"/>
        <v>0</v>
      </c>
      <c r="P183" s="74">
        <v>43100</v>
      </c>
      <c r="Q183" s="72">
        <f t="shared" si="111"/>
        <v>36.036789297658864</v>
      </c>
      <c r="R183" s="16">
        <f t="shared" si="112"/>
        <v>74.567474048442904</v>
      </c>
      <c r="S183" s="17">
        <f t="shared" si="113"/>
        <v>-14700</v>
      </c>
      <c r="T183" s="19"/>
    </row>
    <row r="184" spans="1:20" s="7" customFormat="1" ht="87.75" customHeight="1" x14ac:dyDescent="0.25">
      <c r="A184" s="69"/>
      <c r="B184" s="70" t="s">
        <v>282</v>
      </c>
      <c r="C184" s="74">
        <v>6029404.8200000003</v>
      </c>
      <c r="D184" s="74">
        <v>9261100</v>
      </c>
      <c r="E184" s="74">
        <v>590100</v>
      </c>
      <c r="F184" s="74">
        <f t="shared" ref="F184:F220" si="128">D184+E184</f>
        <v>9851200</v>
      </c>
      <c r="G184" s="74">
        <v>0</v>
      </c>
      <c r="H184" s="74">
        <f t="shared" si="106"/>
        <v>9851200</v>
      </c>
      <c r="I184" s="74">
        <v>0</v>
      </c>
      <c r="J184" s="74">
        <f t="shared" si="110"/>
        <v>9851200</v>
      </c>
      <c r="K184" s="74">
        <v>0</v>
      </c>
      <c r="L184" s="74">
        <f t="shared" si="107"/>
        <v>9851200</v>
      </c>
      <c r="M184" s="74">
        <v>-278700</v>
      </c>
      <c r="N184" s="74">
        <f t="shared" si="105"/>
        <v>9572500</v>
      </c>
      <c r="O184" s="71">
        <f t="shared" si="108"/>
        <v>311400</v>
      </c>
      <c r="P184" s="74">
        <v>7145812.9299999997</v>
      </c>
      <c r="Q184" s="72">
        <f t="shared" si="111"/>
        <v>74.649390754766259</v>
      </c>
      <c r="R184" s="16">
        <f t="shared" si="112"/>
        <v>118.51605827322769</v>
      </c>
      <c r="S184" s="17">
        <f t="shared" si="113"/>
        <v>1116408.1099999994</v>
      </c>
      <c r="T184" s="19"/>
    </row>
    <row r="185" spans="1:20" s="7" customFormat="1" ht="144.75" customHeight="1" x14ac:dyDescent="0.25">
      <c r="A185" s="69"/>
      <c r="B185" s="70" t="s">
        <v>283</v>
      </c>
      <c r="C185" s="74">
        <v>63871.55</v>
      </c>
      <c r="D185" s="74">
        <v>255486.2</v>
      </c>
      <c r="E185" s="74">
        <v>0</v>
      </c>
      <c r="F185" s="74">
        <f t="shared" si="128"/>
        <v>255486.2</v>
      </c>
      <c r="G185" s="74">
        <v>0</v>
      </c>
      <c r="H185" s="74">
        <f t="shared" si="106"/>
        <v>255486.2</v>
      </c>
      <c r="I185" s="74">
        <v>0</v>
      </c>
      <c r="J185" s="74">
        <f t="shared" si="110"/>
        <v>255486.2</v>
      </c>
      <c r="K185" s="74">
        <v>0</v>
      </c>
      <c r="L185" s="74">
        <f t="shared" si="107"/>
        <v>255486.2</v>
      </c>
      <c r="M185" s="74">
        <v>0</v>
      </c>
      <c r="N185" s="74">
        <f t="shared" si="105"/>
        <v>255486.2</v>
      </c>
      <c r="O185" s="71">
        <f t="shared" si="108"/>
        <v>0</v>
      </c>
      <c r="P185" s="74">
        <v>248027.93</v>
      </c>
      <c r="Q185" s="72">
        <f t="shared" si="111"/>
        <v>97.080754263831068</v>
      </c>
      <c r="R185" s="16">
        <f t="shared" si="112"/>
        <v>388.32301705532427</v>
      </c>
      <c r="S185" s="17">
        <f t="shared" si="113"/>
        <v>184156.38</v>
      </c>
      <c r="T185" s="19"/>
    </row>
    <row r="186" spans="1:20" s="7" customFormat="1" ht="144.75" customHeight="1" x14ac:dyDescent="0.25">
      <c r="A186" s="69"/>
      <c r="B186" s="40" t="s">
        <v>360</v>
      </c>
      <c r="C186" s="74">
        <v>24663.95</v>
      </c>
      <c r="D186" s="74">
        <v>64131</v>
      </c>
      <c r="E186" s="74">
        <v>0</v>
      </c>
      <c r="F186" s="74">
        <f t="shared" si="128"/>
        <v>64131</v>
      </c>
      <c r="G186" s="74">
        <v>0</v>
      </c>
      <c r="H186" s="74">
        <f t="shared" si="106"/>
        <v>64131</v>
      </c>
      <c r="I186" s="74">
        <v>0</v>
      </c>
      <c r="J186" s="74">
        <f t="shared" si="110"/>
        <v>64131</v>
      </c>
      <c r="K186" s="74">
        <v>0</v>
      </c>
      <c r="L186" s="74">
        <f t="shared" si="107"/>
        <v>64131</v>
      </c>
      <c r="M186" s="74">
        <v>0</v>
      </c>
      <c r="N186" s="74">
        <f t="shared" si="105"/>
        <v>64131</v>
      </c>
      <c r="O186" s="71">
        <f t="shared" si="108"/>
        <v>0</v>
      </c>
      <c r="P186" s="74">
        <v>0</v>
      </c>
      <c r="Q186" s="72">
        <f t="shared" si="111"/>
        <v>0</v>
      </c>
      <c r="R186" s="16">
        <f t="shared" si="112"/>
        <v>0</v>
      </c>
      <c r="S186" s="17">
        <f t="shared" si="113"/>
        <v>-24663.95</v>
      </c>
      <c r="T186" s="19"/>
    </row>
    <row r="187" spans="1:20" s="7" customFormat="1" ht="75.75" customHeight="1" x14ac:dyDescent="0.25">
      <c r="A187" s="69" t="s">
        <v>284</v>
      </c>
      <c r="B187" s="70" t="s">
        <v>285</v>
      </c>
      <c r="C187" s="74">
        <f t="shared" ref="C187:P187" si="129">C188</f>
        <v>717674.02</v>
      </c>
      <c r="D187" s="74">
        <f>D188</f>
        <v>972276</v>
      </c>
      <c r="E187" s="74">
        <f t="shared" si="129"/>
        <v>0</v>
      </c>
      <c r="F187" s="74">
        <f t="shared" si="128"/>
        <v>972276</v>
      </c>
      <c r="G187" s="74">
        <f t="shared" si="129"/>
        <v>0</v>
      </c>
      <c r="H187" s="74">
        <f t="shared" si="106"/>
        <v>972276</v>
      </c>
      <c r="I187" s="74">
        <f t="shared" si="129"/>
        <v>0</v>
      </c>
      <c r="J187" s="74">
        <f t="shared" si="110"/>
        <v>972276</v>
      </c>
      <c r="K187" s="74">
        <f t="shared" si="129"/>
        <v>0</v>
      </c>
      <c r="L187" s="74">
        <f t="shared" si="107"/>
        <v>972276</v>
      </c>
      <c r="M187" s="74">
        <f t="shared" si="129"/>
        <v>-217351</v>
      </c>
      <c r="N187" s="74">
        <f t="shared" si="105"/>
        <v>754925</v>
      </c>
      <c r="O187" s="71">
        <f t="shared" si="108"/>
        <v>-217351</v>
      </c>
      <c r="P187" s="74">
        <f t="shared" si="129"/>
        <v>754925</v>
      </c>
      <c r="Q187" s="72">
        <f t="shared" si="111"/>
        <v>100</v>
      </c>
      <c r="R187" s="16">
        <f t="shared" si="112"/>
        <v>105.19051532616437</v>
      </c>
      <c r="S187" s="17">
        <f t="shared" si="113"/>
        <v>37250.979999999981</v>
      </c>
      <c r="T187" s="19"/>
    </row>
    <row r="188" spans="1:20" s="7" customFormat="1" ht="75.75" customHeight="1" x14ac:dyDescent="0.25">
      <c r="A188" s="69" t="s">
        <v>286</v>
      </c>
      <c r="B188" s="70" t="s">
        <v>287</v>
      </c>
      <c r="C188" s="74">
        <v>717674.02</v>
      </c>
      <c r="D188" s="74">
        <v>972276</v>
      </c>
      <c r="E188" s="74">
        <v>0</v>
      </c>
      <c r="F188" s="74">
        <f t="shared" si="128"/>
        <v>972276</v>
      </c>
      <c r="G188" s="74">
        <v>0</v>
      </c>
      <c r="H188" s="74">
        <f t="shared" si="106"/>
        <v>972276</v>
      </c>
      <c r="I188" s="74">
        <v>0</v>
      </c>
      <c r="J188" s="74">
        <f t="shared" si="110"/>
        <v>972276</v>
      </c>
      <c r="K188" s="74"/>
      <c r="L188" s="74">
        <f t="shared" si="107"/>
        <v>972276</v>
      </c>
      <c r="M188" s="74">
        <v>-217351</v>
      </c>
      <c r="N188" s="74">
        <f t="shared" si="105"/>
        <v>754925</v>
      </c>
      <c r="O188" s="71">
        <f t="shared" si="108"/>
        <v>-217351</v>
      </c>
      <c r="P188" s="74">
        <v>754925</v>
      </c>
      <c r="Q188" s="72">
        <f t="shared" si="111"/>
        <v>100</v>
      </c>
      <c r="R188" s="16">
        <f t="shared" si="112"/>
        <v>105.19051532616437</v>
      </c>
      <c r="S188" s="17">
        <f t="shared" si="113"/>
        <v>37250.979999999981</v>
      </c>
      <c r="T188" s="19"/>
    </row>
    <row r="189" spans="1:20" s="8" customFormat="1" ht="75.75" customHeight="1" x14ac:dyDescent="0.25">
      <c r="A189" s="69" t="s">
        <v>288</v>
      </c>
      <c r="B189" s="70" t="s">
        <v>289</v>
      </c>
      <c r="C189" s="74">
        <f t="shared" ref="C189:P189" si="130">C190</f>
        <v>6420000</v>
      </c>
      <c r="D189" s="74">
        <f>D190</f>
        <v>16541919.24</v>
      </c>
      <c r="E189" s="74">
        <f t="shared" si="130"/>
        <v>0</v>
      </c>
      <c r="F189" s="74">
        <f t="shared" si="128"/>
        <v>16541919.24</v>
      </c>
      <c r="G189" s="74">
        <f t="shared" si="130"/>
        <v>0</v>
      </c>
      <c r="H189" s="74">
        <f t="shared" si="106"/>
        <v>16541919.24</v>
      </c>
      <c r="I189" s="74">
        <f t="shared" si="130"/>
        <v>0</v>
      </c>
      <c r="J189" s="74">
        <f t="shared" si="110"/>
        <v>16541919.24</v>
      </c>
      <c r="K189" s="74">
        <f t="shared" si="130"/>
        <v>0</v>
      </c>
      <c r="L189" s="74">
        <f t="shared" si="107"/>
        <v>16541919.24</v>
      </c>
      <c r="M189" s="74">
        <f t="shared" si="130"/>
        <v>-973557.24</v>
      </c>
      <c r="N189" s="74">
        <f t="shared" si="105"/>
        <v>15568362</v>
      </c>
      <c r="O189" s="71">
        <f t="shared" si="108"/>
        <v>-973557.24</v>
      </c>
      <c r="P189" s="74">
        <f t="shared" si="130"/>
        <v>12421944</v>
      </c>
      <c r="Q189" s="72">
        <f t="shared" si="111"/>
        <v>79.789665733620524</v>
      </c>
      <c r="R189" s="16">
        <f t="shared" si="112"/>
        <v>193.48822429906542</v>
      </c>
      <c r="S189" s="17">
        <f t="shared" si="113"/>
        <v>6001944</v>
      </c>
      <c r="T189" s="20"/>
    </row>
    <row r="190" spans="1:20" s="8" customFormat="1" ht="68.25" customHeight="1" x14ac:dyDescent="0.25">
      <c r="A190" s="69" t="s">
        <v>290</v>
      </c>
      <c r="B190" s="70" t="s">
        <v>291</v>
      </c>
      <c r="C190" s="74">
        <v>6420000</v>
      </c>
      <c r="D190" s="74">
        <v>16541919.24</v>
      </c>
      <c r="E190" s="74">
        <v>0</v>
      </c>
      <c r="F190" s="74">
        <f t="shared" si="128"/>
        <v>16541919.24</v>
      </c>
      <c r="G190" s="74">
        <v>0</v>
      </c>
      <c r="H190" s="74">
        <f t="shared" si="106"/>
        <v>16541919.24</v>
      </c>
      <c r="I190" s="74">
        <v>0</v>
      </c>
      <c r="J190" s="74">
        <f t="shared" si="110"/>
        <v>16541919.24</v>
      </c>
      <c r="K190" s="74"/>
      <c r="L190" s="74">
        <f t="shared" si="107"/>
        <v>16541919.24</v>
      </c>
      <c r="M190" s="74">
        <v>-973557.24</v>
      </c>
      <c r="N190" s="74">
        <f t="shared" si="105"/>
        <v>15568362</v>
      </c>
      <c r="O190" s="71">
        <f t="shared" si="108"/>
        <v>-973557.24</v>
      </c>
      <c r="P190" s="74">
        <v>12421944</v>
      </c>
      <c r="Q190" s="72">
        <f t="shared" si="111"/>
        <v>79.789665733620524</v>
      </c>
      <c r="R190" s="16">
        <f t="shared" si="112"/>
        <v>193.48822429906542</v>
      </c>
      <c r="S190" s="17">
        <f t="shared" si="113"/>
        <v>6001944</v>
      </c>
      <c r="T190" s="20"/>
    </row>
    <row r="191" spans="1:20" s="8" customFormat="1" ht="45.75" customHeight="1" x14ac:dyDescent="0.25">
      <c r="A191" s="69" t="s">
        <v>292</v>
      </c>
      <c r="B191" s="70" t="s">
        <v>293</v>
      </c>
      <c r="C191" s="74">
        <f t="shared" ref="C191:P191" si="131">C192</f>
        <v>1149489</v>
      </c>
      <c r="D191" s="74">
        <f>D192</f>
        <v>0</v>
      </c>
      <c r="E191" s="74">
        <f t="shared" si="131"/>
        <v>0</v>
      </c>
      <c r="F191" s="74">
        <f t="shared" si="128"/>
        <v>0</v>
      </c>
      <c r="G191" s="74">
        <f t="shared" si="131"/>
        <v>0</v>
      </c>
      <c r="H191" s="74">
        <f t="shared" si="106"/>
        <v>0</v>
      </c>
      <c r="I191" s="74">
        <f t="shared" si="131"/>
        <v>0</v>
      </c>
      <c r="J191" s="74">
        <f t="shared" si="110"/>
        <v>0</v>
      </c>
      <c r="K191" s="74">
        <f t="shared" si="131"/>
        <v>0</v>
      </c>
      <c r="L191" s="74">
        <f t="shared" si="107"/>
        <v>0</v>
      </c>
      <c r="M191" s="74">
        <f t="shared" si="131"/>
        <v>0</v>
      </c>
      <c r="N191" s="74">
        <f t="shared" si="105"/>
        <v>0</v>
      </c>
      <c r="O191" s="71">
        <f t="shared" si="108"/>
        <v>0</v>
      </c>
      <c r="P191" s="74">
        <f t="shared" si="131"/>
        <v>0</v>
      </c>
      <c r="Q191" s="72" t="e">
        <f t="shared" si="111"/>
        <v>#DIV/0!</v>
      </c>
      <c r="R191" s="16">
        <f t="shared" si="112"/>
        <v>0</v>
      </c>
      <c r="S191" s="17">
        <f t="shared" si="113"/>
        <v>-1149489</v>
      </c>
      <c r="T191" s="20"/>
    </row>
    <row r="192" spans="1:20" s="8" customFormat="1" ht="45" customHeight="1" x14ac:dyDescent="0.25">
      <c r="A192" s="69" t="s">
        <v>294</v>
      </c>
      <c r="B192" s="70" t="s">
        <v>295</v>
      </c>
      <c r="C192" s="74">
        <v>1149489</v>
      </c>
      <c r="D192" s="74">
        <v>0</v>
      </c>
      <c r="E192" s="74">
        <v>0</v>
      </c>
      <c r="F192" s="74">
        <f t="shared" si="128"/>
        <v>0</v>
      </c>
      <c r="G192" s="74"/>
      <c r="H192" s="74">
        <f t="shared" si="106"/>
        <v>0</v>
      </c>
      <c r="I192" s="74">
        <v>0</v>
      </c>
      <c r="J192" s="74">
        <f t="shared" si="110"/>
        <v>0</v>
      </c>
      <c r="K192" s="74"/>
      <c r="L192" s="74">
        <f t="shared" si="107"/>
        <v>0</v>
      </c>
      <c r="M192" s="74">
        <v>0</v>
      </c>
      <c r="N192" s="74">
        <f t="shared" si="105"/>
        <v>0</v>
      </c>
      <c r="O192" s="71">
        <f t="shared" si="108"/>
        <v>0</v>
      </c>
      <c r="P192" s="74">
        <v>0</v>
      </c>
      <c r="Q192" s="72" t="e">
        <f t="shared" si="111"/>
        <v>#DIV/0!</v>
      </c>
      <c r="R192" s="16">
        <f t="shared" si="112"/>
        <v>0</v>
      </c>
      <c r="S192" s="17">
        <f t="shared" si="113"/>
        <v>-1149489</v>
      </c>
      <c r="T192" s="20"/>
    </row>
    <row r="193" spans="1:20" s="8" customFormat="1" ht="62.25" customHeight="1" x14ac:dyDescent="0.25">
      <c r="A193" s="69" t="s">
        <v>296</v>
      </c>
      <c r="B193" s="70" t="s">
        <v>297</v>
      </c>
      <c r="C193" s="74">
        <f t="shared" ref="C193:P193" si="132">C194</f>
        <v>1359</v>
      </c>
      <c r="D193" s="74">
        <f>D194</f>
        <v>4850</v>
      </c>
      <c r="E193" s="74">
        <f t="shared" si="132"/>
        <v>0</v>
      </c>
      <c r="F193" s="74">
        <f t="shared" si="128"/>
        <v>4850</v>
      </c>
      <c r="G193" s="74">
        <f t="shared" si="132"/>
        <v>0</v>
      </c>
      <c r="H193" s="74">
        <f t="shared" si="106"/>
        <v>4850</v>
      </c>
      <c r="I193" s="74">
        <f t="shared" si="132"/>
        <v>0</v>
      </c>
      <c r="J193" s="74">
        <f t="shared" si="110"/>
        <v>4850</v>
      </c>
      <c r="K193" s="74">
        <f t="shared" si="132"/>
        <v>0</v>
      </c>
      <c r="L193" s="74">
        <f t="shared" si="107"/>
        <v>4850</v>
      </c>
      <c r="M193" s="74">
        <f t="shared" si="132"/>
        <v>0</v>
      </c>
      <c r="N193" s="74">
        <f t="shared" si="105"/>
        <v>4850</v>
      </c>
      <c r="O193" s="71">
        <f t="shared" si="108"/>
        <v>0</v>
      </c>
      <c r="P193" s="74">
        <f t="shared" si="132"/>
        <v>4850</v>
      </c>
      <c r="Q193" s="72">
        <f t="shared" si="111"/>
        <v>100</v>
      </c>
      <c r="R193" s="16">
        <f t="shared" si="112"/>
        <v>356.88005886681384</v>
      </c>
      <c r="S193" s="17">
        <f t="shared" si="113"/>
        <v>3491</v>
      </c>
      <c r="T193" s="20"/>
    </row>
    <row r="194" spans="1:20" s="8" customFormat="1" ht="69" customHeight="1" x14ac:dyDescent="0.25">
      <c r="A194" s="69" t="s">
        <v>298</v>
      </c>
      <c r="B194" s="70" t="s">
        <v>299</v>
      </c>
      <c r="C194" s="74">
        <v>1359</v>
      </c>
      <c r="D194" s="74">
        <v>4850</v>
      </c>
      <c r="E194" s="74">
        <v>0</v>
      </c>
      <c r="F194" s="74">
        <f t="shared" si="128"/>
        <v>4850</v>
      </c>
      <c r="G194" s="74">
        <v>0</v>
      </c>
      <c r="H194" s="74">
        <f t="shared" si="106"/>
        <v>4850</v>
      </c>
      <c r="I194" s="74">
        <v>0</v>
      </c>
      <c r="J194" s="74">
        <f t="shared" si="110"/>
        <v>4850</v>
      </c>
      <c r="K194" s="74">
        <v>0</v>
      </c>
      <c r="L194" s="74">
        <f t="shared" si="107"/>
        <v>4850</v>
      </c>
      <c r="M194" s="74">
        <v>0</v>
      </c>
      <c r="N194" s="74">
        <f t="shared" si="105"/>
        <v>4850</v>
      </c>
      <c r="O194" s="71">
        <f t="shared" si="108"/>
        <v>0</v>
      </c>
      <c r="P194" s="74">
        <v>4850</v>
      </c>
      <c r="Q194" s="72">
        <f t="shared" si="111"/>
        <v>100</v>
      </c>
      <c r="R194" s="16">
        <f t="shared" si="112"/>
        <v>356.88005886681384</v>
      </c>
      <c r="S194" s="17">
        <f t="shared" si="113"/>
        <v>3491</v>
      </c>
      <c r="T194" s="20"/>
    </row>
    <row r="195" spans="1:20" s="8" customFormat="1" ht="46.5" hidden="1" customHeight="1" x14ac:dyDescent="0.25">
      <c r="A195" s="69" t="s">
        <v>349</v>
      </c>
      <c r="B195" s="70" t="s">
        <v>348</v>
      </c>
      <c r="C195" s="74">
        <v>0</v>
      </c>
      <c r="D195" s="74">
        <v>0</v>
      </c>
      <c r="E195" s="74">
        <v>0</v>
      </c>
      <c r="F195" s="74">
        <f t="shared" si="128"/>
        <v>0</v>
      </c>
      <c r="G195" s="74">
        <v>0</v>
      </c>
      <c r="H195" s="74">
        <f t="shared" si="106"/>
        <v>0</v>
      </c>
      <c r="I195" s="74">
        <v>0</v>
      </c>
      <c r="J195" s="74">
        <f t="shared" si="110"/>
        <v>0</v>
      </c>
      <c r="K195" s="74">
        <v>0</v>
      </c>
      <c r="L195" s="74">
        <f t="shared" si="107"/>
        <v>0</v>
      </c>
      <c r="M195" s="74">
        <v>0</v>
      </c>
      <c r="N195" s="74">
        <f t="shared" si="105"/>
        <v>0</v>
      </c>
      <c r="O195" s="71">
        <f t="shared" si="108"/>
        <v>0</v>
      </c>
      <c r="P195" s="74">
        <v>0</v>
      </c>
      <c r="Q195" s="72" t="e">
        <f t="shared" si="111"/>
        <v>#DIV/0!</v>
      </c>
      <c r="R195" s="16" t="e">
        <f t="shared" si="112"/>
        <v>#DIV/0!</v>
      </c>
      <c r="S195" s="17">
        <f t="shared" si="113"/>
        <v>0</v>
      </c>
      <c r="T195" s="20"/>
    </row>
    <row r="196" spans="1:20" s="8" customFormat="1" ht="43.5" hidden="1" customHeight="1" x14ac:dyDescent="0.25">
      <c r="A196" s="69" t="s">
        <v>351</v>
      </c>
      <c r="B196" s="70" t="s">
        <v>350</v>
      </c>
      <c r="C196" s="74">
        <v>0</v>
      </c>
      <c r="D196" s="74">
        <v>0</v>
      </c>
      <c r="E196" s="74">
        <v>0</v>
      </c>
      <c r="F196" s="74">
        <f t="shared" si="128"/>
        <v>0</v>
      </c>
      <c r="G196" s="74">
        <v>0</v>
      </c>
      <c r="H196" s="74">
        <f t="shared" si="106"/>
        <v>0</v>
      </c>
      <c r="I196" s="74">
        <v>0</v>
      </c>
      <c r="J196" s="74">
        <f t="shared" si="110"/>
        <v>0</v>
      </c>
      <c r="K196" s="74">
        <v>0</v>
      </c>
      <c r="L196" s="74">
        <f t="shared" si="107"/>
        <v>0</v>
      </c>
      <c r="M196" s="74">
        <v>0</v>
      </c>
      <c r="N196" s="74">
        <f t="shared" si="105"/>
        <v>0</v>
      </c>
      <c r="O196" s="71">
        <f t="shared" si="108"/>
        <v>0</v>
      </c>
      <c r="P196" s="74">
        <v>0</v>
      </c>
      <c r="Q196" s="72" t="e">
        <f t="shared" si="111"/>
        <v>#DIV/0!</v>
      </c>
      <c r="R196" s="16" t="e">
        <f t="shared" si="112"/>
        <v>#DIV/0!</v>
      </c>
      <c r="S196" s="17">
        <f t="shared" si="113"/>
        <v>0</v>
      </c>
      <c r="T196" s="20"/>
    </row>
    <row r="197" spans="1:20" s="8" customFormat="1" ht="43.5" hidden="1" customHeight="1" x14ac:dyDescent="0.25">
      <c r="A197" s="69" t="s">
        <v>354</v>
      </c>
      <c r="B197" s="70" t="s">
        <v>352</v>
      </c>
      <c r="C197" s="74">
        <v>0</v>
      </c>
      <c r="D197" s="74">
        <v>0</v>
      </c>
      <c r="E197" s="74">
        <v>0</v>
      </c>
      <c r="F197" s="74">
        <f t="shared" si="128"/>
        <v>0</v>
      </c>
      <c r="G197" s="74">
        <v>0</v>
      </c>
      <c r="H197" s="74">
        <f t="shared" si="106"/>
        <v>0</v>
      </c>
      <c r="I197" s="74">
        <v>0</v>
      </c>
      <c r="J197" s="74">
        <f t="shared" si="110"/>
        <v>0</v>
      </c>
      <c r="K197" s="74">
        <v>0</v>
      </c>
      <c r="L197" s="74">
        <f t="shared" si="107"/>
        <v>0</v>
      </c>
      <c r="M197" s="74">
        <v>0</v>
      </c>
      <c r="N197" s="74">
        <f t="shared" si="105"/>
        <v>0</v>
      </c>
      <c r="O197" s="71">
        <f t="shared" si="108"/>
        <v>0</v>
      </c>
      <c r="P197" s="74">
        <v>0</v>
      </c>
      <c r="Q197" s="72" t="e">
        <f t="shared" si="111"/>
        <v>#DIV/0!</v>
      </c>
      <c r="R197" s="16" t="e">
        <f t="shared" si="112"/>
        <v>#DIV/0!</v>
      </c>
      <c r="S197" s="17">
        <f t="shared" si="113"/>
        <v>0</v>
      </c>
      <c r="T197" s="20"/>
    </row>
    <row r="198" spans="1:20" s="8" customFormat="1" ht="43.5" hidden="1" customHeight="1" x14ac:dyDescent="0.25">
      <c r="A198" s="69" t="s">
        <v>355</v>
      </c>
      <c r="B198" s="70" t="s">
        <v>353</v>
      </c>
      <c r="C198" s="74">
        <v>0</v>
      </c>
      <c r="D198" s="74">
        <v>0</v>
      </c>
      <c r="E198" s="74">
        <v>0</v>
      </c>
      <c r="F198" s="74">
        <f t="shared" si="128"/>
        <v>0</v>
      </c>
      <c r="G198" s="74">
        <v>0</v>
      </c>
      <c r="H198" s="74">
        <f t="shared" si="106"/>
        <v>0</v>
      </c>
      <c r="I198" s="74">
        <v>0</v>
      </c>
      <c r="J198" s="74">
        <f t="shared" si="110"/>
        <v>0</v>
      </c>
      <c r="K198" s="74">
        <v>0</v>
      </c>
      <c r="L198" s="74">
        <f t="shared" si="107"/>
        <v>0</v>
      </c>
      <c r="M198" s="74">
        <v>0</v>
      </c>
      <c r="N198" s="74">
        <f t="shared" si="105"/>
        <v>0</v>
      </c>
      <c r="O198" s="71">
        <f t="shared" si="108"/>
        <v>0</v>
      </c>
      <c r="P198" s="74">
        <v>0</v>
      </c>
      <c r="Q198" s="72" t="e">
        <f t="shared" si="111"/>
        <v>#DIV/0!</v>
      </c>
      <c r="R198" s="16" t="e">
        <f t="shared" si="112"/>
        <v>#DIV/0!</v>
      </c>
      <c r="S198" s="17">
        <f t="shared" si="113"/>
        <v>0</v>
      </c>
      <c r="T198" s="20"/>
    </row>
    <row r="199" spans="1:20" s="8" customFormat="1" ht="27" customHeight="1" x14ac:dyDescent="0.25">
      <c r="A199" s="69" t="s">
        <v>300</v>
      </c>
      <c r="B199" s="70" t="s">
        <v>301</v>
      </c>
      <c r="C199" s="74">
        <f>C200+C204+C208+C206+C202</f>
        <v>15352802.48</v>
      </c>
      <c r="D199" s="74">
        <f t="shared" ref="D199:P199" si="133">D200+D204+D208+D206+D202</f>
        <v>22834447.969999999</v>
      </c>
      <c r="E199" s="74">
        <f t="shared" si="133"/>
        <v>0</v>
      </c>
      <c r="F199" s="74">
        <f t="shared" si="128"/>
        <v>22834447.969999999</v>
      </c>
      <c r="G199" s="74">
        <f t="shared" si="133"/>
        <v>0</v>
      </c>
      <c r="H199" s="74">
        <f t="shared" si="106"/>
        <v>22834447.969999999</v>
      </c>
      <c r="I199" s="74">
        <f t="shared" si="133"/>
        <v>0</v>
      </c>
      <c r="J199" s="74">
        <f t="shared" si="110"/>
        <v>22834447.969999999</v>
      </c>
      <c r="K199" s="74">
        <f t="shared" si="133"/>
        <v>634214</v>
      </c>
      <c r="L199" s="74">
        <f t="shared" si="107"/>
        <v>23468661.969999999</v>
      </c>
      <c r="M199" s="74">
        <f>M200+M204+M208+M206+M202</f>
        <v>-1442360.65</v>
      </c>
      <c r="N199" s="74">
        <f t="shared" si="105"/>
        <v>22026301.32</v>
      </c>
      <c r="O199" s="71">
        <f t="shared" si="108"/>
        <v>-808146.64999999991</v>
      </c>
      <c r="P199" s="74">
        <f t="shared" si="133"/>
        <v>22011476.469999999</v>
      </c>
      <c r="Q199" s="72">
        <f t="shared" si="111"/>
        <v>99.932694782548253</v>
      </c>
      <c r="R199" s="16">
        <f t="shared" si="112"/>
        <v>143.3710653066384</v>
      </c>
      <c r="S199" s="17">
        <f t="shared" si="113"/>
        <v>6658673.9899999984</v>
      </c>
      <c r="T199" s="20"/>
    </row>
    <row r="200" spans="1:20" s="8" customFormat="1" ht="57" customHeight="1" x14ac:dyDescent="0.25">
      <c r="A200" s="69" t="s">
        <v>302</v>
      </c>
      <c r="B200" s="70" t="s">
        <v>303</v>
      </c>
      <c r="C200" s="74">
        <f t="shared" ref="C200:P200" si="134">C201</f>
        <v>5818918.6399999997</v>
      </c>
      <c r="D200" s="74">
        <f t="shared" si="134"/>
        <v>5894800</v>
      </c>
      <c r="E200" s="74">
        <f t="shared" si="134"/>
        <v>0</v>
      </c>
      <c r="F200" s="74">
        <f t="shared" si="128"/>
        <v>5894800</v>
      </c>
      <c r="G200" s="74">
        <f t="shared" si="134"/>
        <v>0</v>
      </c>
      <c r="H200" s="74">
        <f t="shared" si="106"/>
        <v>5894800</v>
      </c>
      <c r="I200" s="74">
        <f t="shared" si="134"/>
        <v>0</v>
      </c>
      <c r="J200" s="74">
        <f t="shared" si="110"/>
        <v>5894800</v>
      </c>
      <c r="K200" s="74">
        <f t="shared" si="134"/>
        <v>0</v>
      </c>
      <c r="L200" s="74">
        <f t="shared" si="107"/>
        <v>5894800</v>
      </c>
      <c r="M200" s="74">
        <f t="shared" si="134"/>
        <v>-73640.649999999994</v>
      </c>
      <c r="N200" s="74">
        <f t="shared" si="105"/>
        <v>5821159.3499999996</v>
      </c>
      <c r="O200" s="71">
        <f t="shared" si="108"/>
        <v>-73640.649999999994</v>
      </c>
      <c r="P200" s="74">
        <f t="shared" si="134"/>
        <v>5821159.3499999996</v>
      </c>
      <c r="Q200" s="72">
        <f t="shared" si="111"/>
        <v>100</v>
      </c>
      <c r="R200" s="16">
        <f t="shared" si="112"/>
        <v>100.03850732650903</v>
      </c>
      <c r="S200" s="17">
        <f t="shared" si="113"/>
        <v>2240.7099999999627</v>
      </c>
      <c r="T200" s="20"/>
    </row>
    <row r="201" spans="1:20" s="8" customFormat="1" ht="42.75" customHeight="1" x14ac:dyDescent="0.25">
      <c r="A201" s="69" t="s">
        <v>304</v>
      </c>
      <c r="B201" s="70" t="s">
        <v>305</v>
      </c>
      <c r="C201" s="74">
        <v>5818918.6399999997</v>
      </c>
      <c r="D201" s="74">
        <v>5894800</v>
      </c>
      <c r="E201" s="74">
        <v>0</v>
      </c>
      <c r="F201" s="74">
        <f t="shared" si="128"/>
        <v>5894800</v>
      </c>
      <c r="G201" s="74">
        <v>0</v>
      </c>
      <c r="H201" s="74">
        <f t="shared" si="106"/>
        <v>5894800</v>
      </c>
      <c r="I201" s="74">
        <v>0</v>
      </c>
      <c r="J201" s="74">
        <f t="shared" si="110"/>
        <v>5894800</v>
      </c>
      <c r="K201" s="74">
        <v>0</v>
      </c>
      <c r="L201" s="74">
        <f t="shared" si="107"/>
        <v>5894800</v>
      </c>
      <c r="M201" s="74">
        <v>-73640.649999999994</v>
      </c>
      <c r="N201" s="74">
        <f t="shared" si="105"/>
        <v>5821159.3499999996</v>
      </c>
      <c r="O201" s="71">
        <f t="shared" si="108"/>
        <v>-73640.649999999994</v>
      </c>
      <c r="P201" s="74">
        <v>5821159.3499999996</v>
      </c>
      <c r="Q201" s="72">
        <f t="shared" si="111"/>
        <v>100</v>
      </c>
      <c r="R201" s="16">
        <f t="shared" si="112"/>
        <v>100.03850732650903</v>
      </c>
      <c r="S201" s="17">
        <f t="shared" si="113"/>
        <v>2240.7099999999627</v>
      </c>
      <c r="T201" s="20"/>
    </row>
    <row r="202" spans="1:20" s="20" customFormat="1" ht="42.75" customHeight="1" x14ac:dyDescent="0.25">
      <c r="A202" s="92" t="s">
        <v>410</v>
      </c>
      <c r="B202" s="40" t="s">
        <v>408</v>
      </c>
      <c r="C202" s="74">
        <f>C203</f>
        <v>0</v>
      </c>
      <c r="D202" s="74">
        <f t="shared" ref="D202:P202" si="135">D203</f>
        <v>546840</v>
      </c>
      <c r="E202" s="74">
        <f t="shared" si="135"/>
        <v>0</v>
      </c>
      <c r="F202" s="74">
        <f t="shared" si="128"/>
        <v>546840</v>
      </c>
      <c r="G202" s="74">
        <f t="shared" si="135"/>
        <v>0</v>
      </c>
      <c r="H202" s="74">
        <f t="shared" si="106"/>
        <v>546840</v>
      </c>
      <c r="I202" s="74">
        <f t="shared" si="135"/>
        <v>0</v>
      </c>
      <c r="J202" s="74">
        <f t="shared" si="110"/>
        <v>546840</v>
      </c>
      <c r="K202" s="74">
        <f t="shared" si="135"/>
        <v>0</v>
      </c>
      <c r="L202" s="74">
        <f t="shared" si="107"/>
        <v>546840</v>
      </c>
      <c r="M202" s="74">
        <f t="shared" si="135"/>
        <v>0</v>
      </c>
      <c r="N202" s="74">
        <f t="shared" si="105"/>
        <v>546840</v>
      </c>
      <c r="O202" s="71">
        <f t="shared" si="108"/>
        <v>0</v>
      </c>
      <c r="P202" s="74">
        <f t="shared" si="135"/>
        <v>532215.15</v>
      </c>
      <c r="Q202" s="72">
        <f t="shared" si="111"/>
        <v>97.325570550800961</v>
      </c>
      <c r="R202" s="16" t="e">
        <f t="shared" si="112"/>
        <v>#DIV/0!</v>
      </c>
      <c r="S202" s="17">
        <f t="shared" si="113"/>
        <v>532215.15</v>
      </c>
    </row>
    <row r="203" spans="1:20" s="20" customFormat="1" ht="42.75" customHeight="1" x14ac:dyDescent="0.25">
      <c r="A203" s="92" t="s">
        <v>411</v>
      </c>
      <c r="B203" s="40" t="s">
        <v>409</v>
      </c>
      <c r="C203" s="74">
        <v>0</v>
      </c>
      <c r="D203" s="74">
        <v>546840</v>
      </c>
      <c r="E203" s="74">
        <v>0</v>
      </c>
      <c r="F203" s="74">
        <f t="shared" si="128"/>
        <v>546840</v>
      </c>
      <c r="G203" s="74">
        <v>0</v>
      </c>
      <c r="H203" s="74">
        <f t="shared" si="106"/>
        <v>546840</v>
      </c>
      <c r="I203" s="74">
        <v>0</v>
      </c>
      <c r="J203" s="74">
        <f t="shared" si="110"/>
        <v>546840</v>
      </c>
      <c r="K203" s="74">
        <v>0</v>
      </c>
      <c r="L203" s="74">
        <f t="shared" si="107"/>
        <v>546840</v>
      </c>
      <c r="M203" s="74">
        <v>0</v>
      </c>
      <c r="N203" s="74">
        <f t="shared" si="105"/>
        <v>546840</v>
      </c>
      <c r="O203" s="71">
        <f t="shared" si="108"/>
        <v>0</v>
      </c>
      <c r="P203" s="74">
        <v>532215.15</v>
      </c>
      <c r="Q203" s="72">
        <f t="shared" si="111"/>
        <v>97.325570550800961</v>
      </c>
      <c r="R203" s="16" t="e">
        <f t="shared" si="112"/>
        <v>#DIV/0!</v>
      </c>
      <c r="S203" s="17">
        <f t="shared" si="113"/>
        <v>532215.15</v>
      </c>
    </row>
    <row r="204" spans="1:20" s="8" customFormat="1" ht="42.75" customHeight="1" x14ac:dyDescent="0.25">
      <c r="A204" s="93" t="s">
        <v>306</v>
      </c>
      <c r="B204" s="70" t="s">
        <v>307</v>
      </c>
      <c r="C204" s="74">
        <f t="shared" ref="C204" si="136">C205</f>
        <v>1058908.79</v>
      </c>
      <c r="D204" s="74">
        <f>D205</f>
        <v>1047057.97</v>
      </c>
      <c r="E204" s="74">
        <v>0</v>
      </c>
      <c r="F204" s="74">
        <f t="shared" si="128"/>
        <v>1047057.97</v>
      </c>
      <c r="G204" s="74">
        <v>0</v>
      </c>
      <c r="H204" s="74">
        <v>0</v>
      </c>
      <c r="I204" s="74">
        <v>0</v>
      </c>
      <c r="J204" s="74">
        <v>0</v>
      </c>
      <c r="K204" s="74">
        <v>0</v>
      </c>
      <c r="L204" s="74">
        <f t="shared" si="107"/>
        <v>0</v>
      </c>
      <c r="M204" s="74">
        <f t="shared" ref="M204:P204" si="137">M205</f>
        <v>0</v>
      </c>
      <c r="N204" s="74">
        <f t="shared" si="105"/>
        <v>0</v>
      </c>
      <c r="O204" s="71">
        <f t="shared" si="108"/>
        <v>0</v>
      </c>
      <c r="P204" s="74">
        <f t="shared" si="137"/>
        <v>1047057.97</v>
      </c>
      <c r="Q204" s="72" t="e">
        <f t="shared" si="111"/>
        <v>#DIV/0!</v>
      </c>
      <c r="R204" s="16">
        <f t="shared" si="112"/>
        <v>98.880846007520617</v>
      </c>
      <c r="S204" s="17">
        <f t="shared" si="113"/>
        <v>-11850.820000000065</v>
      </c>
      <c r="T204" s="20"/>
    </row>
    <row r="205" spans="1:20" s="8" customFormat="1" ht="42.75" customHeight="1" x14ac:dyDescent="0.25">
      <c r="A205" s="93" t="s">
        <v>308</v>
      </c>
      <c r="B205" s="70" t="s">
        <v>309</v>
      </c>
      <c r="C205" s="74">
        <v>1058908.79</v>
      </c>
      <c r="D205" s="74">
        <v>1047057.97</v>
      </c>
      <c r="E205" s="74">
        <v>0</v>
      </c>
      <c r="F205" s="74">
        <f t="shared" si="128"/>
        <v>1047057.97</v>
      </c>
      <c r="G205" s="74">
        <v>0</v>
      </c>
      <c r="H205" s="74">
        <f t="shared" si="106"/>
        <v>1047057.97</v>
      </c>
      <c r="I205" s="74">
        <v>0</v>
      </c>
      <c r="J205" s="74">
        <f t="shared" si="110"/>
        <v>1047057.97</v>
      </c>
      <c r="K205" s="74">
        <v>0</v>
      </c>
      <c r="L205" s="74">
        <f t="shared" si="107"/>
        <v>1047057.97</v>
      </c>
      <c r="M205" s="74">
        <v>0</v>
      </c>
      <c r="N205" s="74">
        <f t="shared" si="105"/>
        <v>1047057.97</v>
      </c>
      <c r="O205" s="71">
        <f t="shared" si="108"/>
        <v>0</v>
      </c>
      <c r="P205" s="74">
        <v>1047057.97</v>
      </c>
      <c r="Q205" s="72">
        <f t="shared" si="111"/>
        <v>100</v>
      </c>
      <c r="R205" s="16">
        <f t="shared" si="112"/>
        <v>98.880846007520617</v>
      </c>
      <c r="S205" s="17">
        <f t="shared" si="113"/>
        <v>-11850.820000000065</v>
      </c>
      <c r="T205" s="20"/>
    </row>
    <row r="206" spans="1:20" s="8" customFormat="1" ht="66.75" customHeight="1" x14ac:dyDescent="0.25">
      <c r="A206" s="69" t="s">
        <v>310</v>
      </c>
      <c r="B206" s="70" t="s">
        <v>311</v>
      </c>
      <c r="C206" s="74">
        <f t="shared" ref="C206:P206" si="138">C207</f>
        <v>7201780.8499999996</v>
      </c>
      <c r="D206" s="74">
        <f>D207</f>
        <v>14530320</v>
      </c>
      <c r="E206" s="74">
        <f t="shared" si="138"/>
        <v>0</v>
      </c>
      <c r="F206" s="74">
        <f t="shared" si="128"/>
        <v>14530320</v>
      </c>
      <c r="G206" s="74">
        <f t="shared" si="138"/>
        <v>0</v>
      </c>
      <c r="H206" s="74">
        <f t="shared" si="106"/>
        <v>14530320</v>
      </c>
      <c r="I206" s="74">
        <f t="shared" si="138"/>
        <v>0</v>
      </c>
      <c r="J206" s="74">
        <f t="shared" si="110"/>
        <v>14530320</v>
      </c>
      <c r="K206" s="74">
        <f t="shared" si="138"/>
        <v>0</v>
      </c>
      <c r="L206" s="74">
        <f t="shared" si="107"/>
        <v>14530320</v>
      </c>
      <c r="M206" s="74">
        <f t="shared" si="138"/>
        <v>-1368720</v>
      </c>
      <c r="N206" s="74">
        <f t="shared" si="105"/>
        <v>13161600</v>
      </c>
      <c r="O206" s="71">
        <f t="shared" si="108"/>
        <v>-1368720</v>
      </c>
      <c r="P206" s="74">
        <f t="shared" si="138"/>
        <v>13161600</v>
      </c>
      <c r="Q206" s="72">
        <f t="shared" si="111"/>
        <v>100</v>
      </c>
      <c r="R206" s="16">
        <f t="shared" si="112"/>
        <v>182.75479737765139</v>
      </c>
      <c r="S206" s="17">
        <f t="shared" si="113"/>
        <v>5959819.1500000004</v>
      </c>
      <c r="T206" s="20"/>
    </row>
    <row r="207" spans="1:20" s="8" customFormat="1" ht="51.75" customHeight="1" x14ac:dyDescent="0.25">
      <c r="A207" s="69" t="s">
        <v>312</v>
      </c>
      <c r="B207" s="70" t="s">
        <v>313</v>
      </c>
      <c r="C207" s="74">
        <v>7201780.8499999996</v>
      </c>
      <c r="D207" s="74">
        <v>14530320</v>
      </c>
      <c r="E207" s="74">
        <v>0</v>
      </c>
      <c r="F207" s="74">
        <f t="shared" si="128"/>
        <v>14530320</v>
      </c>
      <c r="G207" s="74">
        <v>0</v>
      </c>
      <c r="H207" s="74">
        <f t="shared" si="106"/>
        <v>14530320</v>
      </c>
      <c r="I207" s="74">
        <v>0</v>
      </c>
      <c r="J207" s="74">
        <f t="shared" si="110"/>
        <v>14530320</v>
      </c>
      <c r="K207" s="74">
        <v>0</v>
      </c>
      <c r="L207" s="74">
        <f t="shared" si="107"/>
        <v>14530320</v>
      </c>
      <c r="M207" s="74">
        <v>-1368720</v>
      </c>
      <c r="N207" s="74">
        <f t="shared" si="105"/>
        <v>13161600</v>
      </c>
      <c r="O207" s="71">
        <f t="shared" si="108"/>
        <v>-1368720</v>
      </c>
      <c r="P207" s="74">
        <v>13161600</v>
      </c>
      <c r="Q207" s="72">
        <f t="shared" si="111"/>
        <v>100</v>
      </c>
      <c r="R207" s="16">
        <f t="shared" si="112"/>
        <v>182.75479737765139</v>
      </c>
      <c r="S207" s="17">
        <f t="shared" si="113"/>
        <v>5959819.1500000004</v>
      </c>
      <c r="T207" s="20"/>
    </row>
    <row r="208" spans="1:20" s="8" customFormat="1" ht="49.5" customHeight="1" x14ac:dyDescent="0.25">
      <c r="A208" s="69" t="s">
        <v>314</v>
      </c>
      <c r="B208" s="70" t="s">
        <v>315</v>
      </c>
      <c r="C208" s="74">
        <f t="shared" ref="C208:P208" si="139">C209</f>
        <v>1273194.2</v>
      </c>
      <c r="D208" s="74">
        <f>D209</f>
        <v>815430</v>
      </c>
      <c r="E208" s="74">
        <f t="shared" si="139"/>
        <v>0</v>
      </c>
      <c r="F208" s="74">
        <f t="shared" si="128"/>
        <v>815430</v>
      </c>
      <c r="G208" s="74">
        <f t="shared" si="139"/>
        <v>0</v>
      </c>
      <c r="H208" s="74">
        <f t="shared" si="106"/>
        <v>815430</v>
      </c>
      <c r="I208" s="74">
        <f t="shared" si="139"/>
        <v>0</v>
      </c>
      <c r="J208" s="74">
        <f t="shared" si="110"/>
        <v>815430</v>
      </c>
      <c r="K208" s="74">
        <f t="shared" si="139"/>
        <v>634214</v>
      </c>
      <c r="L208" s="74">
        <f t="shared" ref="L208:L220" si="140">J208+K208</f>
        <v>1449644</v>
      </c>
      <c r="M208" s="74">
        <f t="shared" si="139"/>
        <v>0</v>
      </c>
      <c r="N208" s="74">
        <f t="shared" si="105"/>
        <v>1449644</v>
      </c>
      <c r="O208" s="71">
        <f t="shared" si="108"/>
        <v>634214</v>
      </c>
      <c r="P208" s="74">
        <f t="shared" si="139"/>
        <v>1449444</v>
      </c>
      <c r="Q208" s="72">
        <f t="shared" si="111"/>
        <v>99.986203509275384</v>
      </c>
      <c r="R208" s="16">
        <f t="shared" si="112"/>
        <v>113.84311992624534</v>
      </c>
      <c r="S208" s="17">
        <f t="shared" si="113"/>
        <v>176249.80000000005</v>
      </c>
      <c r="T208" s="20"/>
    </row>
    <row r="209" spans="1:20" s="8" customFormat="1" ht="45" customHeight="1" x14ac:dyDescent="0.25">
      <c r="A209" s="69" t="s">
        <v>316</v>
      </c>
      <c r="B209" s="70" t="s">
        <v>317</v>
      </c>
      <c r="C209" s="74">
        <f>C210+C211+C212+C213</f>
        <v>1273194.2</v>
      </c>
      <c r="D209" s="74">
        <f>D210+D211+D212</f>
        <v>815430</v>
      </c>
      <c r="E209" s="74">
        <v>0</v>
      </c>
      <c r="F209" s="74">
        <f>D209+E209</f>
        <v>815430</v>
      </c>
      <c r="G209" s="74">
        <f>G212</f>
        <v>0</v>
      </c>
      <c r="H209" s="74">
        <f t="shared" si="106"/>
        <v>815430</v>
      </c>
      <c r="I209" s="74">
        <v>0</v>
      </c>
      <c r="J209" s="74">
        <f t="shared" si="110"/>
        <v>815430</v>
      </c>
      <c r="K209" s="74">
        <f>K210+K211+K212</f>
        <v>634214</v>
      </c>
      <c r="L209" s="74">
        <f>J209+K209</f>
        <v>1449644</v>
      </c>
      <c r="M209" s="74">
        <f>M210+M211+M212</f>
        <v>0</v>
      </c>
      <c r="N209" s="74">
        <f t="shared" ref="N209:N220" si="141">L209+M209</f>
        <v>1449644</v>
      </c>
      <c r="O209" s="71">
        <f t="shared" si="108"/>
        <v>634214</v>
      </c>
      <c r="P209" s="74">
        <f>P210+P211+P212+P213</f>
        <v>1449444</v>
      </c>
      <c r="Q209" s="72">
        <f t="shared" si="111"/>
        <v>99.986203509275384</v>
      </c>
      <c r="R209" s="16">
        <f t="shared" si="112"/>
        <v>113.84311992624534</v>
      </c>
      <c r="S209" s="17">
        <f t="shared" si="113"/>
        <v>176249.80000000005</v>
      </c>
      <c r="T209" s="20"/>
    </row>
    <row r="210" spans="1:20" s="9" customFormat="1" ht="21" customHeight="1" x14ac:dyDescent="0.25">
      <c r="A210" s="94"/>
      <c r="B210" s="95" t="s">
        <v>318</v>
      </c>
      <c r="C210" s="96">
        <v>574744.19999999995</v>
      </c>
      <c r="D210" s="96">
        <v>815230</v>
      </c>
      <c r="E210" s="96">
        <v>0</v>
      </c>
      <c r="F210" s="74">
        <f t="shared" si="128"/>
        <v>815230</v>
      </c>
      <c r="G210" s="96">
        <v>0</v>
      </c>
      <c r="H210" s="74">
        <f t="shared" ref="H210:H220" si="142">F210+G210</f>
        <v>815230</v>
      </c>
      <c r="I210" s="96">
        <v>0</v>
      </c>
      <c r="J210" s="74">
        <f t="shared" si="110"/>
        <v>815230</v>
      </c>
      <c r="K210" s="96">
        <v>5526</v>
      </c>
      <c r="L210" s="74">
        <f t="shared" si="140"/>
        <v>820756</v>
      </c>
      <c r="M210" s="96">
        <v>0</v>
      </c>
      <c r="N210" s="74">
        <f t="shared" si="141"/>
        <v>820756</v>
      </c>
      <c r="O210" s="71">
        <f t="shared" ref="O210:O220" si="143">E210+G210+I210+K210+M210</f>
        <v>5526</v>
      </c>
      <c r="P210" s="96">
        <v>820756</v>
      </c>
      <c r="Q210" s="72">
        <f t="shared" si="111"/>
        <v>100</v>
      </c>
      <c r="R210" s="16">
        <f t="shared" si="112"/>
        <v>142.80370293427927</v>
      </c>
      <c r="S210" s="17">
        <f t="shared" si="113"/>
        <v>246011.80000000005</v>
      </c>
      <c r="T210" s="21"/>
    </row>
    <row r="211" spans="1:20" s="9" customFormat="1" ht="21" customHeight="1" x14ac:dyDescent="0.25">
      <c r="A211" s="94"/>
      <c r="B211" s="95" t="s">
        <v>319</v>
      </c>
      <c r="C211" s="96">
        <v>200</v>
      </c>
      <c r="D211" s="96">
        <v>200</v>
      </c>
      <c r="E211" s="96">
        <v>0</v>
      </c>
      <c r="F211" s="74">
        <f t="shared" si="128"/>
        <v>200</v>
      </c>
      <c r="G211" s="96">
        <v>0</v>
      </c>
      <c r="H211" s="74">
        <f t="shared" si="142"/>
        <v>200</v>
      </c>
      <c r="I211" s="96">
        <v>0</v>
      </c>
      <c r="J211" s="74">
        <f t="shared" ref="J211:J220" si="144">H211+I211</f>
        <v>200</v>
      </c>
      <c r="K211" s="96">
        <v>0</v>
      </c>
      <c r="L211" s="74">
        <f t="shared" si="140"/>
        <v>200</v>
      </c>
      <c r="M211" s="96">
        <v>0</v>
      </c>
      <c r="N211" s="74">
        <f t="shared" si="141"/>
        <v>200</v>
      </c>
      <c r="O211" s="71">
        <f t="shared" si="143"/>
        <v>0</v>
      </c>
      <c r="P211" s="96">
        <v>0</v>
      </c>
      <c r="Q211" s="72">
        <f t="shared" si="111"/>
        <v>0</v>
      </c>
      <c r="R211" s="16">
        <f t="shared" si="112"/>
        <v>0</v>
      </c>
      <c r="S211" s="17">
        <f t="shared" si="113"/>
        <v>-200</v>
      </c>
      <c r="T211" s="21"/>
    </row>
    <row r="212" spans="1:20" s="9" customFormat="1" ht="21" customHeight="1" x14ac:dyDescent="0.25">
      <c r="A212" s="94"/>
      <c r="B212" s="95" t="s">
        <v>320</v>
      </c>
      <c r="C212" s="96">
        <v>698250</v>
      </c>
      <c r="D212" s="96">
        <v>0</v>
      </c>
      <c r="E212" s="96">
        <v>0</v>
      </c>
      <c r="F212" s="74">
        <f t="shared" si="128"/>
        <v>0</v>
      </c>
      <c r="G212" s="96">
        <v>0</v>
      </c>
      <c r="H212" s="74">
        <f t="shared" si="142"/>
        <v>0</v>
      </c>
      <c r="I212" s="96">
        <v>0</v>
      </c>
      <c r="J212" s="74">
        <f t="shared" si="144"/>
        <v>0</v>
      </c>
      <c r="K212" s="96">
        <v>628688</v>
      </c>
      <c r="L212" s="74">
        <f t="shared" si="140"/>
        <v>628688</v>
      </c>
      <c r="M212" s="96">
        <v>0</v>
      </c>
      <c r="N212" s="74">
        <f t="shared" si="141"/>
        <v>628688</v>
      </c>
      <c r="O212" s="71">
        <f t="shared" si="143"/>
        <v>628688</v>
      </c>
      <c r="P212" s="96">
        <v>628688</v>
      </c>
      <c r="Q212" s="72">
        <f t="shared" si="111"/>
        <v>100</v>
      </c>
      <c r="R212" s="16">
        <f t="shared" si="112"/>
        <v>90.037665592552813</v>
      </c>
      <c r="S212" s="17">
        <f t="shared" si="113"/>
        <v>-69562</v>
      </c>
      <c r="T212" s="21"/>
    </row>
    <row r="213" spans="1:20" s="9" customFormat="1" ht="21" hidden="1" customHeight="1" x14ac:dyDescent="0.25">
      <c r="A213" s="94"/>
      <c r="B213" s="95" t="s">
        <v>321</v>
      </c>
      <c r="C213" s="96">
        <v>0</v>
      </c>
      <c r="D213" s="96"/>
      <c r="E213" s="96"/>
      <c r="F213" s="74">
        <f t="shared" si="128"/>
        <v>0</v>
      </c>
      <c r="G213" s="96">
        <v>0</v>
      </c>
      <c r="H213" s="74">
        <f t="shared" si="142"/>
        <v>0</v>
      </c>
      <c r="I213" s="96"/>
      <c r="J213" s="74">
        <f t="shared" si="144"/>
        <v>0</v>
      </c>
      <c r="K213" s="96"/>
      <c r="L213" s="74">
        <f t="shared" si="140"/>
        <v>0</v>
      </c>
      <c r="M213" s="96"/>
      <c r="N213" s="74">
        <f t="shared" si="141"/>
        <v>0</v>
      </c>
      <c r="O213" s="71">
        <f t="shared" si="143"/>
        <v>0</v>
      </c>
      <c r="P213" s="96">
        <v>0</v>
      </c>
      <c r="Q213" s="72" t="e">
        <f t="shared" si="111"/>
        <v>#DIV/0!</v>
      </c>
      <c r="R213" s="16" t="e">
        <f t="shared" si="112"/>
        <v>#DIV/0!</v>
      </c>
      <c r="S213" s="17">
        <f t="shared" si="113"/>
        <v>0</v>
      </c>
      <c r="T213" s="21"/>
    </row>
    <row r="214" spans="1:20" s="26" customFormat="1" ht="69.75" customHeight="1" x14ac:dyDescent="0.25">
      <c r="A214" s="97" t="s">
        <v>380</v>
      </c>
      <c r="B214" s="98" t="s">
        <v>376</v>
      </c>
      <c r="C214" s="96">
        <f>C215</f>
        <v>0</v>
      </c>
      <c r="D214" s="96">
        <f t="shared" ref="D214:P216" si="145">D215</f>
        <v>0</v>
      </c>
      <c r="E214" s="96">
        <f t="shared" si="145"/>
        <v>66807</v>
      </c>
      <c r="F214" s="74">
        <f t="shared" si="128"/>
        <v>66807</v>
      </c>
      <c r="G214" s="96">
        <f t="shared" si="145"/>
        <v>0</v>
      </c>
      <c r="H214" s="74">
        <f t="shared" si="142"/>
        <v>66807</v>
      </c>
      <c r="I214" s="96">
        <f t="shared" si="145"/>
        <v>0</v>
      </c>
      <c r="J214" s="74">
        <f t="shared" si="144"/>
        <v>66807</v>
      </c>
      <c r="K214" s="96">
        <f t="shared" si="145"/>
        <v>0</v>
      </c>
      <c r="L214" s="74">
        <f t="shared" si="140"/>
        <v>66807</v>
      </c>
      <c r="M214" s="96">
        <f t="shared" si="145"/>
        <v>0</v>
      </c>
      <c r="N214" s="74">
        <f t="shared" si="141"/>
        <v>66807</v>
      </c>
      <c r="O214" s="71">
        <f t="shared" si="143"/>
        <v>66807</v>
      </c>
      <c r="P214" s="96">
        <f t="shared" si="145"/>
        <v>66807</v>
      </c>
      <c r="Q214" s="72">
        <f t="shared" si="111"/>
        <v>100</v>
      </c>
      <c r="R214" s="16" t="e">
        <f t="shared" si="112"/>
        <v>#DIV/0!</v>
      </c>
      <c r="S214" s="17">
        <f t="shared" si="113"/>
        <v>66807</v>
      </c>
    </row>
    <row r="215" spans="1:20" s="26" customFormat="1" ht="75" customHeight="1" x14ac:dyDescent="0.25">
      <c r="A215" s="97" t="s">
        <v>381</v>
      </c>
      <c r="B215" s="98" t="s">
        <v>377</v>
      </c>
      <c r="C215" s="96">
        <f>C216</f>
        <v>0</v>
      </c>
      <c r="D215" s="96">
        <f t="shared" si="145"/>
        <v>0</v>
      </c>
      <c r="E215" s="96">
        <f t="shared" si="145"/>
        <v>66807</v>
      </c>
      <c r="F215" s="74">
        <f t="shared" si="128"/>
        <v>66807</v>
      </c>
      <c r="G215" s="96">
        <f t="shared" si="145"/>
        <v>0</v>
      </c>
      <c r="H215" s="74">
        <f t="shared" si="142"/>
        <v>66807</v>
      </c>
      <c r="I215" s="96">
        <f t="shared" si="145"/>
        <v>0</v>
      </c>
      <c r="J215" s="74">
        <f t="shared" si="144"/>
        <v>66807</v>
      </c>
      <c r="K215" s="96">
        <f t="shared" si="145"/>
        <v>0</v>
      </c>
      <c r="L215" s="74">
        <f t="shared" si="140"/>
        <v>66807</v>
      </c>
      <c r="M215" s="96">
        <f t="shared" si="145"/>
        <v>0</v>
      </c>
      <c r="N215" s="74">
        <f t="shared" si="141"/>
        <v>66807</v>
      </c>
      <c r="O215" s="71">
        <f t="shared" si="143"/>
        <v>66807</v>
      </c>
      <c r="P215" s="96">
        <f t="shared" si="145"/>
        <v>66807</v>
      </c>
      <c r="Q215" s="72">
        <f t="shared" si="111"/>
        <v>100</v>
      </c>
      <c r="R215" s="16" t="e">
        <f t="shared" si="112"/>
        <v>#DIV/0!</v>
      </c>
      <c r="S215" s="17">
        <f t="shared" si="113"/>
        <v>66807</v>
      </c>
    </row>
    <row r="216" spans="1:20" s="26" customFormat="1" ht="71.25" customHeight="1" x14ac:dyDescent="0.25">
      <c r="A216" s="97" t="s">
        <v>382</v>
      </c>
      <c r="B216" s="98" t="s">
        <v>378</v>
      </c>
      <c r="C216" s="96">
        <f>C217</f>
        <v>0</v>
      </c>
      <c r="D216" s="96">
        <f t="shared" si="145"/>
        <v>0</v>
      </c>
      <c r="E216" s="96">
        <f t="shared" si="145"/>
        <v>66807</v>
      </c>
      <c r="F216" s="74">
        <f t="shared" si="128"/>
        <v>66807</v>
      </c>
      <c r="G216" s="96">
        <f t="shared" si="145"/>
        <v>0</v>
      </c>
      <c r="H216" s="74">
        <f t="shared" si="142"/>
        <v>66807</v>
      </c>
      <c r="I216" s="96">
        <f t="shared" si="145"/>
        <v>0</v>
      </c>
      <c r="J216" s="74">
        <f t="shared" si="144"/>
        <v>66807</v>
      </c>
      <c r="K216" s="96">
        <f t="shared" si="145"/>
        <v>0</v>
      </c>
      <c r="L216" s="74">
        <f t="shared" si="140"/>
        <v>66807</v>
      </c>
      <c r="M216" s="96">
        <f t="shared" si="145"/>
        <v>0</v>
      </c>
      <c r="N216" s="74">
        <f t="shared" si="141"/>
        <v>66807</v>
      </c>
      <c r="O216" s="71">
        <f t="shared" si="143"/>
        <v>66807</v>
      </c>
      <c r="P216" s="96">
        <f t="shared" si="145"/>
        <v>66807</v>
      </c>
      <c r="Q216" s="72">
        <f t="shared" si="111"/>
        <v>100</v>
      </c>
      <c r="R216" s="16" t="e">
        <f t="shared" si="112"/>
        <v>#DIV/0!</v>
      </c>
      <c r="S216" s="17">
        <f t="shared" si="113"/>
        <v>66807</v>
      </c>
    </row>
    <row r="217" spans="1:20" s="26" customFormat="1" ht="108" customHeight="1" x14ac:dyDescent="0.25">
      <c r="A217" s="97" t="s">
        <v>383</v>
      </c>
      <c r="B217" s="98" t="s">
        <v>379</v>
      </c>
      <c r="C217" s="96">
        <v>0</v>
      </c>
      <c r="D217" s="96">
        <v>0</v>
      </c>
      <c r="E217" s="96">
        <v>66807</v>
      </c>
      <c r="F217" s="74">
        <f t="shared" si="128"/>
        <v>66807</v>
      </c>
      <c r="G217" s="96">
        <v>0</v>
      </c>
      <c r="H217" s="74">
        <f t="shared" si="142"/>
        <v>66807</v>
      </c>
      <c r="I217" s="96">
        <v>0</v>
      </c>
      <c r="J217" s="74">
        <f t="shared" si="144"/>
        <v>66807</v>
      </c>
      <c r="K217" s="96">
        <v>0</v>
      </c>
      <c r="L217" s="74">
        <f t="shared" si="140"/>
        <v>66807</v>
      </c>
      <c r="M217" s="96">
        <v>0</v>
      </c>
      <c r="N217" s="74">
        <f t="shared" si="141"/>
        <v>66807</v>
      </c>
      <c r="O217" s="71">
        <f t="shared" si="143"/>
        <v>66807</v>
      </c>
      <c r="P217" s="96">
        <v>66807</v>
      </c>
      <c r="Q217" s="72">
        <f t="shared" si="111"/>
        <v>100</v>
      </c>
      <c r="R217" s="16" t="e">
        <f t="shared" si="112"/>
        <v>#DIV/0!</v>
      </c>
      <c r="S217" s="17">
        <f t="shared" si="113"/>
        <v>66807</v>
      </c>
    </row>
    <row r="218" spans="1:20" s="9" customFormat="1" ht="45.75" customHeight="1" x14ac:dyDescent="0.25">
      <c r="A218" s="69" t="s">
        <v>356</v>
      </c>
      <c r="B218" s="99" t="s">
        <v>358</v>
      </c>
      <c r="C218" s="91">
        <f t="shared" ref="C218:P219" si="146">C219</f>
        <v>-355136.4</v>
      </c>
      <c r="D218" s="91">
        <f t="shared" si="146"/>
        <v>0</v>
      </c>
      <c r="E218" s="91">
        <f t="shared" si="146"/>
        <v>-69715.240000000005</v>
      </c>
      <c r="F218" s="74">
        <f t="shared" si="128"/>
        <v>-69715.240000000005</v>
      </c>
      <c r="G218" s="91">
        <f t="shared" si="146"/>
        <v>0</v>
      </c>
      <c r="H218" s="74">
        <f t="shared" si="142"/>
        <v>-69715.240000000005</v>
      </c>
      <c r="I218" s="91">
        <f t="shared" si="146"/>
        <v>0</v>
      </c>
      <c r="J218" s="74">
        <f t="shared" si="144"/>
        <v>-69715.240000000005</v>
      </c>
      <c r="K218" s="91">
        <f t="shared" si="146"/>
        <v>0</v>
      </c>
      <c r="L218" s="74">
        <f t="shared" si="140"/>
        <v>-69715.240000000005</v>
      </c>
      <c r="M218" s="74">
        <f t="shared" si="146"/>
        <v>-36574</v>
      </c>
      <c r="N218" s="74">
        <f t="shared" si="141"/>
        <v>-106289.24</v>
      </c>
      <c r="O218" s="71">
        <f t="shared" si="143"/>
        <v>-106289.24</v>
      </c>
      <c r="P218" s="71">
        <f t="shared" si="146"/>
        <v>-106289.24</v>
      </c>
      <c r="Q218" s="72">
        <f t="shared" si="111"/>
        <v>100</v>
      </c>
      <c r="R218" s="16">
        <f t="shared" si="112"/>
        <v>29.929131454843827</v>
      </c>
      <c r="S218" s="17">
        <f t="shared" si="113"/>
        <v>248847.16000000003</v>
      </c>
      <c r="T218" s="21"/>
    </row>
    <row r="219" spans="1:20" s="9" customFormat="1" ht="89.25" x14ac:dyDescent="0.25">
      <c r="A219" s="86" t="s">
        <v>369</v>
      </c>
      <c r="B219" s="84" t="s">
        <v>371</v>
      </c>
      <c r="C219" s="91">
        <f t="shared" si="146"/>
        <v>-355136.4</v>
      </c>
      <c r="D219" s="91">
        <f t="shared" si="146"/>
        <v>0</v>
      </c>
      <c r="E219" s="91">
        <f t="shared" si="146"/>
        <v>-69715.240000000005</v>
      </c>
      <c r="F219" s="74">
        <f t="shared" si="128"/>
        <v>-69715.240000000005</v>
      </c>
      <c r="G219" s="91">
        <f t="shared" si="146"/>
        <v>0</v>
      </c>
      <c r="H219" s="74">
        <f t="shared" si="142"/>
        <v>-69715.240000000005</v>
      </c>
      <c r="I219" s="91">
        <f t="shared" si="146"/>
        <v>0</v>
      </c>
      <c r="J219" s="74">
        <f t="shared" si="144"/>
        <v>-69715.240000000005</v>
      </c>
      <c r="K219" s="91">
        <f t="shared" si="146"/>
        <v>0</v>
      </c>
      <c r="L219" s="74">
        <f t="shared" si="140"/>
        <v>-69715.240000000005</v>
      </c>
      <c r="M219" s="74">
        <f t="shared" si="146"/>
        <v>-36574</v>
      </c>
      <c r="N219" s="74">
        <f t="shared" si="141"/>
        <v>-106289.24</v>
      </c>
      <c r="O219" s="71">
        <f t="shared" si="143"/>
        <v>-106289.24</v>
      </c>
      <c r="P219" s="71">
        <f t="shared" si="146"/>
        <v>-106289.24</v>
      </c>
      <c r="Q219" s="72">
        <f t="shared" si="111"/>
        <v>100</v>
      </c>
      <c r="R219" s="16">
        <f t="shared" si="112"/>
        <v>29.929131454843827</v>
      </c>
      <c r="S219" s="17">
        <f t="shared" si="113"/>
        <v>248847.16000000003</v>
      </c>
      <c r="T219" s="21"/>
    </row>
    <row r="220" spans="1:20" s="9" customFormat="1" ht="76.5" x14ac:dyDescent="0.25">
      <c r="A220" s="100" t="s">
        <v>370</v>
      </c>
      <c r="B220" s="101" t="s">
        <v>372</v>
      </c>
      <c r="C220" s="91">
        <v>-355136.4</v>
      </c>
      <c r="D220" s="91">
        <v>0</v>
      </c>
      <c r="E220" s="91">
        <v>-69715.240000000005</v>
      </c>
      <c r="F220" s="74">
        <f t="shared" si="128"/>
        <v>-69715.240000000005</v>
      </c>
      <c r="G220" s="91">
        <v>0</v>
      </c>
      <c r="H220" s="74">
        <f t="shared" si="142"/>
        <v>-69715.240000000005</v>
      </c>
      <c r="I220" s="91">
        <v>0</v>
      </c>
      <c r="J220" s="74">
        <f t="shared" si="144"/>
        <v>-69715.240000000005</v>
      </c>
      <c r="K220" s="91">
        <v>0</v>
      </c>
      <c r="L220" s="74">
        <f t="shared" si="140"/>
        <v>-69715.240000000005</v>
      </c>
      <c r="M220" s="74">
        <v>-36574</v>
      </c>
      <c r="N220" s="74">
        <f t="shared" si="141"/>
        <v>-106289.24</v>
      </c>
      <c r="O220" s="71">
        <f t="shared" si="143"/>
        <v>-106289.24</v>
      </c>
      <c r="P220" s="71">
        <v>-106289.24</v>
      </c>
      <c r="Q220" s="72">
        <f t="shared" si="111"/>
        <v>100</v>
      </c>
      <c r="R220" s="16">
        <f t="shared" si="112"/>
        <v>29.929131454843827</v>
      </c>
      <c r="S220" s="17">
        <f t="shared" si="113"/>
        <v>248847.16000000003</v>
      </c>
      <c r="T220" s="21"/>
    </row>
    <row r="221" spans="1:20" ht="16.5" customHeight="1" x14ac:dyDescent="0.25">
      <c r="A221" s="93"/>
      <c r="B221" s="70" t="s">
        <v>322</v>
      </c>
      <c r="C221" s="74">
        <f t="shared" ref="C221" si="147">C7+C120</f>
        <v>357249837.35000002</v>
      </c>
      <c r="D221" s="74">
        <f t="shared" ref="D221:N221" si="148">D7+D120</f>
        <v>621052738.33000004</v>
      </c>
      <c r="E221" s="74">
        <f t="shared" si="148"/>
        <v>166248915.78</v>
      </c>
      <c r="F221" s="74">
        <f t="shared" si="148"/>
        <v>787301654.11000001</v>
      </c>
      <c r="G221" s="74">
        <f t="shared" si="148"/>
        <v>2476300</v>
      </c>
      <c r="H221" s="74">
        <f t="shared" si="148"/>
        <v>789777954.11000001</v>
      </c>
      <c r="I221" s="74">
        <f t="shared" si="148"/>
        <v>91318.080000000002</v>
      </c>
      <c r="J221" s="74">
        <f t="shared" si="148"/>
        <v>789869272.19000006</v>
      </c>
      <c r="K221" s="74">
        <f t="shared" si="148"/>
        <v>32300561.899999999</v>
      </c>
      <c r="L221" s="74">
        <f t="shared" si="148"/>
        <v>822169834.09000003</v>
      </c>
      <c r="M221" s="74">
        <f>M7+M120</f>
        <v>1877877.7399999998</v>
      </c>
      <c r="N221" s="74">
        <f t="shared" si="148"/>
        <v>824047711.83000004</v>
      </c>
      <c r="O221" s="74">
        <f t="shared" ref="O221:P221" si="149">O7+O120</f>
        <v>202994973.50000003</v>
      </c>
      <c r="P221" s="74">
        <f t="shared" si="149"/>
        <v>708048079.90999997</v>
      </c>
      <c r="Q221" s="72">
        <f t="shared" si="111"/>
        <v>85.92318985239406</v>
      </c>
      <c r="R221" s="16">
        <f t="shared" si="112"/>
        <v>198.19409440803204</v>
      </c>
      <c r="S221" s="17">
        <f t="shared" si="113"/>
        <v>350798242.55999994</v>
      </c>
    </row>
    <row r="222" spans="1:20" ht="15" hidden="1" customHeight="1" x14ac:dyDescent="0.25">
      <c r="A222" s="42"/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5">
        <f t="shared" ref="O222:O237" si="150">E222+G222+I222+K222+M222</f>
        <v>0</v>
      </c>
      <c r="P222" s="44"/>
      <c r="Q222" s="46" t="e">
        <f t="shared" ref="Q222:Q225" si="151">P222/N222*100</f>
        <v>#DIV/0!</v>
      </c>
      <c r="R222" s="16" t="e">
        <f t="shared" ref="R222:R237" si="152">P222/C222*100</f>
        <v>#DIV/0!</v>
      </c>
      <c r="S222" s="17">
        <f t="shared" si="113"/>
        <v>0</v>
      </c>
    </row>
    <row r="223" spans="1:20" ht="15" hidden="1" customHeight="1" x14ac:dyDescent="0.25">
      <c r="A223" s="42"/>
      <c r="B223" s="47" t="s">
        <v>323</v>
      </c>
      <c r="C223" s="48">
        <f t="shared" ref="C223:N223" si="153">C7</f>
        <v>98495454.310000002</v>
      </c>
      <c r="D223" s="48">
        <f t="shared" si="153"/>
        <v>120872200</v>
      </c>
      <c r="E223" s="48">
        <f t="shared" si="153"/>
        <v>0</v>
      </c>
      <c r="F223" s="48">
        <f t="shared" si="153"/>
        <v>120872200</v>
      </c>
      <c r="G223" s="48">
        <f t="shared" si="153"/>
        <v>130000</v>
      </c>
      <c r="H223" s="48">
        <f t="shared" si="153"/>
        <v>121002200</v>
      </c>
      <c r="I223" s="48">
        <f t="shared" si="153"/>
        <v>0</v>
      </c>
      <c r="J223" s="48">
        <f t="shared" si="153"/>
        <v>121002200</v>
      </c>
      <c r="K223" s="48">
        <f t="shared" si="153"/>
        <v>0</v>
      </c>
      <c r="L223" s="48">
        <f t="shared" si="153"/>
        <v>121002200</v>
      </c>
      <c r="M223" s="48">
        <f t="shared" si="153"/>
        <v>0</v>
      </c>
      <c r="N223" s="48">
        <f t="shared" si="153"/>
        <v>121002200</v>
      </c>
      <c r="O223" s="45">
        <f t="shared" si="150"/>
        <v>130000</v>
      </c>
      <c r="P223" s="48">
        <f>P7</f>
        <v>134010426.16999999</v>
      </c>
      <c r="Q223" s="46">
        <f t="shared" si="151"/>
        <v>110.7504046785926</v>
      </c>
      <c r="R223" s="16">
        <f t="shared" si="152"/>
        <v>136.05747301618797</v>
      </c>
      <c r="S223" s="17">
        <f t="shared" ref="S223:S241" si="154">P223-C223</f>
        <v>35514971.859999985</v>
      </c>
    </row>
    <row r="224" spans="1:20" ht="15" hidden="1" customHeight="1" x14ac:dyDescent="0.25">
      <c r="A224" s="42"/>
      <c r="B224" s="47" t="s">
        <v>324</v>
      </c>
      <c r="C224" s="48">
        <f t="shared" ref="C224" si="155">C225+C226+C227+C228</f>
        <v>252715656.60000002</v>
      </c>
      <c r="D224" s="48">
        <f>D225+D226+D227+D228</f>
        <v>491876410.36000001</v>
      </c>
      <c r="E224" s="48">
        <f t="shared" ref="E224:P224" si="156">E225+E226+E227+E228</f>
        <v>166251824.02000001</v>
      </c>
      <c r="F224" s="48">
        <f t="shared" si="156"/>
        <v>658128234.38000011</v>
      </c>
      <c r="G224" s="48">
        <f t="shared" si="156"/>
        <v>2346300</v>
      </c>
      <c r="H224" s="48">
        <f t="shared" si="156"/>
        <v>660474534.38000011</v>
      </c>
      <c r="I224" s="48">
        <f t="shared" si="156"/>
        <v>91318.080000000002</v>
      </c>
      <c r="J224" s="48">
        <f t="shared" si="156"/>
        <v>660565852.46000004</v>
      </c>
      <c r="K224" s="48">
        <f t="shared" si="156"/>
        <v>32295035.899999999</v>
      </c>
      <c r="L224" s="48">
        <f t="shared" si="156"/>
        <v>692860888.36000001</v>
      </c>
      <c r="M224" s="48">
        <f t="shared" si="156"/>
        <v>1988092.3899999997</v>
      </c>
      <c r="N224" s="48">
        <f t="shared" si="156"/>
        <v>694848980.75</v>
      </c>
      <c r="O224" s="45">
        <f t="shared" si="150"/>
        <v>202972570.39000002</v>
      </c>
      <c r="P224" s="48">
        <f t="shared" si="156"/>
        <v>566903005.48000002</v>
      </c>
      <c r="Q224" s="46">
        <f t="shared" si="151"/>
        <v>81.586506015753415</v>
      </c>
      <c r="R224" s="16">
        <f t="shared" si="152"/>
        <v>224.32444950464534</v>
      </c>
      <c r="S224" s="17">
        <f t="shared" si="154"/>
        <v>314187348.88</v>
      </c>
    </row>
    <row r="225" spans="1:19" ht="15" hidden="1" customHeight="1" x14ac:dyDescent="0.25">
      <c r="A225" s="42"/>
      <c r="B225" s="47" t="s">
        <v>325</v>
      </c>
      <c r="C225" s="48">
        <f t="shared" ref="C225:N225" si="157">C122</f>
        <v>74087640</v>
      </c>
      <c r="D225" s="48">
        <f t="shared" si="157"/>
        <v>76723600</v>
      </c>
      <c r="E225" s="48">
        <f t="shared" si="157"/>
        <v>6378817.5</v>
      </c>
      <c r="F225" s="48">
        <f t="shared" si="157"/>
        <v>83102417.5</v>
      </c>
      <c r="G225" s="48">
        <f t="shared" si="157"/>
        <v>0</v>
      </c>
      <c r="H225" s="48">
        <f t="shared" si="157"/>
        <v>83102417.5</v>
      </c>
      <c r="I225" s="48">
        <f t="shared" si="157"/>
        <v>0</v>
      </c>
      <c r="J225" s="48">
        <f t="shared" si="157"/>
        <v>83102417.5</v>
      </c>
      <c r="K225" s="48">
        <f t="shared" si="157"/>
        <v>0</v>
      </c>
      <c r="L225" s="48">
        <f t="shared" si="157"/>
        <v>83102417.5</v>
      </c>
      <c r="M225" s="48">
        <f t="shared" si="157"/>
        <v>658000</v>
      </c>
      <c r="N225" s="48">
        <f t="shared" si="157"/>
        <v>83760417.5</v>
      </c>
      <c r="O225" s="45">
        <f t="shared" si="150"/>
        <v>7036817.5</v>
      </c>
      <c r="P225" s="48">
        <f>P122</f>
        <v>83760417.5</v>
      </c>
      <c r="Q225" s="46">
        <f t="shared" si="151"/>
        <v>100</v>
      </c>
      <c r="R225" s="16">
        <f t="shared" si="152"/>
        <v>113.05585857506055</v>
      </c>
      <c r="S225" s="17">
        <f t="shared" si="154"/>
        <v>9672777.5</v>
      </c>
    </row>
    <row r="226" spans="1:19" ht="15" hidden="1" customHeight="1" x14ac:dyDescent="0.25">
      <c r="A226" s="42"/>
      <c r="B226" s="47" t="s">
        <v>326</v>
      </c>
      <c r="C226" s="48">
        <f t="shared" ref="C226:N226" si="158">C129</f>
        <v>27827515.620000001</v>
      </c>
      <c r="D226" s="48">
        <f t="shared" si="158"/>
        <v>216141247.92000002</v>
      </c>
      <c r="E226" s="48">
        <f t="shared" si="158"/>
        <v>159282906.52000001</v>
      </c>
      <c r="F226" s="48">
        <f t="shared" si="158"/>
        <v>375424154.44000006</v>
      </c>
      <c r="G226" s="48">
        <f t="shared" si="158"/>
        <v>2346300</v>
      </c>
      <c r="H226" s="48">
        <f t="shared" si="158"/>
        <v>377770454.44000006</v>
      </c>
      <c r="I226" s="48">
        <f t="shared" si="158"/>
        <v>91318.080000000002</v>
      </c>
      <c r="J226" s="48">
        <f t="shared" si="158"/>
        <v>377861772.52000004</v>
      </c>
      <c r="K226" s="48">
        <f t="shared" si="158"/>
        <v>31666347.899999999</v>
      </c>
      <c r="L226" s="48">
        <f t="shared" si="158"/>
        <v>409528120.42000002</v>
      </c>
      <c r="M226" s="48">
        <f t="shared" si="158"/>
        <v>-2764994.37</v>
      </c>
      <c r="N226" s="48">
        <f t="shared" si="158"/>
        <v>406763126.05000001</v>
      </c>
      <c r="O226" s="45">
        <f t="shared" si="150"/>
        <v>190621878.13000003</v>
      </c>
      <c r="P226" s="48">
        <f>P129</f>
        <v>283492187.14999998</v>
      </c>
      <c r="Q226" s="46">
        <f t="shared" ref="Q226:Q241" si="159">P226/N226*100</f>
        <v>69.694662321764298</v>
      </c>
      <c r="R226" s="16">
        <f t="shared" si="152"/>
        <v>1018.7477424188396</v>
      </c>
      <c r="S226" s="17">
        <f t="shared" si="154"/>
        <v>255664671.52999997</v>
      </c>
    </row>
    <row r="227" spans="1:19" ht="15" hidden="1" customHeight="1" x14ac:dyDescent="0.25">
      <c r="A227" s="42" t="s">
        <v>0</v>
      </c>
      <c r="B227" s="47" t="s">
        <v>327</v>
      </c>
      <c r="C227" s="48">
        <f t="shared" ref="C227:N227" si="160">C175</f>
        <v>141841561.34</v>
      </c>
      <c r="D227" s="48">
        <f t="shared" si="160"/>
        <v>184481242.44</v>
      </c>
      <c r="E227" s="48">
        <f t="shared" si="160"/>
        <v>590100</v>
      </c>
      <c r="F227" s="48">
        <f t="shared" si="160"/>
        <v>185071342.44</v>
      </c>
      <c r="G227" s="48">
        <f t="shared" si="160"/>
        <v>0</v>
      </c>
      <c r="H227" s="48">
        <f t="shared" si="160"/>
        <v>185071342.44</v>
      </c>
      <c r="I227" s="48">
        <f t="shared" si="160"/>
        <v>0</v>
      </c>
      <c r="J227" s="48">
        <f t="shared" si="160"/>
        <v>185071342.44</v>
      </c>
      <c r="K227" s="48">
        <f t="shared" si="160"/>
        <v>0</v>
      </c>
      <c r="L227" s="48">
        <f t="shared" si="160"/>
        <v>185071342.44</v>
      </c>
      <c r="M227" s="48">
        <f t="shared" si="160"/>
        <v>5463806.7599999998</v>
      </c>
      <c r="N227" s="48">
        <f t="shared" si="160"/>
        <v>190535149.19999999</v>
      </c>
      <c r="O227" s="45">
        <f t="shared" si="150"/>
        <v>6053906.7599999998</v>
      </c>
      <c r="P227" s="48">
        <f>P175</f>
        <v>184813054.86000001</v>
      </c>
      <c r="Q227" s="46">
        <f t="shared" si="159"/>
        <v>96.996830052604281</v>
      </c>
      <c r="R227" s="16">
        <f t="shared" si="152"/>
        <v>130.29541772809142</v>
      </c>
      <c r="S227" s="17">
        <f t="shared" si="154"/>
        <v>42971493.520000011</v>
      </c>
    </row>
    <row r="228" spans="1:19" ht="15" hidden="1" customHeight="1" x14ac:dyDescent="0.25">
      <c r="A228" s="42"/>
      <c r="B228" s="47" t="s">
        <v>328</v>
      </c>
      <c r="C228" s="48">
        <f>C204+C206+C212+C213</f>
        <v>8958939.6400000006</v>
      </c>
      <c r="D228" s="48">
        <f>D206</f>
        <v>14530320</v>
      </c>
      <c r="E228" s="48">
        <f>E206</f>
        <v>0</v>
      </c>
      <c r="F228" s="48">
        <f t="shared" ref="F228:K228" si="161">F206+F212+F213</f>
        <v>14530320</v>
      </c>
      <c r="G228" s="48">
        <f t="shared" si="161"/>
        <v>0</v>
      </c>
      <c r="H228" s="48">
        <f t="shared" si="161"/>
        <v>14530320</v>
      </c>
      <c r="I228" s="48">
        <f t="shared" si="161"/>
        <v>0</v>
      </c>
      <c r="J228" s="48">
        <f t="shared" si="161"/>
        <v>14530320</v>
      </c>
      <c r="K228" s="48">
        <f t="shared" si="161"/>
        <v>628688</v>
      </c>
      <c r="L228" s="48">
        <f>L204+L206+L212+L213</f>
        <v>15159008</v>
      </c>
      <c r="M228" s="48">
        <f>M204+M206+M212+M213</f>
        <v>-1368720</v>
      </c>
      <c r="N228" s="48">
        <f>N204+N206+N212+N213</f>
        <v>13790288</v>
      </c>
      <c r="O228" s="45">
        <f t="shared" si="150"/>
        <v>-740032</v>
      </c>
      <c r="P228" s="48">
        <f>P204+P206+P212+P213</f>
        <v>14837345.970000001</v>
      </c>
      <c r="Q228" s="46">
        <f t="shared" si="159"/>
        <v>107.59272010852857</v>
      </c>
      <c r="R228" s="16">
        <f t="shared" si="152"/>
        <v>165.61497862709118</v>
      </c>
      <c r="S228" s="17">
        <f t="shared" si="154"/>
        <v>5878406.3300000001</v>
      </c>
    </row>
    <row r="229" spans="1:19" ht="15" hidden="1" customHeight="1" x14ac:dyDescent="0.25">
      <c r="A229" s="42"/>
      <c r="B229" s="47" t="s">
        <v>329</v>
      </c>
      <c r="C229" s="48">
        <f t="shared" ref="C229" si="162">C230+C231+C232</f>
        <v>6393862.8399999999</v>
      </c>
      <c r="D229" s="48">
        <f>D230+D231+D232</f>
        <v>6710230</v>
      </c>
      <c r="E229" s="48">
        <f t="shared" ref="E229:P229" si="163">E230+E231+E232</f>
        <v>0</v>
      </c>
      <c r="F229" s="48">
        <f t="shared" si="163"/>
        <v>6710230</v>
      </c>
      <c r="G229" s="48">
        <f t="shared" si="163"/>
        <v>0</v>
      </c>
      <c r="H229" s="48">
        <f t="shared" si="163"/>
        <v>6710230</v>
      </c>
      <c r="I229" s="48">
        <f t="shared" si="163"/>
        <v>0</v>
      </c>
      <c r="J229" s="48">
        <f t="shared" si="163"/>
        <v>6710230</v>
      </c>
      <c r="K229" s="48">
        <f t="shared" si="163"/>
        <v>5526</v>
      </c>
      <c r="L229" s="48">
        <f t="shared" si="163"/>
        <v>6715756</v>
      </c>
      <c r="M229" s="48">
        <f t="shared" si="163"/>
        <v>-73640.649999999994</v>
      </c>
      <c r="N229" s="48">
        <f t="shared" si="163"/>
        <v>6642115.3499999996</v>
      </c>
      <c r="O229" s="45">
        <f t="shared" si="150"/>
        <v>-68114.649999999994</v>
      </c>
      <c r="P229" s="48">
        <f t="shared" si="163"/>
        <v>6641915.3499999996</v>
      </c>
      <c r="Q229" s="46">
        <f t="shared" si="159"/>
        <v>99.996988911070332</v>
      </c>
      <c r="R229" s="16">
        <f t="shared" si="152"/>
        <v>103.87954068154517</v>
      </c>
      <c r="S229" s="17">
        <f t="shared" si="154"/>
        <v>248052.50999999978</v>
      </c>
    </row>
    <row r="230" spans="1:19" ht="15" hidden="1" customHeight="1" x14ac:dyDescent="0.25">
      <c r="A230" s="42"/>
      <c r="B230" s="47" t="s">
        <v>330</v>
      </c>
      <c r="C230" s="48">
        <f>C200</f>
        <v>5818918.6399999997</v>
      </c>
      <c r="D230" s="48">
        <f t="shared" ref="D230:N230" si="164">D200</f>
        <v>5894800</v>
      </c>
      <c r="E230" s="48">
        <f t="shared" si="164"/>
        <v>0</v>
      </c>
      <c r="F230" s="48">
        <f t="shared" si="164"/>
        <v>5894800</v>
      </c>
      <c r="G230" s="48">
        <f t="shared" si="164"/>
        <v>0</v>
      </c>
      <c r="H230" s="48">
        <f t="shared" si="164"/>
        <v>5894800</v>
      </c>
      <c r="I230" s="48">
        <f t="shared" si="164"/>
        <v>0</v>
      </c>
      <c r="J230" s="48">
        <f t="shared" si="164"/>
        <v>5894800</v>
      </c>
      <c r="K230" s="48">
        <f t="shared" si="164"/>
        <v>0</v>
      </c>
      <c r="L230" s="48">
        <f t="shared" si="164"/>
        <v>5894800</v>
      </c>
      <c r="M230" s="48">
        <f t="shared" si="164"/>
        <v>-73640.649999999994</v>
      </c>
      <c r="N230" s="48">
        <f t="shared" si="164"/>
        <v>5821159.3499999996</v>
      </c>
      <c r="O230" s="45">
        <f t="shared" si="150"/>
        <v>-73640.649999999994</v>
      </c>
      <c r="P230" s="48">
        <f>P200</f>
        <v>5821159.3499999996</v>
      </c>
      <c r="Q230" s="46">
        <f t="shared" si="159"/>
        <v>100</v>
      </c>
      <c r="R230" s="16">
        <f t="shared" si="152"/>
        <v>100.03850732650903</v>
      </c>
      <c r="S230" s="17">
        <f t="shared" si="154"/>
        <v>2240.7099999999627</v>
      </c>
    </row>
    <row r="231" spans="1:19" ht="15" hidden="1" customHeight="1" x14ac:dyDescent="0.25">
      <c r="A231" s="42"/>
      <c r="B231" s="47" t="s">
        <v>331</v>
      </c>
      <c r="C231" s="48">
        <f>C210</f>
        <v>574744.19999999995</v>
      </c>
      <c r="D231" s="48">
        <f t="shared" ref="D231:N231" si="165">D210</f>
        <v>815230</v>
      </c>
      <c r="E231" s="48">
        <f t="shared" si="165"/>
        <v>0</v>
      </c>
      <c r="F231" s="48">
        <f t="shared" si="165"/>
        <v>815230</v>
      </c>
      <c r="G231" s="48">
        <f t="shared" si="165"/>
        <v>0</v>
      </c>
      <c r="H231" s="48">
        <f t="shared" si="165"/>
        <v>815230</v>
      </c>
      <c r="I231" s="48">
        <f t="shared" si="165"/>
        <v>0</v>
      </c>
      <c r="J231" s="48">
        <f t="shared" si="165"/>
        <v>815230</v>
      </c>
      <c r="K231" s="48">
        <f t="shared" si="165"/>
        <v>5526</v>
      </c>
      <c r="L231" s="48">
        <f t="shared" si="165"/>
        <v>820756</v>
      </c>
      <c r="M231" s="48">
        <f t="shared" si="165"/>
        <v>0</v>
      </c>
      <c r="N231" s="48">
        <f t="shared" si="165"/>
        <v>820756</v>
      </c>
      <c r="O231" s="45">
        <f t="shared" si="150"/>
        <v>5526</v>
      </c>
      <c r="P231" s="48">
        <f>P210</f>
        <v>820756</v>
      </c>
      <c r="Q231" s="46">
        <f t="shared" si="159"/>
        <v>100</v>
      </c>
      <c r="R231" s="16">
        <f t="shared" si="152"/>
        <v>142.80370293427927</v>
      </c>
      <c r="S231" s="17">
        <f t="shared" si="154"/>
        <v>246011.80000000005</v>
      </c>
    </row>
    <row r="232" spans="1:19" ht="15" hidden="1" customHeight="1" x14ac:dyDescent="0.25">
      <c r="A232" s="42"/>
      <c r="B232" s="47" t="s">
        <v>332</v>
      </c>
      <c r="C232" s="48">
        <f>C211</f>
        <v>200</v>
      </c>
      <c r="D232" s="48">
        <f t="shared" ref="D232:N232" si="166">D211</f>
        <v>200</v>
      </c>
      <c r="E232" s="48">
        <f t="shared" si="166"/>
        <v>0</v>
      </c>
      <c r="F232" s="48">
        <f t="shared" si="166"/>
        <v>200</v>
      </c>
      <c r="G232" s="48">
        <f t="shared" si="166"/>
        <v>0</v>
      </c>
      <c r="H232" s="48">
        <f t="shared" si="166"/>
        <v>200</v>
      </c>
      <c r="I232" s="48">
        <f t="shared" si="166"/>
        <v>0</v>
      </c>
      <c r="J232" s="48">
        <f t="shared" si="166"/>
        <v>200</v>
      </c>
      <c r="K232" s="48">
        <f t="shared" si="166"/>
        <v>0</v>
      </c>
      <c r="L232" s="48">
        <f t="shared" si="166"/>
        <v>200</v>
      </c>
      <c r="M232" s="48">
        <f t="shared" si="166"/>
        <v>0</v>
      </c>
      <c r="N232" s="48">
        <f t="shared" si="166"/>
        <v>200</v>
      </c>
      <c r="O232" s="45">
        <f t="shared" si="150"/>
        <v>0</v>
      </c>
      <c r="P232" s="48">
        <f>P211</f>
        <v>0</v>
      </c>
      <c r="Q232" s="46">
        <f t="shared" si="159"/>
        <v>0</v>
      </c>
      <c r="R232" s="16">
        <f t="shared" si="152"/>
        <v>0</v>
      </c>
      <c r="S232" s="17">
        <f t="shared" si="154"/>
        <v>-200</v>
      </c>
    </row>
    <row r="233" spans="1:19" ht="15" hidden="1" customHeight="1" x14ac:dyDescent="0.25">
      <c r="A233" s="42"/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5">
        <f t="shared" si="150"/>
        <v>0</v>
      </c>
      <c r="P233" s="48"/>
      <c r="Q233" s="46" t="e">
        <f t="shared" si="159"/>
        <v>#DIV/0!</v>
      </c>
      <c r="R233" s="16" t="e">
        <f t="shared" si="152"/>
        <v>#DIV/0!</v>
      </c>
      <c r="S233" s="17">
        <f t="shared" si="154"/>
        <v>0</v>
      </c>
    </row>
    <row r="234" spans="1:19" ht="15" hidden="1" customHeight="1" x14ac:dyDescent="0.25">
      <c r="A234" s="42"/>
      <c r="B234" s="47"/>
      <c r="C234" s="48">
        <f t="shared" ref="C234" si="167">C221-C223-C224-C229</f>
        <v>-355136.40000000224</v>
      </c>
      <c r="D234" s="48">
        <f>D221-D223-D224-D229</f>
        <v>1593897.9700000286</v>
      </c>
      <c r="E234" s="48">
        <f t="shared" ref="E234:P234" si="168">E221-E223-E224-E229</f>
        <v>-2908.2400000095367</v>
      </c>
      <c r="F234" s="48">
        <f t="shared" si="168"/>
        <v>1590989.7299998999</v>
      </c>
      <c r="G234" s="48">
        <f t="shared" si="168"/>
        <v>0</v>
      </c>
      <c r="H234" s="48">
        <f t="shared" si="168"/>
        <v>1590989.7299998999</v>
      </c>
      <c r="I234" s="48">
        <f t="shared" si="168"/>
        <v>0</v>
      </c>
      <c r="J234" s="48">
        <f t="shared" si="168"/>
        <v>1590989.7300000191</v>
      </c>
      <c r="K234" s="48">
        <f t="shared" si="168"/>
        <v>0</v>
      </c>
      <c r="L234" s="48">
        <f t="shared" si="168"/>
        <v>1590989.7300000191</v>
      </c>
      <c r="M234" s="48">
        <f t="shared" si="168"/>
        <v>-36573.999999999913</v>
      </c>
      <c r="N234" s="48">
        <f t="shared" si="168"/>
        <v>1554415.7300000433</v>
      </c>
      <c r="O234" s="45">
        <f t="shared" si="150"/>
        <v>-39482.240000009449</v>
      </c>
      <c r="P234" s="48">
        <f t="shared" si="168"/>
        <v>492732.90999999084</v>
      </c>
      <c r="Q234" s="46">
        <f t="shared" si="159"/>
        <v>31.69891429238027</v>
      </c>
      <c r="R234" s="16">
        <f t="shared" si="152"/>
        <v>-138.74469358815028</v>
      </c>
      <c r="S234" s="17">
        <f t="shared" si="154"/>
        <v>847869.30999999307</v>
      </c>
    </row>
    <row r="235" spans="1:19" ht="15" hidden="1" customHeight="1" x14ac:dyDescent="0.25">
      <c r="A235" s="42"/>
      <c r="B235" s="47" t="s">
        <v>333</v>
      </c>
      <c r="C235" s="48">
        <f t="shared" ref="C235" si="169">C226+C227+C228</f>
        <v>178628016.60000002</v>
      </c>
      <c r="D235" s="48">
        <f>D226+D227+D228</f>
        <v>415152810.36000001</v>
      </c>
      <c r="E235" s="48">
        <f t="shared" ref="E235:K235" si="170">E226+E227+E228</f>
        <v>159873006.52000001</v>
      </c>
      <c r="F235" s="48">
        <f t="shared" si="170"/>
        <v>575025816.88000011</v>
      </c>
      <c r="G235" s="48">
        <f t="shared" si="170"/>
        <v>2346300</v>
      </c>
      <c r="H235" s="48">
        <f t="shared" si="170"/>
        <v>577372116.88000011</v>
      </c>
      <c r="I235" s="48">
        <f t="shared" si="170"/>
        <v>91318.080000000002</v>
      </c>
      <c r="J235" s="48">
        <f t="shared" si="170"/>
        <v>577463434.96000004</v>
      </c>
      <c r="K235" s="48">
        <f t="shared" si="170"/>
        <v>32295035.899999999</v>
      </c>
      <c r="L235" s="48">
        <f>L226+L227+L228</f>
        <v>609758470.86000001</v>
      </c>
      <c r="M235" s="48">
        <f t="shared" ref="M235:P235" si="171">M226+M227+M228</f>
        <v>1330092.3899999997</v>
      </c>
      <c r="N235" s="48">
        <f t="shared" si="171"/>
        <v>611088563.25</v>
      </c>
      <c r="O235" s="45">
        <f t="shared" si="150"/>
        <v>195935752.89000002</v>
      </c>
      <c r="P235" s="48">
        <f t="shared" si="171"/>
        <v>483142587.98000002</v>
      </c>
      <c r="Q235" s="46">
        <f t="shared" si="159"/>
        <v>79.062613348622506</v>
      </c>
      <c r="R235" s="16">
        <f t="shared" si="152"/>
        <v>270.47413791863153</v>
      </c>
      <c r="S235" s="17">
        <f t="shared" si="154"/>
        <v>304514571.38</v>
      </c>
    </row>
    <row r="236" spans="1:19" ht="15" hidden="1" customHeight="1" x14ac:dyDescent="0.25">
      <c r="A236" s="42"/>
      <c r="B236" s="47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5">
        <f t="shared" si="150"/>
        <v>0</v>
      </c>
      <c r="P236" s="49"/>
      <c r="Q236" s="46" t="e">
        <f t="shared" si="159"/>
        <v>#DIV/0!</v>
      </c>
      <c r="R236" s="16" t="e">
        <f t="shared" si="152"/>
        <v>#DIV/0!</v>
      </c>
      <c r="S236" s="17">
        <f t="shared" si="154"/>
        <v>0</v>
      </c>
    </row>
    <row r="237" spans="1:19" ht="15" hidden="1" customHeight="1" x14ac:dyDescent="0.25">
      <c r="A237" s="50"/>
      <c r="B237" s="47" t="s">
        <v>334</v>
      </c>
      <c r="C237" s="51">
        <f>C178+C191+200</f>
        <v>2075989</v>
      </c>
      <c r="D237" s="51">
        <f>D178+D191+200</f>
        <v>958700</v>
      </c>
      <c r="E237" s="51"/>
      <c r="F237" s="51">
        <f>F178+F191+200</f>
        <v>958700</v>
      </c>
      <c r="G237" s="51"/>
      <c r="H237" s="51">
        <f>H178+H191+200</f>
        <v>200</v>
      </c>
      <c r="I237" s="51"/>
      <c r="J237" s="51">
        <f>J178+J191+200</f>
        <v>200</v>
      </c>
      <c r="K237" s="51"/>
      <c r="L237" s="51">
        <f>L178+L191+200</f>
        <v>200</v>
      </c>
      <c r="M237" s="51"/>
      <c r="N237" s="51">
        <f>N178+N191+200</f>
        <v>200</v>
      </c>
      <c r="O237" s="45">
        <f t="shared" si="150"/>
        <v>0</v>
      </c>
      <c r="P237" s="51">
        <f>P178+P191+200</f>
        <v>958700</v>
      </c>
      <c r="Q237" s="46">
        <f t="shared" si="159"/>
        <v>479350</v>
      </c>
      <c r="R237" s="16">
        <f t="shared" si="152"/>
        <v>46.180398836410021</v>
      </c>
      <c r="S237" s="17">
        <f t="shared" si="154"/>
        <v>-1117289</v>
      </c>
    </row>
    <row r="238" spans="1:19" ht="15" hidden="1" customHeight="1" x14ac:dyDescent="0.25">
      <c r="A238" s="42"/>
      <c r="B238" s="43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46" t="e">
        <f t="shared" si="159"/>
        <v>#DIV/0!</v>
      </c>
      <c r="S238" s="17">
        <f t="shared" si="154"/>
        <v>0</v>
      </c>
    </row>
    <row r="239" spans="1:19" ht="15" hidden="1" customHeight="1" x14ac:dyDescent="0.25">
      <c r="A239" s="50"/>
      <c r="B239" s="4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46" t="e">
        <f t="shared" si="159"/>
        <v>#DIV/0!</v>
      </c>
      <c r="S239" s="17">
        <f t="shared" si="154"/>
        <v>0</v>
      </c>
    </row>
    <row r="240" spans="1:19" ht="15" hidden="1" customHeight="1" x14ac:dyDescent="0.25">
      <c r="A240" s="50"/>
      <c r="B240" s="43" t="s">
        <v>335</v>
      </c>
      <c r="C240" s="54">
        <v>381556205.66000003</v>
      </c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4">
        <v>386572107.88</v>
      </c>
      <c r="O240" s="54"/>
      <c r="P240" s="54">
        <v>381556205.66000003</v>
      </c>
      <c r="Q240" s="46">
        <f t="shared" si="159"/>
        <v>98.702466598661843</v>
      </c>
      <c r="S240" s="17">
        <f t="shared" si="154"/>
        <v>0</v>
      </c>
    </row>
    <row r="241" spans="1:19" ht="15" hidden="1" customHeight="1" x14ac:dyDescent="0.25">
      <c r="A241" s="50"/>
      <c r="B241" s="43"/>
      <c r="C241" s="54">
        <f>C221-C240</f>
        <v>-24306368.310000002</v>
      </c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4">
        <f>N221-N240</f>
        <v>437475603.95000005</v>
      </c>
      <c r="O241" s="54"/>
      <c r="P241" s="54">
        <f>P221-P240</f>
        <v>326491874.24999994</v>
      </c>
      <c r="Q241" s="46">
        <f t="shared" si="159"/>
        <v>74.630875711029447</v>
      </c>
      <c r="S241" s="17">
        <f t="shared" si="154"/>
        <v>350798242.55999994</v>
      </c>
    </row>
    <row r="242" spans="1:19" x14ac:dyDescent="0.25">
      <c r="A242" s="50"/>
      <c r="B242" s="4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</row>
    <row r="243" spans="1:19" x14ac:dyDescent="0.25">
      <c r="A243" s="50"/>
      <c r="B243" s="4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</row>
    <row r="244" spans="1:19" ht="54.75" customHeight="1" x14ac:dyDescent="0.25">
      <c r="A244" s="55" t="s">
        <v>412</v>
      </c>
      <c r="B244" s="55"/>
      <c r="C244" s="55"/>
      <c r="D244" s="55"/>
      <c r="E244" s="55"/>
      <c r="F244" s="55"/>
      <c r="G244" s="55"/>
      <c r="H244" s="56"/>
      <c r="I244" s="56"/>
      <c r="J244" s="56"/>
      <c r="K244" s="56"/>
      <c r="L244" s="56"/>
      <c r="M244" s="56"/>
      <c r="N244" s="56"/>
      <c r="O244" s="56"/>
      <c r="P244" s="53"/>
      <c r="Q244" s="53"/>
    </row>
    <row r="245" spans="1:19" x14ac:dyDescent="0.25">
      <c r="A245" s="50"/>
      <c r="B245" s="4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</row>
    <row r="246" spans="1:19" x14ac:dyDescent="0.25">
      <c r="A246" s="57" t="s">
        <v>413</v>
      </c>
      <c r="B246" s="58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</row>
    <row r="247" spans="1:19" x14ac:dyDescent="0.25">
      <c r="A247" s="59" t="s">
        <v>359</v>
      </c>
      <c r="B247" s="60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</row>
  </sheetData>
  <mergeCells count="10">
    <mergeCell ref="A247:B247"/>
    <mergeCell ref="S4:S5"/>
    <mergeCell ref="B4:B5"/>
    <mergeCell ref="A4:A5"/>
    <mergeCell ref="A244:G244"/>
    <mergeCell ref="D2:Q2"/>
    <mergeCell ref="A3:Q3"/>
    <mergeCell ref="D4:Q4"/>
    <mergeCell ref="R4:R5"/>
    <mergeCell ref="A246:B246"/>
  </mergeCells>
  <pageMargins left="0" right="0" top="0" bottom="0" header="0.31496062992125984" footer="0.31496062992125984"/>
  <pageSetup paperSize="9" scale="70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1.Дох</vt:lpstr>
      <vt:lpstr>'1.Дох'!Заголовки_для_печати</vt:lpstr>
      <vt:lpstr>'1.Дох'!Область_печати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SWETLANA-Z</dc:creator>
  <cp:lastModifiedBy>Svetlana-W8</cp:lastModifiedBy>
  <cp:lastPrinted>2026-02-23T10:31:13Z</cp:lastPrinted>
  <dcterms:created xsi:type="dcterms:W3CDTF">2023-02-07T12:45:59Z</dcterms:created>
  <dcterms:modified xsi:type="dcterms:W3CDTF">2026-02-23T10:31:16Z</dcterms:modified>
</cp:coreProperties>
</file>