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0" yWindow="0" windowWidth="19440" windowHeight="9330"/>
  </bookViews>
  <sheets>
    <sheet name="31.12.2025" sheetId="4" r:id="rId1"/>
  </sheets>
  <definedNames>
    <definedName name="_xlnm._FilterDatabase" localSheetId="0" hidden="1">'31.12.2025'!$A$9:$S$258</definedName>
    <definedName name="_xlnm.Print_Titles" localSheetId="0">'31.12.2025'!$6:$7</definedName>
  </definedNames>
  <calcPr calcId="145621"/>
</workbook>
</file>

<file path=xl/calcChain.xml><?xml version="1.0" encoding="utf-8"?>
<calcChain xmlns="http://schemas.openxmlformats.org/spreadsheetml/2006/main">
  <c r="Q24" i="4" l="1"/>
  <c r="R24" i="4"/>
  <c r="Q55" i="4"/>
  <c r="Q56" i="4"/>
  <c r="Q234" i="4"/>
  <c r="Q54" i="4"/>
  <c r="Q42" i="4"/>
  <c r="Q57" i="4"/>
  <c r="Q53" i="4"/>
  <c r="O97" i="4"/>
  <c r="O96" i="4" s="1"/>
  <c r="Q157" i="4" l="1"/>
  <c r="Q156" i="4"/>
  <c r="Q68" i="4"/>
  <c r="Q148" i="4" l="1"/>
  <c r="Q147" i="4"/>
  <c r="Q47" i="4" l="1"/>
  <c r="S85" i="4" l="1"/>
  <c r="R85" i="4"/>
  <c r="S185" i="4"/>
  <c r="R185" i="4"/>
  <c r="S103" i="4"/>
  <c r="S228" i="4" l="1"/>
  <c r="R228" i="4"/>
  <c r="Q228" i="4"/>
  <c r="Q245" i="4"/>
  <c r="R243" i="4"/>
  <c r="Q98" i="4"/>
  <c r="Q88" i="4"/>
  <c r="S82" i="4"/>
  <c r="R82" i="4"/>
  <c r="R81" i="4"/>
  <c r="Q66" i="4"/>
  <c r="Q25" i="4"/>
  <c r="Q192" i="4" l="1"/>
  <c r="R192" i="4"/>
  <c r="S192" i="4"/>
  <c r="P107" i="4"/>
  <c r="Q107" i="4"/>
  <c r="R107" i="4"/>
  <c r="S107" i="4"/>
  <c r="O107" i="4"/>
  <c r="S247" i="4" l="1"/>
  <c r="R247" i="4"/>
  <c r="S41" i="4"/>
  <c r="R41" i="4"/>
  <c r="P22" i="4" l="1"/>
  <c r="Q22" i="4"/>
  <c r="R22" i="4"/>
  <c r="S22" i="4"/>
  <c r="O22" i="4"/>
  <c r="S48" i="4" l="1"/>
  <c r="R57" i="4"/>
  <c r="S57" i="4"/>
  <c r="R48" i="4"/>
  <c r="R54" i="4"/>
  <c r="R226" i="4"/>
  <c r="S226" i="4"/>
  <c r="P97" i="4"/>
  <c r="Q97" i="4"/>
  <c r="R97" i="4"/>
  <c r="S97" i="4"/>
  <c r="P53" i="4"/>
  <c r="P56" i="4"/>
  <c r="P131" i="4"/>
  <c r="P135" i="4"/>
  <c r="P193" i="4"/>
  <c r="P194" i="4"/>
  <c r="P214" i="4"/>
  <c r="P220" i="4"/>
  <c r="P222" i="4"/>
  <c r="P223" i="4"/>
  <c r="P224" i="4"/>
  <c r="P226" i="4"/>
  <c r="P232" i="4"/>
  <c r="P234" i="4"/>
  <c r="P236" i="4"/>
  <c r="P43" i="4"/>
  <c r="P34" i="4"/>
  <c r="O246" i="4"/>
  <c r="O241" i="4"/>
  <c r="O236" i="4"/>
  <c r="O234" i="4"/>
  <c r="O232" i="4"/>
  <c r="O228" i="4"/>
  <c r="O227" i="4"/>
  <c r="O226" i="4"/>
  <c r="O225" i="4"/>
  <c r="O224" i="4"/>
  <c r="O223" i="4"/>
  <c r="O222" i="4"/>
  <c r="O221" i="4"/>
  <c r="O220" i="4"/>
  <c r="O204" i="4"/>
  <c r="O198" i="4"/>
  <c r="O194" i="4"/>
  <c r="O193" i="4"/>
  <c r="O170" i="4"/>
  <c r="O143" i="4"/>
  <c r="O135" i="4"/>
  <c r="O131" i="4"/>
  <c r="O24" i="4"/>
  <c r="O124" i="4"/>
  <c r="O119" i="4"/>
  <c r="O113" i="4"/>
  <c r="O93" i="4"/>
  <c r="O83" i="4"/>
  <c r="O77" i="4"/>
  <c r="O12" i="4"/>
  <c r="O70" i="4"/>
  <c r="O60" i="4"/>
  <c r="O50" i="4"/>
  <c r="O38" i="4"/>
  <c r="O34" i="4"/>
  <c r="O33" i="4" s="1"/>
  <c r="O11" i="4" l="1"/>
  <c r="O142" i="4"/>
  <c r="O130" i="4"/>
  <c r="P130" i="4"/>
  <c r="P192" i="4"/>
  <c r="O192" i="4"/>
  <c r="O240" i="4"/>
  <c r="O238" i="4" s="1"/>
  <c r="O219" i="4"/>
  <c r="O197" i="4" s="1"/>
  <c r="O231" i="4"/>
  <c r="O190" i="4" l="1"/>
  <c r="O189" i="4" s="1"/>
  <c r="O10" i="4"/>
  <c r="O248" i="4" l="1"/>
  <c r="O249" i="4" s="1"/>
  <c r="O9" i="4" s="1"/>
  <c r="Q60" i="4" l="1"/>
  <c r="Q96" i="4"/>
  <c r="P113" i="4" l="1"/>
  <c r="Q113" i="4"/>
  <c r="R113" i="4"/>
  <c r="S113" i="4"/>
  <c r="P119" i="4"/>
  <c r="Q119" i="4"/>
  <c r="R119" i="4"/>
  <c r="S119" i="4"/>
  <c r="P124" i="4"/>
  <c r="Q124" i="4"/>
  <c r="R124" i="4"/>
  <c r="S124" i="4"/>
  <c r="P24" i="4"/>
  <c r="S24" i="4"/>
  <c r="Q131" i="4"/>
  <c r="R131" i="4"/>
  <c r="S131" i="4"/>
  <c r="P143" i="4"/>
  <c r="Q143" i="4"/>
  <c r="R143" i="4"/>
  <c r="S143" i="4"/>
  <c r="P170" i="4"/>
  <c r="Q170" i="4"/>
  <c r="R170" i="4"/>
  <c r="S170" i="4"/>
  <c r="P198" i="4"/>
  <c r="Q198" i="4"/>
  <c r="R198" i="4"/>
  <c r="S198" i="4"/>
  <c r="P204" i="4"/>
  <c r="Q204" i="4"/>
  <c r="R204" i="4"/>
  <c r="S204" i="4"/>
  <c r="Q219" i="4"/>
  <c r="R219" i="4"/>
  <c r="S219" i="4"/>
  <c r="Q231" i="4"/>
  <c r="R231" i="4"/>
  <c r="S231" i="4"/>
  <c r="Q241" i="4"/>
  <c r="R241" i="4"/>
  <c r="S241" i="4"/>
  <c r="Q246" i="4"/>
  <c r="R246" i="4"/>
  <c r="S246" i="4"/>
  <c r="S142" i="4" l="1"/>
  <c r="Q142" i="4"/>
  <c r="P142" i="4"/>
  <c r="R142" i="4"/>
  <c r="S240" i="4"/>
  <c r="S238" i="4" s="1"/>
  <c r="S197" i="4"/>
  <c r="R240" i="4"/>
  <c r="R238" i="4" s="1"/>
  <c r="R197" i="4"/>
  <c r="Q240" i="4"/>
  <c r="Q238" i="4" s="1"/>
  <c r="Q197" i="4"/>
  <c r="R60" i="4"/>
  <c r="S60" i="4"/>
  <c r="Q253" i="4"/>
  <c r="R253" i="4"/>
  <c r="S253" i="4"/>
  <c r="R96" i="4"/>
  <c r="S96" i="4"/>
  <c r="P96" i="4" l="1"/>
  <c r="P12" i="4" l="1"/>
  <c r="Q12" i="4"/>
  <c r="S12" i="4"/>
  <c r="P93" i="4"/>
  <c r="Q93" i="4"/>
  <c r="S93" i="4"/>
  <c r="P253" i="4" l="1"/>
  <c r="O253" i="4"/>
  <c r="Q83" i="4"/>
  <c r="P83" i="4"/>
  <c r="P241" i="4"/>
  <c r="P219" i="4"/>
  <c r="P197" i="4" l="1"/>
  <c r="P246" i="4"/>
  <c r="P231" i="4"/>
  <c r="P240" i="4" l="1"/>
  <c r="P238" i="4" s="1"/>
  <c r="P60" i="4"/>
  <c r="O252" i="4" l="1"/>
  <c r="S83" i="4" l="1"/>
  <c r="R83" i="4"/>
  <c r="R12" i="4"/>
  <c r="R93" i="4"/>
  <c r="Q135" i="4"/>
  <c r="Q130" i="4" s="1"/>
  <c r="P38" i="4" l="1"/>
  <c r="P77" i="4" l="1"/>
  <c r="P70" i="4"/>
  <c r="P50" i="4"/>
  <c r="P33" i="4"/>
  <c r="P11" i="4" l="1"/>
  <c r="P190" i="4"/>
  <c r="Q38" i="4"/>
  <c r="Q77" i="4"/>
  <c r="Q70" i="4"/>
  <c r="Q50" i="4"/>
  <c r="Q33" i="4"/>
  <c r="Q11" i="4" l="1"/>
  <c r="Q10" i="4" s="1"/>
  <c r="Q190" i="4"/>
  <c r="P189" i="4"/>
  <c r="P10" i="4"/>
  <c r="Q189" i="4" l="1"/>
  <c r="Q248" i="4" s="1"/>
  <c r="Q249" i="4" s="1"/>
  <c r="P248" i="4"/>
  <c r="P249" i="4" l="1"/>
  <c r="P9" i="4" s="1"/>
  <c r="Q9" i="4" l="1"/>
  <c r="P252" i="4"/>
  <c r="R33" i="4"/>
  <c r="R50" i="4"/>
  <c r="R70" i="4"/>
  <c r="R77" i="4"/>
  <c r="R135" i="4"/>
  <c r="R130" i="4" s="1"/>
  <c r="R190" i="4" l="1"/>
  <c r="Q252" i="4"/>
  <c r="R38" i="4"/>
  <c r="R11" i="4" l="1"/>
  <c r="R10" i="4" s="1"/>
  <c r="R189" i="4"/>
  <c r="S190" i="4"/>
  <c r="S135" i="4"/>
  <c r="S130" i="4" s="1"/>
  <c r="S77" i="4"/>
  <c r="S70" i="4"/>
  <c r="S33" i="4"/>
  <c r="R248" i="4" l="1"/>
  <c r="R249" i="4" s="1"/>
  <c r="S38" i="4"/>
  <c r="S50" i="4"/>
  <c r="S11" i="4" l="1"/>
  <c r="R250" i="4"/>
  <c r="R9" i="4"/>
  <c r="R252" i="4"/>
  <c r="S189" i="4"/>
  <c r="S10" i="4" l="1"/>
  <c r="S248" i="4" s="1"/>
  <c r="S249" i="4" l="1"/>
  <c r="S9" i="4" l="1"/>
  <c r="S252" i="4"/>
  <c r="S250" i="4"/>
</calcChain>
</file>

<file path=xl/sharedStrings.xml><?xml version="1.0" encoding="utf-8"?>
<sst xmlns="http://schemas.openxmlformats.org/spreadsheetml/2006/main" count="1465" uniqueCount="564">
  <si>
    <t/>
  </si>
  <si>
    <t>Наименование полномочия, расходного обязательства</t>
  </si>
  <si>
    <t>Код</t>
  </si>
  <si>
    <t>Код строки</t>
  </si>
  <si>
    <t>Группа полномочий</t>
  </si>
  <si>
    <t>Российской Федерации</t>
  </si>
  <si>
    <t>1</t>
  </si>
  <si>
    <t>2</t>
  </si>
  <si>
    <t>3</t>
  </si>
  <si>
    <t>4</t>
  </si>
  <si>
    <t>5</t>
  </si>
  <si>
    <t>6</t>
  </si>
  <si>
    <t>7</t>
  </si>
  <si>
    <t>8</t>
  </si>
  <si>
    <t>9</t>
  </si>
  <si>
    <t>10</t>
  </si>
  <si>
    <t>11</t>
  </si>
  <si>
    <t>12</t>
  </si>
  <si>
    <t>14</t>
  </si>
  <si>
    <t>18</t>
  </si>
  <si>
    <t>19</t>
  </si>
  <si>
    <t>20</t>
  </si>
  <si>
    <t>21</t>
  </si>
  <si>
    <t>22</t>
  </si>
  <si>
    <t>30</t>
  </si>
  <si>
    <t>111</t>
  </si>
  <si>
    <t>113</t>
  </si>
  <si>
    <t>119</t>
  </si>
  <si>
    <t>121</t>
  </si>
  <si>
    <t>122</t>
  </si>
  <si>
    <t>Расходные обязательства, возникшие в результате принятия нормативных правовых актов муниципального района, заключения договоров (соглашений), всегоиз них:</t>
  </si>
  <si>
    <t>1.</t>
  </si>
  <si>
    <t>1000</t>
  </si>
  <si>
    <t>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вопросов местного значения муниципального района, всего</t>
  </si>
  <si>
    <t>1.1.</t>
  </si>
  <si>
    <t>1001</t>
  </si>
  <si>
    <t>по перечню, предусмотренному частью 4 статьи 14 и частью 1 статьи 15 Федерального закона от 6 октября 2003 г. № 131-ФЗ «Об общих принципах организации местного самоуправления в Российской Федерации», всего</t>
  </si>
  <si>
    <t>1.1.1.</t>
  </si>
  <si>
    <t>1002</t>
  </si>
  <si>
    <t>участие в предупреждении и ликвидации последствий чрезвычайных ситуаций на территории муниципального района</t>
  </si>
  <si>
    <t>1.1.1.13.</t>
  </si>
  <si>
    <t>1015</t>
  </si>
  <si>
    <t>в целом</t>
  </si>
  <si>
    <t>организация предоставления общедоступного и бесплатного дошкольного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создание условий для осуществления присмотра и ухода за детьми, содержания детей в муниципальных образовательных организациях</t>
  </si>
  <si>
    <t>1.1.1.17.</t>
  </si>
  <si>
    <t>1019</t>
  </si>
  <si>
    <t>Нормативные правовые акты субъекта Российской Федерации № 764-п Об утверждении государственной программы "Развитие образования и науки Брянской области" от 31.12.2018</t>
  </si>
  <si>
    <t>0701</t>
  </si>
  <si>
    <t>организация предоставления общедоступного и бесплатного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(в части начального общего, основного общего, среднего общего образования в муниципальных общеобразовательных организациях в городской местности)</t>
  </si>
  <si>
    <t>1.1.1.18.</t>
  </si>
  <si>
    <t>1020</t>
  </si>
  <si>
    <t>0702</t>
  </si>
  <si>
    <t>Указы Президента Российской Федерации № 597 Указ Президента Российской Федерации от 7 мая 2012 г. № 597 «О мероприятиях по реализации государственной социальной политики» (Собрание законодательства Российской Федерации, 2012, № 19, ст. 2334) от 07.05.2012</t>
  </si>
  <si>
    <t>организация предоставления общедоступного и бесплатного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(в части начального общего, основного общего, среднего общего образования в муниципальных общеобразовательных организациях в сельской местности)</t>
  </si>
  <si>
    <t>1.1.1.19.</t>
  </si>
  <si>
    <t>1021</t>
  </si>
  <si>
    <t>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t>
  </si>
  <si>
    <t>1.1.1.20.</t>
  </si>
  <si>
    <t>1022</t>
  </si>
  <si>
    <t>0703</t>
  </si>
  <si>
    <t>осуществление в пределах своих полномочий мероприятий по обеспечению организации отдыха детей в каникулярное время, включая мероприятия по обеспечению безопасности их жизни и здоровья</t>
  </si>
  <si>
    <t>1.1.1.21.</t>
  </si>
  <si>
    <t>1023</t>
  </si>
  <si>
    <t>организация предоставления общедоступного и бесплатного дошкольного,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 создание условий для осуществления присмотра и ухода за детьми, содержания детей в муниципальных образовательных организациях (в части обеспечения деятельности прочих учреждений образования (централизованные бухгалтерии, межшкольные учебные комбинаты, хозяйственные эксплуатационные конторы и другие)</t>
  </si>
  <si>
    <t>1.1.1.22.</t>
  </si>
  <si>
    <t>1024</t>
  </si>
  <si>
    <t>0709</t>
  </si>
  <si>
    <t>владение, пользование и распоряжение имуществом, находящимся в муниципальной собственности муниципального района</t>
  </si>
  <si>
    <t>1.1.1.3.</t>
  </si>
  <si>
    <t>1005</t>
  </si>
  <si>
    <t>Федеральные законы № 159-ФЗ Об особенностях отчуждения недвижимого имущества, находящегося в государственной собственности субъектов Российской Федерации или в муниципальной собственности и арендуемого субъектами малого и среднего предпринимательства, и о внесении изменений в отдельные законодательные акты Российской Федерации  от 22.07.2008</t>
  </si>
  <si>
    <t>организация библиотечного обслуживания населения межпоселенческими библиотеками, комплектование и обеспечение сохранности их библиотечных фондов</t>
  </si>
  <si>
    <t>1.1.1.31.</t>
  </si>
  <si>
    <t>1033</t>
  </si>
  <si>
    <t>Законы субъекта Российской Федерации № 90-З О библиотечном деле от 11.10.2006</t>
  </si>
  <si>
    <t>0801</t>
  </si>
  <si>
    <t>создание условий для обеспечения поселений, входящих в состав муниципального района, услугами по организации досуга и услугами организаций культуры</t>
  </si>
  <si>
    <t>1.1.1.32.</t>
  </si>
  <si>
    <t>1034</t>
  </si>
  <si>
    <t>Законы субъекта Российской Федерации № 23-З О культурной деятельности на территории Брянской области от 07.04.1999</t>
  </si>
  <si>
    <t>сохранение, использование и популяризация объектов культурного наследия (памятников истории и культуры), находящихся в собственности муниципального района, охрана объектов культурного наследия (памятников истории и культуры) местного (муниципального) значения, расположенных на территории муниципального района</t>
  </si>
  <si>
    <t>1.1.1.34.</t>
  </si>
  <si>
    <t>1036</t>
  </si>
  <si>
    <t>обеспечение условий для развития на территории муниципального района физической культуры, школьного спорта и массового спорта</t>
  </si>
  <si>
    <t>1.1.1.44.</t>
  </si>
  <si>
    <t>1046</t>
  </si>
  <si>
    <t>1102</t>
  </si>
  <si>
    <t>организация и осуществление мероприятий межпоселенческого характера по работе с детьми и молодежью</t>
  </si>
  <si>
    <t>1.1.1.46.</t>
  </si>
  <si>
    <t>1048</t>
  </si>
  <si>
    <t>осуществление муниципального земельного контроля на межселенной территории муниципального района</t>
  </si>
  <si>
    <t>1.1.1.52.</t>
  </si>
  <si>
    <t>1054</t>
  </si>
  <si>
    <t>Федеральные законы № 136-ФЗ Земельный кодекс Российской Федерации от 25.10.2001</t>
  </si>
  <si>
    <t>0412</t>
  </si>
  <si>
    <t>организация в границах сельского поселения электро-, тепло-, газо- и водоснабжения населения, водоотведения, снабжения населения топливом в пределах полномочий, установленных законодательством Российской Федерации, на территории сельского поселения</t>
  </si>
  <si>
    <t>1.1.1.54.</t>
  </si>
  <si>
    <t>1056</t>
  </si>
  <si>
    <t>0505</t>
  </si>
  <si>
    <t>обеспечение проживающих в сельском поселении и нуждающихся в жилых помещениях малоимущих граждан жилыми помещениями, организация строительства и содержания муниципального жилищного фонда, создание условий для жилищного строительства, осуществление муниципального жилищного контроля, а также иных полномочий органов местного самоуправления в соответствии с жилищным законодательством на территории сельского поселения</t>
  </si>
  <si>
    <t>1.1.1.57.</t>
  </si>
  <si>
    <t>1059</t>
  </si>
  <si>
    <t>1004</t>
  </si>
  <si>
    <t>создание, содержание и организация деятельности аварийно-спасательных служб и (или) аварийно-спасательных формирований на территории сельского поселения</t>
  </si>
  <si>
    <t>1.1.1.74.</t>
  </si>
  <si>
    <t>1076</t>
  </si>
  <si>
    <t>0310</t>
  </si>
  <si>
    <t>создание условий для предоставления транспортных услуг населению и организация транспортного обслуживания населения между поселениями в границах муниципального района (в части автомобильного транспорта)</t>
  </si>
  <si>
    <t>1.1.1.8.</t>
  </si>
  <si>
    <t>1010</t>
  </si>
  <si>
    <t>Федеральные законы № 220-ФЗ Об организации регулярных перевозок пассажиров и багажа автомобильным транспортом и городским наземным электрическим транспортом в Российской Федерации и о внесении изменений в отдельные законодательные акты Российской Федерации от 13.07.2015</t>
  </si>
  <si>
    <t>0408</t>
  </si>
  <si>
    <t>в случаях заключения соглашения с органами местного самоуправления отдельных поселений о передаче муниципальному району осуществления части полномочий по решению вопросов местного значения поселения, всего</t>
  </si>
  <si>
    <t>1.1.2.</t>
  </si>
  <si>
    <t>1100</t>
  </si>
  <si>
    <t>создание условий для организации досуга и обеспечения жителей  поселения услугами организаций культуры</t>
  </si>
  <si>
    <t>1.1.2.19.</t>
  </si>
  <si>
    <t>1119</t>
  </si>
  <si>
    <t>осуществление контроля за исполнением бюджета поселения</t>
  </si>
  <si>
    <t>1.1.2.2.</t>
  </si>
  <si>
    <t>0106</t>
  </si>
  <si>
    <t>обеспечение условий для развития на территории поселения физической культуры, школьного спорта и массового спорта</t>
  </si>
  <si>
    <t>1.1.2.22.</t>
  </si>
  <si>
    <t>1122</t>
  </si>
  <si>
    <t>формирование архивных фондов поселения</t>
  </si>
  <si>
    <t>1.1.2.25.</t>
  </si>
  <si>
    <t>1125</t>
  </si>
  <si>
    <t>0104</t>
  </si>
  <si>
    <t>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полномочий органов местного самоуправления муниципального района по решению вопросов местного значения муниципального района по перечню, предусмотренному частью 1 статьи 17 Федерального закона от 6 октября 2003 г. № 131-ФЗ «Об общих принципах организации местного самоуправления в Российской Федерации», всего</t>
  </si>
  <si>
    <t>1.2.</t>
  </si>
  <si>
    <t>1200</t>
  </si>
  <si>
    <t>материально-техническое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t>
  </si>
  <si>
    <t>1.2.1.</t>
  </si>
  <si>
    <t>1201</t>
  </si>
  <si>
    <t>Федеральные законы № 25-ФЗ О муниципальной службе в Российской Федерации от 02.03.2007</t>
  </si>
  <si>
    <t>полномочия в сфере водоснабжения и водоотведения, предусмотренные Федеральным законом от 7 декабря 2011 г. № 416-ФЗ «О водоснабжении и водоотведении»</t>
  </si>
  <si>
    <t>1.2.12.</t>
  </si>
  <si>
    <t>1212</t>
  </si>
  <si>
    <t>0502</t>
  </si>
  <si>
    <t>организация сбора статистических показателей, характеризующих состояние экономики и социальной сферы муниципального образования, и предоставление указанных данных органам государственной власти в порядке, установленном Правительством Российской Федерации</t>
  </si>
  <si>
    <t>1.2.14.</t>
  </si>
  <si>
    <t>1214</t>
  </si>
  <si>
    <t>учреждение печатного средства массовой информации для опубликования муниципальных правовых актов, обсуждения проектов муниципальных правовых актов по вопросам местного значения, доведения до сведения жителей муниципального образования официальной информации о социально-экономическом и культурном развитии муниципального образования, о развитии его общественной инфраструктуры и иной официальной информации</t>
  </si>
  <si>
    <t>1.2.17.</t>
  </si>
  <si>
    <t>1217</t>
  </si>
  <si>
    <t>Федеральные законы № 2124-1 О средствах массовой информации от 27.12.1991</t>
  </si>
  <si>
    <t>материально-техническое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t>
  </si>
  <si>
    <t>1.2.2.</t>
  </si>
  <si>
    <t>1202</t>
  </si>
  <si>
    <t>утверждение и реализация муниципальных программ в области энергосбережения и повышения энергетической эффективности, организация проведения энергетического обследования многоквартирных домов, помещения в которых составляют муниципальный жилищный фонд в границах муниципального образования, организация и проведение иных мероприятий, предусмотренных законодательством об энергосбережении и о повышении энергетической эффективности</t>
  </si>
  <si>
    <t>1.2.20.</t>
  </si>
  <si>
    <t>1220</t>
  </si>
  <si>
    <t>0113</t>
  </si>
  <si>
    <t>предоставление доплаты за выслугу лет к трудовой пенсии муниципальным служащим за счет средств местного бюджета</t>
  </si>
  <si>
    <t>1.2.23.</t>
  </si>
  <si>
    <t>1223</t>
  </si>
  <si>
    <t>Полномочия по обеспечению обучающихся по образовательным программа начального общего образования в государственных и муниципальных образовательных организациях бесплатным горячим питанием и по реализации мероприятий по обеспечению условий для организации бесплатного горячего питания обучающихся по образовательным программам начального общего образования в государственных и муниципальных образовательных организациях – часть 2.1 статьи 37 Федерального закона от 29 декабря 2012 г. № 273-ФЗ «Об образовании в Российской Федерации», пункт 3 статьи 3 Федерального закона от 1 марта 2020 г. № 47-ФЗ "О внесении изменений в Федеральный закон "О качестве и безопасности пищевых продуктов" и статью 37 Федерального закона "Об образовании в Российской Федерации"</t>
  </si>
  <si>
    <t>1.2.24.</t>
  </si>
  <si>
    <t>1224</t>
  </si>
  <si>
    <t>создание муниципальных учреждений, осуществление финансового обеспечения деятельности муниципальных казенных учреждений и финансового обеспечения выполнения муниципального задания бюджетными и автономными муниципальными учреждениями, а также осуществление закупок товаров, работ, услуг для обеспечения муниципальных нужд (в части общеотраслевых учреждений)</t>
  </si>
  <si>
    <t>1.2.8.</t>
  </si>
  <si>
    <t>1208</t>
  </si>
  <si>
    <t>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органами местного самоуправления муниципального района отдельных государственных полномочий, переданных органами государственной власти Российской Федерации и (или) органами государственной власти субъекта Российской Федерации, всего</t>
  </si>
  <si>
    <t>1.4.</t>
  </si>
  <si>
    <t>1700</t>
  </si>
  <si>
    <t>за счет субвенций, предоставленных из федерального бюджета, всего</t>
  </si>
  <si>
    <t>1.4.1.</t>
  </si>
  <si>
    <t>1701</t>
  </si>
  <si>
    <t>-</t>
  </si>
  <si>
    <t>по составлению (изменению) списков кандидатов в присяжные заседатели</t>
  </si>
  <si>
    <t>1.4.1.2.</t>
  </si>
  <si>
    <t>1703</t>
  </si>
  <si>
    <t>Федеральные законы № 113-ФЗ О присяжных заседателях федеральных судов общей юрисдикции в Российской Федерации от 20.08.2004</t>
  </si>
  <si>
    <t>0105</t>
  </si>
  <si>
    <t>на осуществление первичного воинского учета на территориях, где отсутствуют военные комиссариаты</t>
  </si>
  <si>
    <t>1.4.1.21.</t>
  </si>
  <si>
    <t>1722</t>
  </si>
  <si>
    <t>Нормативные правовые акты Правительства Российской Федерации № 258 О субвенциях на осуществление полномочий по первичному воинскому учету на территориях, где отсутствуют военные комиссариаты от 29.04.2006</t>
  </si>
  <si>
    <t>0203</t>
  </si>
  <si>
    <t>осуществление полномочий по проведению Всероссийской переписи населения 2020 года</t>
  </si>
  <si>
    <t>1.4.1.30.</t>
  </si>
  <si>
    <t>1731</t>
  </si>
  <si>
    <t>за счет субвенций, предоставленных из бюджета субъекта Российской Федерации, всего</t>
  </si>
  <si>
    <t>1.4.2.</t>
  </si>
  <si>
    <t>1800</t>
  </si>
  <si>
    <t>Материально-техническое и финансовое обеспечение деятельности органов государственной власти субъекта Российской Федерации (органов местного самоуправления) и государственных учреждений субъекта Российской Федерации (муниципальных учреждений), в том числе вопросов оплаты труда работников органов государственной власти субъекта Российской Федерации (органов местного самоуправления) и работников государственных учреждений субъекта Российской Федерации (муниципальных учреждений) (в части вопросов оплаты труда работников органов государственной власти субъекта Российской Федерации)</t>
  </si>
  <si>
    <t>1.4.2.1.</t>
  </si>
  <si>
    <t>1801</t>
  </si>
  <si>
    <t>Материально-техническое и финансовое обеспечение деятельности органов государственной власти субъекта Российской Федерации (органов местного самоуправления) и государственных учреждений субъекта Российской Федерации (муниципальных учреждений), в том числе вопросов оплаты труда работников органов государственной власти субъекта Российской Федерации (органов местного самоуправления) и работников государственных учреждений субъекта Российской Федерации (в части материально-технического и финансового обеспечения деятельности органов государственной власти субъекта Российской Федерации (органов местного самоуправления) без учета вопросов оплаты труда работников органов государственной власти субъекта Российской Федерации (органов местного самоуправления))</t>
  </si>
  <si>
    <t>1.4.2.2.</t>
  </si>
  <si>
    <t>1802</t>
  </si>
  <si>
    <t>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</si>
  <si>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1.4.2.28.</t>
  </si>
  <si>
    <t>1828</t>
  </si>
  <si>
    <t>осуществление контроля за использованием и сохранностью жилых помещений, нанимателями или членами семей нанимателей по договорам социального найма либо собственниками которых являются дети-сироты и дети, оставшиеся без попечения родителей, за обеспечением надлежащего санитарного и технического состояния жилых помещений, а также осуществления контроля за распоряжением ими</t>
  </si>
  <si>
    <t>1.4.2.28.1.</t>
  </si>
  <si>
    <t>1828.1</t>
  </si>
  <si>
    <t>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государственных образовательных организациях),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льготным категориям граждан)</t>
  </si>
  <si>
    <t>1.4.2.36.</t>
  </si>
  <si>
    <t>1836</t>
  </si>
  <si>
    <t>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государственных образовательных оргаизациях),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детям-сиротам, безнадзорным детям, детям, оставшимся без попечения родителей)</t>
  </si>
  <si>
    <t>1.4.2.38.</t>
  </si>
  <si>
    <t>1838</t>
  </si>
  <si>
    <t>на организацию и осуществление деятельности по опеке и попечительству</t>
  </si>
  <si>
    <t>1.4.2.40.</t>
  </si>
  <si>
    <t>1840</t>
  </si>
  <si>
    <t>1006</t>
  </si>
  <si>
    <t>Осуществление полномочий в области обращения с животными, предусмотренных законодательством в области обращения с животными, в том числе организации мероприятий при осуществлении деятельности по обращению с животными без владельцев, осуществление регионального государственного контроля (надзора) в области обращения с животными</t>
  </si>
  <si>
    <t>1.4.2.85.1.</t>
  </si>
  <si>
    <t>1885.1</t>
  </si>
  <si>
    <t>0405</t>
  </si>
  <si>
    <t>отдельные государственные полномочия, не переданные, но осуществляемые органами местного самоуправления муниципального района за счет субвенций из бюджета субъекта Российской Федерации</t>
  </si>
  <si>
    <t>1.5.</t>
  </si>
  <si>
    <t>2000</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</si>
  <si>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начального общего, основного общего, среднего общего образования в муниципальных общеобразовательных организациях в городской местности)</t>
  </si>
  <si>
    <t>1.5.1.</t>
  </si>
  <si>
    <t>2001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</si>
  <si>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начального общего, основного общего, среднего общего образования в муниципальных общеобразовательных организациях в сельской местности)</t>
  </si>
  <si>
    <t>1.5.2.</t>
  </si>
  <si>
    <t>2002</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</si>
  <si>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дошкольного образования в  муниципальных дошкольных образовательных организациях и муниципальных общеобразовательных организациях)</t>
  </si>
  <si>
    <t>1.5.3.</t>
  </si>
  <si>
    <t>2003</t>
  </si>
  <si>
    <t>Расходные обязательства, возникшие в результате принятия нормативных правовых актов муниципального района, заключения соглашений, предусматривающих предоставление межбюджетных трансфертов из бюджета муниципального района другим бюджетам бюджетной системы Российской Федерации, всего</t>
  </si>
  <si>
    <t>1.6.</t>
  </si>
  <si>
    <t>2100</t>
  </si>
  <si>
    <t>по предоставлению дотаций на выравнивание бюджетной обеспеченности городских, сельских поселений, всего</t>
  </si>
  <si>
    <t>1.6.1.</t>
  </si>
  <si>
    <t>2101</t>
  </si>
  <si>
    <t>по предоставлению иных межбюджетных трансфертов, всего</t>
  </si>
  <si>
    <t>1.6.4</t>
  </si>
  <si>
    <t>2200</t>
  </si>
  <si>
    <t>бюджетам городского, сельского поселения в случае заключения соглашения с органами местного самоуправления отдельных поселений, входящих в состав муниципального района, о передаче им осуществления части своих полномочий по решению вопросов местного значения, всего</t>
  </si>
  <si>
    <t>1.6.4.1</t>
  </si>
  <si>
    <t>2201</t>
  </si>
  <si>
    <t>организация в границах сельского поселения электро-, тепло-, газо- и водоснабжения населения, водоотведения, снабжения населения топливом в пределах полномочий, установленных законодательством Российской Федерации</t>
  </si>
  <si>
    <t>1.6.4.1.1.</t>
  </si>
  <si>
    <t>2202</t>
  </si>
  <si>
    <t>дорожная деятельность в отношении автомобильных дорог местного значения в границах населенных пунктов сельского поселения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за сохранностью автомобильных дорог местного значения в границах населенных пунктов сельского поселения,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 на территории сельского поселения</t>
  </si>
  <si>
    <t>1.6.4.1.2.</t>
  </si>
  <si>
    <t>2203</t>
  </si>
  <si>
    <t>0409</t>
  </si>
  <si>
    <t>утверждение генеральных планов сельского поселения, правил землепользования и застройки, утверждение подготовленной на основе генеральных планов сельского поселения документации по планировке территории, выдача разрешений на строительство (за исключением случаев, предусмотренных Градостроительным кодексом Российской Федерации, иными федеральными законами), разрешений на ввод объектов в эксплуатацию при осуществлении строительства, реконструкции объектов капитального строительства, расположенных на территории сельского поселения, утверждение местных нормативов градостроительного проектирования сельских поселений, резервирование земель и изъятие земельных участков в границах сельского поселения для муниципальных нужд, осуществление муниципального земельного контроля в границах сельского поселения, осуществление в случаях, предусмотренных Градостроительным кодексом Российской Федерации, осмотров зданий, сооружений и выдача рекомендаций об устранении выявленных в ходе таких осмотров нарушений на территории сельского поселения</t>
  </si>
  <si>
    <t>1.6.4.1.3.</t>
  </si>
  <si>
    <t>2204</t>
  </si>
  <si>
    <t>1.6.4.1.4.</t>
  </si>
  <si>
    <t>2205</t>
  </si>
  <si>
    <t>0501</t>
  </si>
  <si>
    <t>в иных случаях, не связанных с заключением соглашений, предусмотренных в подпункте 1.6.4.1, всего</t>
  </si>
  <si>
    <t>1.6.4.2</t>
  </si>
  <si>
    <t>2300</t>
  </si>
  <si>
    <t>поддержка мер по обеспечению сбалансированности бюджетов поселений</t>
  </si>
  <si>
    <t>1.6.4.2.1</t>
  </si>
  <si>
    <t>2301</t>
  </si>
  <si>
    <t>Итого расходных обязательств муниципальных образований, без учета внутренних оборотов</t>
  </si>
  <si>
    <t>11800</t>
  </si>
  <si>
    <t>Итого расходных обязательств муниципальных образований</t>
  </si>
  <si>
    <t>11900</t>
  </si>
  <si>
    <t>Федеральный закон от 06.10.2003 N 131-ФЗ "Об общих принципах организации местного самоуправления в Российской Федерации"</t>
  </si>
  <si>
    <t>ст.15</t>
  </si>
  <si>
    <t>ст.15.1.</t>
  </si>
  <si>
    <t>Федеральный закон от 25.01.2002 N 8-ФЗ "О Всероссийской переписи населения"</t>
  </si>
  <si>
    <t>Код бюджетной классификации расходов</t>
  </si>
  <si>
    <t>ГРБС</t>
  </si>
  <si>
    <t>РзПр</t>
  </si>
  <si>
    <t>ЦСР</t>
  </si>
  <si>
    <t>ВР</t>
  </si>
  <si>
    <t>Объем средств на исполнение расходного обязательства Клетнянского муниципального района Брянской области, рублей</t>
  </si>
  <si>
    <t>51031 83710</t>
  </si>
  <si>
    <t>51011 83750</t>
  </si>
  <si>
    <t>540</t>
  </si>
  <si>
    <t>851</t>
  </si>
  <si>
    <t>244</t>
  </si>
  <si>
    <t>*****</t>
  </si>
  <si>
    <t>***</t>
  </si>
  <si>
    <t>853</t>
  </si>
  <si>
    <t>70000 83030</t>
  </si>
  <si>
    <t>321</t>
  </si>
  <si>
    <t>852</t>
  </si>
  <si>
    <t>313</t>
  </si>
  <si>
    <t>412</t>
  </si>
  <si>
    <t>611</t>
  </si>
  <si>
    <t>612</t>
  </si>
  <si>
    <t>0111</t>
  </si>
  <si>
    <t>870</t>
  </si>
  <si>
    <t>52012 S4860</t>
  </si>
  <si>
    <t>0503</t>
  </si>
  <si>
    <t>****</t>
  </si>
  <si>
    <t>0804</t>
  </si>
  <si>
    <t>414</t>
  </si>
  <si>
    <t>70000 84200</t>
  </si>
  <si>
    <t>857</t>
  </si>
  <si>
    <t>854</t>
  </si>
  <si>
    <t>0103</t>
  </si>
  <si>
    <t>70000 80040</t>
  </si>
  <si>
    <t>129</t>
  </si>
  <si>
    <t>70000 55490</t>
  </si>
  <si>
    <t>247</t>
  </si>
  <si>
    <t>51011 54690</t>
  </si>
  <si>
    <t>70000 80050</t>
  </si>
  <si>
    <t>51031 81800</t>
  </si>
  <si>
    <t>243</t>
  </si>
  <si>
    <t>323</t>
  </si>
  <si>
    <t>51031 81750</t>
  </si>
  <si>
    <t>51420 84290</t>
  </si>
  <si>
    <t>51420 82300</t>
  </si>
  <si>
    <t>51420 82320</t>
  </si>
  <si>
    <t>52408 16722</t>
  </si>
  <si>
    <t>51419 L4970</t>
  </si>
  <si>
    <t>51417 82450</t>
  </si>
  <si>
    <t>52402 14780</t>
  </si>
  <si>
    <t>52408 16723</t>
  </si>
  <si>
    <t>52408 16710</t>
  </si>
  <si>
    <t>51414 84260</t>
  </si>
  <si>
    <t>51416 81150</t>
  </si>
  <si>
    <t>51415 82410</t>
  </si>
  <si>
    <t>51414 80480</t>
  </si>
  <si>
    <t>51414 82400</t>
  </si>
  <si>
    <t>51414 L4670</t>
  </si>
  <si>
    <t>511A2 55190</t>
  </si>
  <si>
    <t>51414 L5190</t>
  </si>
  <si>
    <t>51414 80450</t>
  </si>
  <si>
    <t>51412 14723</t>
  </si>
  <si>
    <t>52403 14723</t>
  </si>
  <si>
    <t>51412 14210</t>
  </si>
  <si>
    <t>52402 14722</t>
  </si>
  <si>
    <t>52402  L3040</t>
  </si>
  <si>
    <t>52401 80040</t>
  </si>
  <si>
    <t>52401 16721</t>
  </si>
  <si>
    <t xml:space="preserve"> 52401 80720</t>
  </si>
  <si>
    <t>52406 S4790</t>
  </si>
  <si>
    <t>52402 80300</t>
  </si>
  <si>
    <t>52402 82330</t>
  </si>
  <si>
    <t>52402 82430</t>
  </si>
  <si>
    <t>52402 80310</t>
  </si>
  <si>
    <t>52402 S4900</t>
  </si>
  <si>
    <t>52402 S4910</t>
  </si>
  <si>
    <t>51411 80320</t>
  </si>
  <si>
    <t>51411 82330</t>
  </si>
  <si>
    <t>51411 82430</t>
  </si>
  <si>
    <t>52402 80320</t>
  </si>
  <si>
    <t>52402 S7670</t>
  </si>
  <si>
    <t>51402 81830</t>
  </si>
  <si>
    <t>51409 81740</t>
  </si>
  <si>
    <t>511F5 52430</t>
  </si>
  <si>
    <t>51409 83760</t>
  </si>
  <si>
    <t>51409 81680</t>
  </si>
  <si>
    <t>51406 12510</t>
  </si>
  <si>
    <t>51408 83740</t>
  </si>
  <si>
    <t>51407 83360</t>
  </si>
  <si>
    <t>51402 80910</t>
  </si>
  <si>
    <t>51402 80900</t>
  </si>
  <si>
    <t>51401 12021</t>
  </si>
  <si>
    <t>Плановый период</t>
  </si>
  <si>
    <t>53401 84400</t>
  </si>
  <si>
    <t>51401 84220</t>
  </si>
  <si>
    <t>51401 12022</t>
  </si>
  <si>
    <t>51401 12023</t>
  </si>
  <si>
    <t>51401 17900</t>
  </si>
  <si>
    <t>51401 80020</t>
  </si>
  <si>
    <t>51401 80040</t>
  </si>
  <si>
    <t>51401 80070</t>
  </si>
  <si>
    <t>51401 80100</t>
  </si>
  <si>
    <t>51401 81410</t>
  </si>
  <si>
    <t>53401 80040</t>
  </si>
  <si>
    <t>51401 83260</t>
  </si>
  <si>
    <t>51403 80710</t>
  </si>
  <si>
    <t>51404 51180</t>
  </si>
  <si>
    <t>53402 15840</t>
  </si>
  <si>
    <t>53402 83020</t>
  </si>
  <si>
    <t>52402 14721</t>
  </si>
  <si>
    <t>51405 80700</t>
  </si>
  <si>
    <t>51405 81200</t>
  </si>
  <si>
    <t>51410 L2990</t>
  </si>
  <si>
    <t>Правовое основание финансового обеспечения расходного полномочия бюджета муниципального района</t>
  </si>
  <si>
    <t>вид документа, наименование, номер и дата</t>
  </si>
  <si>
    <t>номер статьи, части, пункта, подпункта, абзаца</t>
  </si>
  <si>
    <t>Брянской области</t>
  </si>
  <si>
    <t>Клетнянского муниципального района</t>
  </si>
  <si>
    <t xml:space="preserve">Постановление администрации Клетнянского района от 11.04.2017 № 244 «Об утверждении Положения о порядке расходования средств резервного фонда администрации Клетнянского района для предупреждения и ликвидации чрезвычайных ситуаций и происшествий»
</t>
  </si>
  <si>
    <t xml:space="preserve">Федеральный закон от 29.12.2012 N 273-ФЗ
"Об образовании в Российской Федерации"
</t>
  </si>
  <si>
    <t xml:space="preserve">Закон Брянской области от 08.08.2013 N 62-З
"Об образовании в Брянской области"
</t>
  </si>
  <si>
    <t xml:space="preserve">Указы Президента Российской Федерации № 597 Указ Президента Российской Федерации от 7 мая 2012 г. № 597 «О мероприятиях по реализации государственной социальной политики» </t>
  </si>
  <si>
    <t>Указы Президента Российской Федерации № 597 Указ Президента Российской Федерации от 7 мая 2012 г. № 597 «О мероприятиях по реализации государственной социальной политики»</t>
  </si>
  <si>
    <t xml:space="preserve">Закон РФ от 14.01.1993 N 4292-1
"Об увековечении памяти погибших при защите Отечества"
</t>
  </si>
  <si>
    <t>Закон субъекта Российской Федерации № 93-З О физической культуре и спорте в Брянской области от 09.11.2009</t>
  </si>
  <si>
    <t>Закон субъекта Российской Федерации № 40-З Об организации проведения капитального ремонта общего имущества в многоквартирных домах, расположенных на территории Брянской области от 11.06.2013</t>
  </si>
  <si>
    <t xml:space="preserve">Постановление Администрации Брянской области от 15.08.2005 N 451
"О создании единой дежурно-диспетчерской службы муниципальных образований Брянской области"
</t>
  </si>
  <si>
    <t xml:space="preserve">Постановление Правительства Брянской области от 31.12.2018 № 764-п Об утверждении государственной программы "Развитие образования и науки Брянской области" </t>
  </si>
  <si>
    <t>Закон Брянской области от 18.12.2007. № 171-З Об архивном деле в Брянской области</t>
  </si>
  <si>
    <t xml:space="preserve">Закон Брянской области от 03.11.2010 N 91-З
"О полномочиях органов государственной власти Брянской области по взаимодействию с Ассоциацией "Совет муниципальных образований Брянской области"
</t>
  </si>
  <si>
    <t xml:space="preserve">Федеральный Закон  от 02.03.2007 № 25-ФЗ О муниципальной службе в Российской Федерации </t>
  </si>
  <si>
    <t>Устав Муниципального бюджетного учреждения культуры "Межпоселенческая центральная библиотека" Клетнянского района Брянской области утвержден Постановлением Клетнянского района №730 от 21.10.2011</t>
  </si>
  <si>
    <t>Программа по энергесбережению и повышению энергетической эффективности администрации Клетнянского района на 2019-2023 годы утверждена главой администрации Клетнянского района 31.10.2019г.</t>
  </si>
  <si>
    <t>Постановление администрации Клетнянского района от 23.05.2019 г. № 330 "Об оплате труда работников, замещающих должности, не отнесенные к категории должностей муниципальной службы и отдельных работников органов местного самоуправления муниципального образования "Клетнянский муниципальный район" (ред. от 24.02.2022 г. №109)</t>
  </si>
  <si>
    <t xml:space="preserve">Постановление Правительства Брянской области от 27.12.2018 года № 730-п Об утверждении государственной программы "Профилактика правонарушений и противодействие преступности на территории Брянской области, содействие реализации полномочий в сфере региональной безопасности, защита населения и территории Брянской области от чрезвычайных ситуаций, профилактика терроризма и экстремизма" </t>
  </si>
  <si>
    <t>Решение Клетнянского районного Совета народных депутатов от 20.05.2016 г. №18-7 "Об утверждении Положения об оплате труда и гарантиях муниципальных служащих в органах местного самоуправления муниципального образования "Клетнянский муниципальный район" (с изменениями)</t>
  </si>
  <si>
    <t>Постановление администрации Клетнянского района от 23.05.2019 г. № 330 "Об оплате труда работников, замещающих должности, не отнесенные к категории должностей муниципальной службы и отдельных работников органов местного самоуправления муниципального образования "Клетнянский муниципальный район" (с изменениями)</t>
  </si>
  <si>
    <t>Закон Брянской области от 16.11.2007 N 156-З "О муниципальной службе в Брянской области"</t>
  </si>
  <si>
    <t>Закон Брянской области от 15.05.2000 N 26-З"Об энергосбережении и повышении энергетической эффективности на территории Брянской области"</t>
  </si>
  <si>
    <t>Федеральный закон от 02.03.2007 N 25-ФЗ "О муниципальной службе в Российской Федерации"</t>
  </si>
  <si>
    <t>ст.23, п.1, п.п.5</t>
  </si>
  <si>
    <t>ст.10, п.4</t>
  </si>
  <si>
    <t>Федеральный закон от 27.07.2010 N 210-ФЗ "Об организации предоставления государственных и муниципальных услуг"</t>
  </si>
  <si>
    <t>Федеральный закон от 06.10.2003 № 131-ФЗ "Об общих принципах организации местного самоуправления в российской Федерации"</t>
  </si>
  <si>
    <t>ст.15 п.1 подп.3</t>
  </si>
  <si>
    <t xml:space="preserve">Постановление Правительства Брянской области от 27.12.2018 № 730-п "Об утверждении государственной программы "Профилактика правонарушений и противодействие преступности на территории Брянской области, содействие реализации полномочий в сфере региональной безопасности, защита населения и территории Брянской области от чрезвычайных ситуаций, профилактика терроризма и экстремизма" </t>
  </si>
  <si>
    <t xml:space="preserve">Закон Брянской области от 15.06.2007 № 87-З "О наделении органов местного самоуправления отдельными государственными полномочиями по созданию административных комиссий и определению порядка их деятельности" </t>
  </si>
  <si>
    <t>Закон Брянской области от 11.01.2008 N 2-З "О наделении органов местного самоуправления отдельными государственными полномочиями Брянской области по организации и осуществлению деятельности по опеке и попечительству"</t>
  </si>
  <si>
    <t>Закон Брянской области от 11.11.2009 N 97-З "О наделении органов местного самоуправления отдельными государственными полномочиями Брянской области в области охраны труда и уведомительной регистрации территориальных соглашений и коллективных договоров"</t>
  </si>
  <si>
    <t>Закон Брянской области от 28.12.2005 N 105-З "О наделении органов местного самоуправления отдельными государственными полномочиями в сфере осуществления деятельности по профилактике безнадзорности и правонарушений несовершеннолетних"</t>
  </si>
  <si>
    <t>Закон Брянской области от 02.12.2011 № 124-З "О наделении органов местного самоуправления отдельными государственными полномочиями Брянской области по обеспечению жилыми помещениями детей-сирот и детей, оставшихся без попечения родителей, а также лиц из их числа"</t>
  </si>
  <si>
    <t>Закон Брянской области от 13.08.2007 N 119-З "О наделении органов местного самоуправления отдельными государственными полномочиями Брянской области по назначению и выплате денежных средств на содержание и проезд ребенка, находящегося под опекой или попечительством"</t>
  </si>
  <si>
    <t xml:space="preserve">Закон Брянской области от 05.12.2006 N 105-З
"О наделении органов местного самоуправления отдельными государственными полномочиями Брянской области по назначению и выплате вознаграждения приемным родителям и ежегодной единовременной помощи приемным родителям"
</t>
  </si>
  <si>
    <t xml:space="preserve">Закон Брянской области от 16.03.2020 № 19-З Об отдельных вопросах в области обращения с животными в Брянской области" </t>
  </si>
  <si>
    <t xml:space="preserve">Постановление администрации Клетнянского района от 09.11.2015 № 934 «О создании Муниципального бюджетного учреждения "Центр государственных и муниципальных услуг "Мои документы" Клетнянского района Брянской области" и утверждении его Устава»
</t>
  </si>
  <si>
    <t xml:space="preserve">Постановление администрации Клетнянского района от 19.08.2019 № 568 «Об утверждении положения об оплате труда работников Муниципального бюджетного учреждения "Центр государственных и муниципальных услуг "Мои документы" Клетнянского района Брянской области"»
</t>
  </si>
  <si>
    <t>Постановление Правительства Брянской области от 27.12.2018 N 728-п "Об утверждении государственной программы "Экономическое развитие, инвестиционная политика и инновационная экономика Брянской области"</t>
  </si>
  <si>
    <t>Закон Брянской области № 17-З О наделении органов местного самоуправления муниципальных образований в Брянской облаот 16.03.2020</t>
  </si>
  <si>
    <t>Постановление администрации Клетнянского района от 25.12.2018г.№ 1138 «Об утверждении муниципальной программы «Обеспечение реализации полномочий Клетнянского муниципального района»</t>
  </si>
  <si>
    <t>Постановление администрации Клетнянского района от 25.12.2018г.№ 1138 «Об утверждении муниципальной программы «Обеспечение реализации полномочий Клетнянского муниципального района</t>
  </si>
  <si>
    <t>Постановление администрации Клетнянского района от 24.12.2018г.№ 1133 «Развитие системы образования Клетнянского муниципального района»</t>
  </si>
  <si>
    <t xml:space="preserve">Постановление Правительства Брянской области от 30.12.2013 N 810-п "Об установлении размера, условий и порядка компенсации расходов на оплату жилых помещений, отопления и освещения педагогическим работникам образовательных организаций, финансовое обеспечение деятельности которых осуществляется из областного и местных бюджетов, работающим и проживающим в сельских населенных пунктах и поселках городского типа на территории Брянской области"
</t>
  </si>
  <si>
    <t xml:space="preserve">Постановление Правительства Брянской области от 19.05.2014 N 207-п "Об установлении размера, условий и порядка компенсации расходов на оплату жилых помещений, отопления и освещения отдельным категориям педагогических работников образовательных организаций Брянской области, финансовое обеспечение деятельности которых осуществляется из областного и местных бюджетов"
</t>
  </si>
  <si>
    <t>Закон Брянской области от 11.05.2007 N 70-З "О наделении органов местного самоуправления отдельными государственными полномочиями по выплате компенсации части родительской платы за присмотр и уход за детьми в образовательных организациях, реализующих образовательную программу дошкольного образования"</t>
  </si>
  <si>
    <t>Постановление Правительства Брянской области от 29.12.2018 № 735-п "Об утверждении государственной программы "Социальная и демографическая политика Брянской области" 
Закон Брянской области от 11.11.2010 N 99-З "О наделении органов местного самоуправления отдельными государственными полномочиями Брянской области по обеспечению сохранности жилых помещений, закрепленных за детьми-сиротами и детьми, оставшимися без попечения родителей"</t>
  </si>
  <si>
    <t>Итого</t>
  </si>
  <si>
    <t xml:space="preserve">Указ Президента Российской Федерации № 597 от 7 мая 2012 г. «О мероприятиях по реализации государственной социальной политики» </t>
  </si>
  <si>
    <t>Закон Брянской области от 08.08.2013 N 62-З "Об образовании в Брянской области"</t>
  </si>
  <si>
    <t>ст.17</t>
  </si>
  <si>
    <t xml:space="preserve">Решение Клетнянского районного Совета народных депутатов от 22.12.16.№23-6 "Об утверждении Порядка предоставления и методики распределения  иных межбюджетных трансфертов бюджетам поселений Клетнянского района – дотаций на поддержку мер по обеспечению сбалансированности бюджетов поселений
</t>
  </si>
  <si>
    <t>Закон Брянской области от 02.11.2016 N 89-З "О межбюджетных отношениях в Брянской области"</t>
  </si>
  <si>
    <t>ст.15, п.4</t>
  </si>
  <si>
    <t>Решение Клетнянского районного Совета народных депутатов от 24.12.15.№14-9 "Об утверждении Порядка предоставления и методики распределения иных межбюджетных трансфертов бюджетам сельских поселений Клетнянского района на дорожную деятельность в отношении автомобильных дорог местного значения в границах населенных пунктов поселения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за сохранностью автомобильных дорог местного значения в границах населенных пунктов поселения,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t>
  </si>
  <si>
    <t>Решение Клетнянского районного Совета народных депутатов от 24.12.15.№14-8 "Об утверждении Порядка предоставления и методики распределения иных межбюджетных трансфертов бюджетам сельских поселений Клетнянского района на организацию в границах поселений электро-, тепло-, газо-, и водоснабжения населения, водоотведения, снабжения населения топливом в пределах полномочий, установленных законодательством Российской Федерации"</t>
  </si>
  <si>
    <t xml:space="preserve">Решение Клетнянского районного Совета народных депутатов от 24.12.15. №14-10 "Об утверждении Порядка предоставления и методики распределения иных межбюджетных трансфертов бюджетам сельских поселений Клетнянского района на обеспечение  проживающих в поселении и нуждающихся в жилых помещениях малоимущих граждан жилыми помещениями, организацию строительства и содержания муниципального жилищного фонда, создание условий для жилищного строительства, осуществление муниципального жилищного контроля, а также иных полномочий органов местного самоуправления в соответствии с жилищным законодательством"
</t>
  </si>
  <si>
    <t xml:space="preserve"> Решение Клетнянского районного Совета народных депутатов от 20.04.21.№13-4/4 "Об утверждении Порядка предоставления и методики распределения иных межбюджетных трансфертов бюджетам сельских поселений Клетнянского муниципального района Брянской области в области градостроительной деятельности"</t>
  </si>
  <si>
    <t>Закон Брянской области от 15.03.2007 N 28-З "О градостроительной деятельности в Брянской области"</t>
  </si>
  <si>
    <t>Постановление администрации Клетнянского района от 24.12.2018г.№ 1120 «Об утверждении муниципальной программы «Управление муниципальными финансами Клетнянского муниципального района</t>
  </si>
  <si>
    <t xml:space="preserve">Решение Клетнянского районного Совета народных депутатов "Об утверждении Положения о порядке установления, выплаты и перерасчета пенсии за выслугу лет лицам, замещавшим должности муниципальной службы в муниципальном образовании "Клетнянский муниципальный район" от 30.11.2012 г. №30-3/4 </t>
  </si>
  <si>
    <t xml:space="preserve">Нормативные правовые акты субъекта Российской Федерации от 31.12.2018 № 752-п Об утверждении государственной программы "Развитие топливно-энергетического комплекса и жилищно-коммунального хозяйства Брянской области" </t>
  </si>
  <si>
    <t xml:space="preserve">Закон Брянской области от 16.11.2007 № 156-З "О муниципальной службе в Брянской области" </t>
  </si>
  <si>
    <t>Решение Клетнянского районного Совета народных депутатов от 29.09.21.№17-2"Об утверждении Положения о Контрольно-счетной палате Клетнянского муниципального района Брянской области"</t>
  </si>
  <si>
    <t>Закон Брянской области от 09.11.2009 N 93-З "О физической культуре и спорте в Брянской области"</t>
  </si>
  <si>
    <t>Постановление администрации Клетнянского района от 25.12.2018г.№ 1138 «Об утверждении муниципальной программы «Обеспечение реализации полномочий Клетнянского муниципального района»
Решение Клетнянского районного Совета народных депутатов от 21.10.21.№18-2 "О принятии полномочий по решению отдельных вопросов местного значения органами местного самоуправления Клетнянского муниципального района Брянской области от органов местного самоуправления поселений Клетнянского муниципального района Брянской области на 2022 год"</t>
  </si>
  <si>
    <t>Решение Клетнянского районного Совета народных депутатов от 21.10.21.№18-4 "О принятии полномочий по осуществлению внутреннего муниципального финансового контроля органами местного самоуправления муниципального образования "Клетнянский муниципальный район" от органов местного самоуправления муниципального образования "Лутенское сельское поселение", муниципального образования "Мужиновское сельское поселение", муниципального образования "Надвинское сельское поселение", муниципального образования "Акуличское сельское поселение", муниципального образования "Мирнинское сельское поселение" и муниципального образования "Клетнянское городское поселение"</t>
  </si>
  <si>
    <t>Постановление администрации Клетнянского района от 24.12.2018г.№ 1133 «Развитие системы образования Клетнянского муниципального района»
Постановление администрации Клетнянского района от 23.11.2020 № 723 «Об утверждении  Примерного положения об организации питания учащихся общеобразовательных учреждений Клетнянского муниципального района Брянской области"</t>
  </si>
  <si>
    <t>Постановление администрации Клетнянского района от 18.03.2022г. №154 «Об об организации отдыха и оздоровления детей   Клетнянского муниципального района Брянской области"</t>
  </si>
  <si>
    <t>Постановление администрации Клетнянского района от 24.12.2018г.№ 1133 «Развитие системы образования Клетнянского муниципального района»
Распоряжение администрации Клетнянского района от 18.10.18.№678-р "Об утверждении порядка финансирования спортивных мероприятий за счет бюджета Клетнянского муниципального района Брянской области"</t>
  </si>
  <si>
    <t xml:space="preserve">Постановление администрации Клетнянского района от 24.12.2018г.№ 1133 «Развитие системы образования Клетнянского муниципального района»
Постановлением администрации Клетнянского района от 29 декабря 2017 г. N 1222 "Об утверждении Положения об оплате труда работников управления образования администрации Клетнянского района"
</t>
  </si>
  <si>
    <t xml:space="preserve">Решение Клетнянского районного Совета народных депутатов № 44-5 от 17.07.2014 г. " Об утверждении Положения об управлении муниципальной собственностью муниципального образования "Клетнянский муниципальный район"
Решение Клетнянского районного Совета народных депутатов от 11.12.2020 N 10-2 "Об утверждении порядка формирования, ведения, ежегодного дополнения и опубликования перечня муниципального имущества муниципального образования "Клетнянский муниципальный район" Брянской области, свободного от прав третьих лиц, предназначенного для предоставления во владение и (или) пользование субъектам малого и среднего предпринимательства и организациям, образующим инфраструктуру поддержки субъектов малого и среднего предпринимательства, а также самозанятым гражданам"
</t>
  </si>
  <si>
    <t>Закон Брянской области от 26.03.2007 N 33-З "О разграничении имущества, находящегося в муниципальной собственности, между вновь образованными муниципальными образованиями "Клетнянское городское поселение", "Акуличское сельское поселение", "Лутенское сельское поселение", "Мирнинское сельское поселение", "Мужиновское сельское поселение", "Надвинское сельское поселение" и муниципальным образованием "Клетнянский муниципальный район", в границах которого они образованы"</t>
  </si>
  <si>
    <t xml:space="preserve">Постановление администрации Клетнянского района от 25.12.2018г.№ 1138 «Об утверждении муниципальной программы «Обеспечение реализации полномочий Клетнянского муниципального района»
Постановление администрации Клетнянского района от 11.04.2017г. № 245 «Об утверждении Положения об оплате труда работников муниципальных бюджетных учреждений культуры Клетнянского района»                                     </t>
  </si>
  <si>
    <t>Указ Губернатора Брянской области от 29.12.2016 N 379 "О создании межведомственного координационного совета по увековечению памяти погибших при защите Отечества и патриотическому воспитанию граждан"</t>
  </si>
  <si>
    <t>Постановление администрации Клетнянского района от 25.12.2018г.№ 1138 «Об утверждении муниципальной программы «Обеспечение реализации полномочий Клетнянского муниципального района»
Распоряжение администрации Клетнянского района от 18.10.18.№678-р "Об утверждении порядка финансирования спортивных мероприятий за счет бюджета Клетнянского муниципального района Брянской области"</t>
  </si>
  <si>
    <t>Постановление администрации Клетнянского района от 25.12.2018г.№ 1138 «Об утверждении муниципальной программы «Обеспечение реализации полномочий Клетнянского муниципального района»
Постановление администрации Клетнянского района от 24.12.2018г.№ 1133 «Развитие системы образования Клетнянского муниципального района»</t>
  </si>
  <si>
    <t xml:space="preserve">Постановление администрации Клетнянского района от 29.01.2013 г. № 17  "О создании муниципального казеннго учреждения "Единая дежурно-диспетчерская служба Клетнянского муниципального района"
Решение Клетнянского районного Совета народных депутатов от 19.02.2015. №5-10 "О    согласии   на принятие    из    государственной собственности Брянской области в собственность муниципального     образования      «Клетнянский   муниципальный   район»  оборудования  системы оповещения     Клетнянского    районного     звена    территориальной  подсистемы  РСЧС   Брянской области"
</t>
  </si>
  <si>
    <t>Закон Брянской области от 08.11.2010 N 94-З "О порядке организации и осуществления муниципального земельного контроля на территории муниципальных образований Брянской области"</t>
  </si>
  <si>
    <t>Постановление Правительства Брянской области от 27.10.2014 N 488-п "Об осуществлении капитальных вложений в объекты государственной и муниципальной собственности на территории Брянской области"</t>
  </si>
  <si>
    <t>Закон Брянской области от 03.07.2010 N 54-З "Об организации транспортного обслуживания населения на территории Брянской области"</t>
  </si>
  <si>
    <t>Решение Клетнянского районного Совета народных депутатов от 21.10.21.№18-2 "О принятии полномочий по решению отдельных вопросов местного значения органами местного самоуправления Клетнянского муниципального района Брянской области от органов местного самоуправления послений Клетнянского муниципального района Брянской области"</t>
  </si>
  <si>
    <t>1101</t>
  </si>
  <si>
    <t>51404 51200</t>
  </si>
  <si>
    <t>51407 18540</t>
  </si>
  <si>
    <t>1.1.1.14</t>
  </si>
  <si>
    <t>организация и осуществление мероприятий по территориальной обороне и гражданской обороне, защите населения и территории муниципального района от чрезвычайных ситуаций природного и техногенного характера</t>
  </si>
  <si>
    <t>0309</t>
  </si>
  <si>
    <t>51422 81210</t>
  </si>
  <si>
    <t>Постановление Администрации Брянской области от 11.01.2010 N 12 "О создании запасов материально-технических,медицинских и иных средств для обеспечения мероприятий гражданской обороны на территоррии Брянской области"</t>
  </si>
  <si>
    <t>Постановление администрации Клетнянского района от 15.09.2022 № 551 "О создании, содержании и использовании запасов материально-технических, продовольственных, медицинских и иных средств для обеспечения мероприятий гражданской обороны"</t>
  </si>
  <si>
    <t>831</t>
  </si>
  <si>
    <t>51401 17390</t>
  </si>
  <si>
    <t>1.1.1.53.</t>
  </si>
  <si>
    <t xml:space="preserve"> организация мероприятий межпоселенческого характера по охране окружающей среды</t>
  </si>
  <si>
    <t>0605</t>
  </si>
  <si>
    <t>51423 83280</t>
  </si>
  <si>
    <t>511A1 55130</t>
  </si>
  <si>
    <t xml:space="preserve">51420 S7620 </t>
  </si>
  <si>
    <t>521ЕВ 51790</t>
  </si>
  <si>
    <t>Закон Брянской области от 31.10.2022г. № 83-З «О наделении органов местного самоуправления отдельными государственными полномочиями Брянской области по установлению регулируемых тарифов на регулярные перевозки пассажиров и багажа автомобильным транспортом и городским наземным электрическим транспортом по муниципальным маршрутам регулярных перевозок»</t>
  </si>
  <si>
    <t xml:space="preserve">Закон Брянской области от 12.03.2013 N 10-З
"Об автомобильных дорогах и о дорожной деятельности в Брянской области"
</t>
  </si>
  <si>
    <t>Закон Брянской области от 03.11.1997 N 28-З "О законах и иных нормативных правовых актах Брянской области"</t>
  </si>
  <si>
    <t>ст.5</t>
  </si>
  <si>
    <t xml:space="preserve">Закон Брянской области от 09.11.2011 N 113-З
"О некоторых вопросах организации и деятельности контрольно-счетных органов муниципальных образований в Брянской области"
</t>
  </si>
  <si>
    <t>п.4, ч.1, ст.15</t>
  </si>
  <si>
    <t>п.9, ч.1, ст.15</t>
  </si>
  <si>
    <t>Закон Брянской области от 15.06.2007. № 88-З "Об административных правонарушениях в Брянской области"</t>
  </si>
  <si>
    <t>51401 84230</t>
  </si>
  <si>
    <t>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муниципального контроля на автомобильном транспорте, городском наземном электрическом транспорте и в дорожном хозяйстве в границах населенных пунктов поселения</t>
  </si>
  <si>
    <t>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муниципального контроля в сфере благоустройства</t>
  </si>
  <si>
    <t>1127</t>
  </si>
  <si>
    <t>1128</t>
  </si>
  <si>
    <t>1.1.2.27.</t>
  </si>
  <si>
    <t>1.1.2.28.</t>
  </si>
  <si>
    <t>51401 84440</t>
  </si>
  <si>
    <t>51401 84450</t>
  </si>
  <si>
    <t>51401 84460</t>
  </si>
  <si>
    <t>51407 81190</t>
  </si>
  <si>
    <t>51402 80930</t>
  </si>
  <si>
    <t xml:space="preserve">Решение Клетнянского районного Совета народных депутатов от 29.03.23.№33-4 "Об утверждении Положения о муниципальном жилищном контроле в муниципальном образовании «Клетнянский муниципальный район Брянской области» и муниципальном образовании «Клетнянское городское поселение» </t>
  </si>
  <si>
    <t>Решение Клетнянского районного Совета народных депутатов от 29.03.23.№33-5 "Об утверждении Положения о муниципальном земельном контроле в границах Клетнянского муниципального района Брянской области и Клетнянского городского поселения Клетнянского муниципального района Брянской области</t>
  </si>
  <si>
    <t xml:space="preserve">Решение Клетнянского районного Совета народных депутатов от 29.03.23.№33-7 "Об утверждении Положения о муниципальном контроле в сфере благоустройства на территории Клетнянского городского и сельских поселений Клетнянского муниципального района Брянской области" </t>
  </si>
  <si>
    <t>Решение Клетнянского районного Совета народных депутатов от 29.03.23.№33-6 "Об утверждении Положения о муниципальном контроле на автомобильном транспорте, городском наземном электрическом транспорте и в дорожном хозяйстве в границах населенных пунктов муниципального образования «Клетнянский муниципальный район Брянской области» и муниципального образования «Клетнянское городское поселение»</t>
  </si>
  <si>
    <t xml:space="preserve">Федеральный закон от 04.12.2007 N 329-ФЗ
"О физической культуре и спорте в Российской Федерации"
</t>
  </si>
  <si>
    <t>1103</t>
  </si>
  <si>
    <t>2026 год</t>
  </si>
  <si>
    <t>52407 82300</t>
  </si>
  <si>
    <t>322</t>
  </si>
  <si>
    <t>51402 S3430</t>
  </si>
  <si>
    <t>51402 S3440</t>
  </si>
  <si>
    <t>245</t>
  </si>
  <si>
    <t>организационное и материально-техническое обеспечение подготовки и проведения муниципальных выборов, местного референдума, голосования по отзыву депутата, члена выборного органа местного самоуправления, выборного должностного лица местного самоуправления, голосования по вопросам изменения границ муниципального образования, преобразования муниципального образования</t>
  </si>
  <si>
    <t>1.2.11.</t>
  </si>
  <si>
    <t>ст.17,ч.1п.5</t>
  </si>
  <si>
    <t>Закон Брянской области от 26.06.2008 N 54-З "О выборах депутатов представительных органов муниципальных образований в Брянской области" (ред. от 02.03.2023)</t>
  </si>
  <si>
    <t>гл.7, ст.38</t>
  </si>
  <si>
    <t>0107</t>
  </si>
  <si>
    <t>880</t>
  </si>
  <si>
    <t>70000 80060</t>
  </si>
  <si>
    <t>51418  Д0820</t>
  </si>
  <si>
    <t>51420 81680</t>
  </si>
  <si>
    <t>521Е4 14900</t>
  </si>
  <si>
    <t>521Е1 14910</t>
  </si>
  <si>
    <t>52405 S4820</t>
  </si>
  <si>
    <t>УУР</t>
  </si>
  <si>
    <t>П остановление администрации Клетнянского района 
от 07.11.23.№708 «Об утверждении норматива субсидии 1 километра пробега на компенсацию части потерь в доходах,  возникающих в результате регулирования тарифов на перевозку пассажиров автомобильным пассажирским транспортом по муниципальным маршрутам регулярных перевозок на территории Клетнянского муниципального района на 2024 год»</t>
  </si>
  <si>
    <t>52405 S4840</t>
  </si>
  <si>
    <t>План 2024</t>
  </si>
  <si>
    <t>Отчетный финансовый год (2024)</t>
  </si>
  <si>
    <t>Текущий
2025 год</t>
  </si>
  <si>
    <t>2027 год</t>
  </si>
  <si>
    <t>312</t>
  </si>
  <si>
    <t>SИ120</t>
  </si>
  <si>
    <t>511Я5 53480</t>
  </si>
  <si>
    <t>51424 83310</t>
  </si>
  <si>
    <t>511Я5 55191</t>
  </si>
  <si>
    <t>521Ю6 50500</t>
  </si>
  <si>
    <t>521Ю6 51790</t>
  </si>
  <si>
    <t>521Ю6 53030</t>
  </si>
  <si>
    <t>52402 82370</t>
  </si>
  <si>
    <t>осуществление в пределах, установленных водным законодательством Российской Федерации, полномочий собственника водных объектов, информирование населения об ограничениях их использования</t>
  </si>
  <si>
    <t>1.1.1.4.</t>
  </si>
  <si>
    <t>0406</t>
  </si>
  <si>
    <t>51425 83300</t>
  </si>
  <si>
    <t>80600</t>
  </si>
  <si>
    <t>51226 L7530</t>
  </si>
  <si>
    <t>роспись</t>
  </si>
  <si>
    <t>51414 82430</t>
  </si>
  <si>
    <t>51414 S5871</t>
  </si>
  <si>
    <t xml:space="preserve">Федеральный закон от 21.07.1997 N 117-ФЗ
(ред. от 08.08.2024)
"О безопасности гидротехнических сооружений"
</t>
  </si>
  <si>
    <t>ст.15, ч.1, п.3</t>
  </si>
  <si>
    <t>дорожная деятельность в отношении автомобильных дорог местного значения в границах населенных пунктов сельского поселения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на автомобильном транспорте, городском наземном электрическом транспорте и в дорожном хозяйстве в границах населенных пунктов сельского поселения, организация дорожного движения,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 на территории сельского поселения</t>
  </si>
  <si>
    <t>1.1.1.56.</t>
  </si>
  <si>
    <t xml:space="preserve"> Решение Клетнянского районного Совета народных депутатов от 29.05.2025 г. №9-7 " О принятии полномочий по решению отдельных вопросов местного значения органами местного самоуправления Клетнянского муниципального района Брянской области от органа местного самоуправления Надвинского сельского поселения Клетнянского муниципального района Брянской области на 2025 год" </t>
  </si>
  <si>
    <t>51 4 08 9Д040</t>
  </si>
  <si>
    <t>240</t>
  </si>
  <si>
    <t>1003</t>
  </si>
  <si>
    <t>53011 15900</t>
  </si>
  <si>
    <t>53011
15900</t>
  </si>
  <si>
    <t>52401
80040</t>
  </si>
  <si>
    <t>51011 15900</t>
  </si>
  <si>
    <t>51407 81990</t>
  </si>
  <si>
    <t>0707</t>
  </si>
  <si>
    <r>
      <t>Р</t>
    </r>
    <r>
      <rPr>
        <sz val="9"/>
        <color rgb="FF000000"/>
        <rFont val="Trebuchet MS"/>
        <family val="2"/>
        <charset val="204"/>
      </rPr>
      <t xml:space="preserve">еестр расходных обязательств </t>
    </r>
    <r>
      <rPr>
        <b/>
        <sz val="9"/>
        <color rgb="FF000000"/>
        <rFont val="Trebuchet MS"/>
        <family val="2"/>
        <charset val="204"/>
      </rPr>
      <t xml:space="preserve">Клетнянского муниципального района Брянской области на 31 декабря 2025года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</si>
</sst>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0" x14ac:knownFonts="1">
    <font>
      <sz val="10"/>
      <color rgb="FF000000"/>
      <name val="Times New Roman"/>
    </font>
    <font>
      <b/>
      <sz val="9"/>
      <color rgb="FF000000"/>
      <name val="Trebuchet MS"/>
      <family val="2"/>
      <charset val="204"/>
    </font>
    <font>
      <sz val="9"/>
      <color rgb="FF000000"/>
      <name val="Trebuchet MS"/>
      <family val="2"/>
      <charset val="204"/>
    </font>
    <font>
      <sz val="9"/>
      <color rgb="FF000000"/>
      <name val="Times New Roman"/>
      <family val="1"/>
      <charset val="204"/>
    </font>
    <font>
      <sz val="9"/>
      <name val="Times New Roman"/>
      <family val="1"/>
      <charset val="204"/>
    </font>
    <font>
      <sz val="9"/>
      <color rgb="FF0000FF"/>
      <name val="Times New Roman"/>
      <family val="1"/>
      <charset val="204"/>
    </font>
    <font>
      <sz val="10"/>
      <color rgb="FF0000FF"/>
      <name val="Times New Roman"/>
      <family val="1"/>
      <charset val="204"/>
    </font>
    <font>
      <sz val="9"/>
      <color rgb="FF000000"/>
      <name val="Times New Roman"/>
      <family val="1"/>
      <charset val="204"/>
    </font>
    <font>
      <sz val="9"/>
      <color rgb="FFFF3300"/>
      <name val="Times New Roman"/>
      <family val="1"/>
      <charset val="204"/>
    </font>
    <font>
      <sz val="10"/>
      <color rgb="FFFF3300"/>
      <name val="Times New Roman"/>
      <family val="1"/>
      <charset val="204"/>
    </font>
    <font>
      <sz val="10"/>
      <color rgb="FF000000"/>
      <name val="Times New Roman"/>
      <family val="1"/>
      <charset val="204"/>
    </font>
    <font>
      <b/>
      <sz val="9"/>
      <color rgb="FF0000FF"/>
      <name val="Times New Roman"/>
      <family val="1"/>
      <charset val="204"/>
    </font>
    <font>
      <b/>
      <sz val="9"/>
      <name val="Times New Roman"/>
      <family val="1"/>
      <charset val="204"/>
    </font>
    <font>
      <sz val="8"/>
      <color rgb="FF000000"/>
      <name val="Times New Roman"/>
      <family val="2"/>
    </font>
    <font>
      <b/>
      <sz val="10"/>
      <name val="Times New Roman"/>
      <family val="1"/>
      <charset val="204"/>
    </font>
    <font>
      <b/>
      <sz val="9"/>
      <color rgb="FF000000"/>
      <name val="Times New Roman"/>
      <family val="1"/>
      <charset val="204"/>
    </font>
    <font>
      <sz val="9"/>
      <color rgb="FF000000"/>
      <name val="Times New Roman"/>
      <family val="2"/>
    </font>
    <font>
      <sz val="10"/>
      <color theme="0"/>
      <name val="Times New Roman"/>
      <family val="1"/>
      <charset val="204"/>
    </font>
    <font>
      <sz val="10"/>
      <name val="Times New Roman"/>
      <family val="1"/>
      <charset val="204"/>
    </font>
    <font>
      <sz val="8"/>
      <color rgb="FF0000FF"/>
      <name val="Times New Roman"/>
      <family val="1"/>
      <charset val="204"/>
    </font>
  </fonts>
  <fills count="8">
    <fill>
      <patternFill patternType="none"/>
    </fill>
    <fill>
      <patternFill patternType="gray125"/>
    </fill>
    <fill>
      <patternFill patternType="solid">
        <fgColor rgb="FFFFC000"/>
        <bgColor indexed="64"/>
      </patternFill>
    </fill>
    <fill>
      <patternFill patternType="solid">
        <fgColor theme="9" tint="0.79998168889431442"/>
        <bgColor indexed="64"/>
      </patternFill>
    </fill>
    <fill>
      <patternFill patternType="solid">
        <fgColor rgb="FFFFCCCC"/>
        <bgColor indexed="64"/>
      </patternFill>
    </fill>
    <fill>
      <patternFill patternType="solid">
        <fgColor rgb="FFCCFFCC"/>
        <bgColor indexed="64"/>
      </patternFill>
    </fill>
    <fill>
      <patternFill patternType="solid">
        <fgColor theme="9" tint="0.39997558519241921"/>
        <bgColor indexed="64"/>
      </patternFill>
    </fill>
    <fill>
      <patternFill patternType="solid">
        <fgColor rgb="FFFFFF00"/>
        <bgColor indexed="64"/>
      </patternFill>
    </fill>
  </fills>
  <borders count="6">
    <border>
      <left/>
      <right/>
      <top/>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2">
    <xf numFmtId="0" fontId="0" fillId="0" borderId="0">
      <alignment vertical="top" wrapText="1"/>
    </xf>
    <xf numFmtId="0" fontId="13" fillId="0" borderId="1">
      <alignment horizontal="center" vertical="top" wrapText="1"/>
    </xf>
  </cellStyleXfs>
  <cellXfs count="122">
    <xf numFmtId="0" fontId="0" fillId="0" borderId="0" xfId="0" applyFont="1" applyFill="1" applyAlignment="1">
      <alignment vertical="top" wrapText="1"/>
    </xf>
    <xf numFmtId="0" fontId="6" fillId="0" borderId="0" xfId="0" applyFont="1" applyFill="1" applyAlignment="1">
      <alignment vertical="top" wrapText="1"/>
    </xf>
    <xf numFmtId="0" fontId="9" fillId="0" borderId="0" xfId="0" applyFont="1" applyFill="1" applyAlignment="1">
      <alignment vertical="top" wrapText="1"/>
    </xf>
    <xf numFmtId="49" fontId="0" fillId="0" borderId="0" xfId="0" applyNumberFormat="1" applyFont="1" applyFill="1" applyAlignment="1">
      <alignment vertical="top" wrapText="1"/>
    </xf>
    <xf numFmtId="4" fontId="3" fillId="0" borderId="2" xfId="0" applyNumberFormat="1" applyFont="1" applyFill="1" applyBorder="1" applyAlignment="1">
      <alignment horizontal="center" vertical="top" wrapText="1"/>
    </xf>
    <xf numFmtId="49" fontId="7" fillId="0" borderId="2" xfId="0" applyNumberFormat="1" applyFont="1" applyFill="1" applyBorder="1" applyAlignment="1">
      <alignment horizontal="center" vertical="top" wrapText="1"/>
    </xf>
    <xf numFmtId="0" fontId="6" fillId="0" borderId="0" xfId="0" applyFont="1" applyFill="1" applyBorder="1" applyAlignment="1">
      <alignment vertical="top" wrapText="1"/>
    </xf>
    <xf numFmtId="49" fontId="4" fillId="0" borderId="2" xfId="0" applyNumberFormat="1" applyFont="1" applyFill="1" applyBorder="1" applyAlignment="1">
      <alignment horizontal="center" vertical="top" wrapText="1"/>
    </xf>
    <xf numFmtId="4" fontId="4" fillId="0" borderId="2" xfId="0" applyNumberFormat="1" applyFont="1" applyFill="1" applyBorder="1" applyAlignment="1">
      <alignment horizontal="center" vertical="top" wrapText="1"/>
    </xf>
    <xf numFmtId="49" fontId="10" fillId="0" borderId="0" xfId="0" applyNumberFormat="1" applyFont="1" applyFill="1" applyAlignment="1">
      <alignment vertical="top" wrapText="1"/>
    </xf>
    <xf numFmtId="0" fontId="6" fillId="0" borderId="0" xfId="0" applyFont="1" applyFill="1" applyAlignment="1">
      <alignment vertical="center" wrapText="1"/>
    </xf>
    <xf numFmtId="0" fontId="0" fillId="0" borderId="0" xfId="0" applyFont="1" applyFill="1" applyAlignment="1">
      <alignment vertical="center" wrapText="1"/>
    </xf>
    <xf numFmtId="49" fontId="12" fillId="0" borderId="2" xfId="0" applyNumberFormat="1" applyFont="1" applyFill="1" applyBorder="1" applyAlignment="1">
      <alignment horizontal="center" vertical="center" wrapText="1"/>
    </xf>
    <xf numFmtId="0" fontId="6" fillId="0" borderId="2" xfId="0" applyFont="1" applyFill="1" applyBorder="1" applyAlignment="1">
      <alignment horizontal="center" vertical="center" wrapText="1"/>
    </xf>
    <xf numFmtId="4" fontId="6" fillId="0" borderId="2" xfId="0" applyNumberFormat="1" applyFont="1" applyFill="1" applyBorder="1" applyAlignment="1">
      <alignment vertical="top" wrapText="1"/>
    </xf>
    <xf numFmtId="4" fontId="6" fillId="0" borderId="2" xfId="0" applyNumberFormat="1" applyFont="1" applyFill="1" applyBorder="1" applyAlignment="1">
      <alignment horizontal="center" vertical="top" wrapText="1"/>
    </xf>
    <xf numFmtId="4" fontId="12" fillId="0" borderId="2" xfId="0" applyNumberFormat="1" applyFont="1" applyFill="1" applyBorder="1" applyAlignment="1">
      <alignment horizontal="center" vertical="top" wrapText="1"/>
    </xf>
    <xf numFmtId="4" fontId="3" fillId="0" borderId="2" xfId="0" applyNumberFormat="1" applyFont="1" applyFill="1" applyBorder="1" applyAlignment="1">
      <alignment horizontal="center" vertical="center" wrapText="1"/>
    </xf>
    <xf numFmtId="4" fontId="4" fillId="0" borderId="2" xfId="0" applyNumberFormat="1" applyFont="1" applyFill="1" applyBorder="1" applyAlignment="1">
      <alignment horizontal="center" vertical="center" wrapText="1"/>
    </xf>
    <xf numFmtId="4" fontId="3" fillId="4" borderId="2" xfId="0" applyNumberFormat="1" applyFont="1" applyFill="1" applyBorder="1" applyAlignment="1">
      <alignment horizontal="center" vertical="top" wrapText="1"/>
    </xf>
    <xf numFmtId="4" fontId="3" fillId="2" borderId="2" xfId="0" applyNumberFormat="1" applyFont="1" applyFill="1" applyBorder="1" applyAlignment="1">
      <alignment horizontal="center" vertical="top" wrapText="1"/>
    </xf>
    <xf numFmtId="0" fontId="6" fillId="0" borderId="2" xfId="0" applyFont="1" applyFill="1" applyBorder="1" applyAlignment="1">
      <alignment vertical="top" wrapText="1"/>
    </xf>
    <xf numFmtId="4" fontId="3" fillId="3" borderId="2" xfId="0" applyNumberFormat="1" applyFont="1" applyFill="1" applyBorder="1" applyAlignment="1">
      <alignment horizontal="center" vertical="top" wrapText="1"/>
    </xf>
    <xf numFmtId="4" fontId="15" fillId="4" borderId="2" xfId="0" applyNumberFormat="1" applyFont="1" applyFill="1" applyBorder="1" applyAlignment="1">
      <alignment horizontal="center" vertical="top" wrapText="1"/>
    </xf>
    <xf numFmtId="4" fontId="15" fillId="3" borderId="2" xfId="0" applyNumberFormat="1" applyFont="1" applyFill="1" applyBorder="1" applyAlignment="1">
      <alignment horizontal="center" vertical="top" wrapText="1"/>
    </xf>
    <xf numFmtId="4" fontId="15" fillId="0" borderId="2" xfId="0" applyNumberFormat="1" applyFont="1" applyFill="1" applyBorder="1" applyAlignment="1">
      <alignment horizontal="center" vertical="top" wrapText="1"/>
    </xf>
    <xf numFmtId="4" fontId="3" fillId="5" borderId="2" xfId="0" applyNumberFormat="1" applyFont="1" applyFill="1" applyBorder="1" applyAlignment="1">
      <alignment horizontal="center" vertical="top" wrapText="1"/>
    </xf>
    <xf numFmtId="0" fontId="14" fillId="0" borderId="2" xfId="0" applyFont="1" applyFill="1" applyBorder="1" applyAlignment="1">
      <alignment vertical="center" wrapText="1"/>
    </xf>
    <xf numFmtId="0" fontId="12" fillId="0" borderId="2" xfId="0" applyFont="1" applyFill="1" applyBorder="1" applyAlignment="1">
      <alignment horizontal="center" vertical="center" wrapText="1"/>
    </xf>
    <xf numFmtId="0" fontId="5" fillId="0" borderId="2" xfId="0" applyFont="1" applyFill="1" applyBorder="1" applyAlignment="1">
      <alignment vertical="center" wrapText="1"/>
    </xf>
    <xf numFmtId="4" fontId="15" fillId="0" borderId="2" xfId="0" applyNumberFormat="1" applyFont="1" applyFill="1" applyBorder="1" applyAlignment="1">
      <alignment horizontal="center" vertical="center" wrapText="1"/>
    </xf>
    <xf numFmtId="4" fontId="6" fillId="0" borderId="2" xfId="0" applyNumberFormat="1" applyFont="1" applyFill="1" applyBorder="1" applyAlignment="1">
      <alignment horizontal="right" vertical="top" wrapText="1"/>
    </xf>
    <xf numFmtId="4" fontId="5" fillId="0" borderId="2" xfId="0" applyNumberFormat="1" applyFont="1" applyFill="1" applyBorder="1" applyAlignment="1">
      <alignment horizontal="right" vertical="top" wrapText="1"/>
    </xf>
    <xf numFmtId="0" fontId="6" fillId="0" borderId="2" xfId="0" applyFont="1" applyFill="1" applyBorder="1" applyAlignment="1">
      <alignment horizontal="center" vertical="top" wrapText="1"/>
    </xf>
    <xf numFmtId="0" fontId="3" fillId="0" borderId="2" xfId="0" applyFont="1" applyFill="1" applyBorder="1" applyAlignment="1">
      <alignment horizontal="left" vertical="center" wrapText="1"/>
    </xf>
    <xf numFmtId="4" fontId="6" fillId="0" borderId="2" xfId="0" applyNumberFormat="1" applyFont="1" applyFill="1" applyBorder="1" applyAlignment="1">
      <alignment horizontal="right" vertical="center" wrapText="1"/>
    </xf>
    <xf numFmtId="0" fontId="17" fillId="0" borderId="0" xfId="0" applyFont="1" applyFill="1" applyAlignment="1">
      <alignment vertical="top" wrapText="1"/>
    </xf>
    <xf numFmtId="49" fontId="17" fillId="0" borderId="0" xfId="0" applyNumberFormat="1" applyFont="1" applyFill="1" applyAlignment="1">
      <alignment vertical="top" wrapText="1"/>
    </xf>
    <xf numFmtId="4" fontId="17" fillId="0" borderId="0" xfId="0" applyNumberFormat="1" applyFont="1" applyFill="1" applyAlignment="1">
      <alignment vertical="top" wrapText="1"/>
    </xf>
    <xf numFmtId="4" fontId="18" fillId="0" borderId="0" xfId="0" applyNumberFormat="1" applyFont="1" applyFill="1" applyAlignment="1">
      <alignment vertical="top" wrapText="1"/>
    </xf>
    <xf numFmtId="0" fontId="18" fillId="0" borderId="0" xfId="0" applyFont="1" applyFill="1" applyAlignment="1">
      <alignment vertical="top" wrapText="1"/>
    </xf>
    <xf numFmtId="49" fontId="18" fillId="0" borderId="0" xfId="0" applyNumberFormat="1" applyFont="1" applyFill="1" applyAlignment="1">
      <alignment vertical="top" wrapText="1"/>
    </xf>
    <xf numFmtId="4" fontId="5" fillId="0" borderId="2" xfId="0" applyNumberFormat="1" applyFont="1" applyFill="1" applyBorder="1" applyAlignment="1">
      <alignment horizontal="center" vertical="center" wrapText="1"/>
    </xf>
    <xf numFmtId="0" fontId="19" fillId="0" borderId="2" xfId="0" applyFont="1" applyFill="1" applyBorder="1" applyAlignment="1">
      <alignment horizontal="center" vertical="center" wrapText="1"/>
    </xf>
    <xf numFmtId="164" fontId="17" fillId="0" borderId="0" xfId="0" applyNumberFormat="1" applyFont="1" applyFill="1" applyAlignment="1">
      <alignment vertical="top" wrapText="1"/>
    </xf>
    <xf numFmtId="2" fontId="17" fillId="0" borderId="0" xfId="0" applyNumberFormat="1" applyFont="1" applyFill="1" applyAlignment="1">
      <alignment vertical="top" wrapText="1"/>
    </xf>
    <xf numFmtId="0" fontId="17" fillId="0" borderId="0" xfId="0" applyFont="1" applyFill="1" applyAlignment="1">
      <alignment horizontal="left" vertical="top" wrapText="1"/>
    </xf>
    <xf numFmtId="4" fontId="0" fillId="0" borderId="0" xfId="0" applyNumberFormat="1" applyFont="1" applyFill="1" applyAlignment="1">
      <alignment vertical="top" wrapText="1"/>
    </xf>
    <xf numFmtId="49" fontId="5" fillId="0" borderId="2" xfId="0" applyNumberFormat="1" applyFont="1" applyFill="1" applyBorder="1" applyAlignment="1">
      <alignment horizontal="center" vertical="center" wrapText="1"/>
    </xf>
    <xf numFmtId="0" fontId="7" fillId="0" borderId="2" xfId="0" applyFont="1" applyFill="1" applyBorder="1" applyAlignment="1">
      <alignment horizontal="center" vertical="center" wrapText="1"/>
    </xf>
    <xf numFmtId="0" fontId="3" fillId="0" borderId="2" xfId="0" applyFont="1" applyFill="1" applyBorder="1" applyAlignment="1">
      <alignment horizontal="center" vertical="center" wrapText="1"/>
    </xf>
    <xf numFmtId="49" fontId="5" fillId="0" borderId="2" xfId="0" applyNumberFormat="1" applyFont="1" applyFill="1" applyBorder="1" applyAlignment="1">
      <alignment horizontal="center" vertical="top" wrapText="1"/>
    </xf>
    <xf numFmtId="0" fontId="5" fillId="0" borderId="2" xfId="0" applyFont="1" applyFill="1" applyBorder="1" applyAlignment="1">
      <alignment horizontal="center" vertical="center" wrapText="1"/>
    </xf>
    <xf numFmtId="4" fontId="12" fillId="0" borderId="2" xfId="0" applyNumberFormat="1" applyFont="1" applyFill="1" applyBorder="1" applyAlignment="1">
      <alignment horizontal="center" vertical="center" wrapText="1"/>
    </xf>
    <xf numFmtId="0" fontId="5" fillId="0" borderId="2" xfId="0" applyFont="1" applyFill="1" applyBorder="1" applyAlignment="1">
      <alignment horizontal="center" vertical="top" wrapText="1"/>
    </xf>
    <xf numFmtId="4" fontId="5" fillId="0" borderId="2" xfId="0" applyNumberFormat="1" applyFont="1" applyFill="1" applyBorder="1" applyAlignment="1">
      <alignment horizontal="center" vertical="top" wrapText="1"/>
    </xf>
    <xf numFmtId="0" fontId="11" fillId="0" borderId="2" xfId="0" applyFont="1" applyFill="1" applyBorder="1" applyAlignment="1">
      <alignment horizontal="center" vertical="center" wrapText="1"/>
    </xf>
    <xf numFmtId="49" fontId="4" fillId="0" borderId="2" xfId="0" applyNumberFormat="1" applyFont="1" applyFill="1" applyBorder="1" applyAlignment="1">
      <alignment horizontal="center" vertical="center" wrapText="1"/>
    </xf>
    <xf numFmtId="0" fontId="3" fillId="0" borderId="2" xfId="0" applyFont="1" applyFill="1" applyBorder="1" applyAlignment="1">
      <alignment horizontal="center" vertical="top" wrapText="1"/>
    </xf>
    <xf numFmtId="49" fontId="3" fillId="0" borderId="2" xfId="0" applyNumberFormat="1" applyFont="1" applyFill="1" applyBorder="1" applyAlignment="1">
      <alignment horizontal="center" vertical="top" wrapText="1"/>
    </xf>
    <xf numFmtId="0" fontId="3" fillId="2" borderId="2" xfId="0" applyFont="1" applyFill="1" applyBorder="1" applyAlignment="1">
      <alignment horizontal="left" vertical="top" wrapText="1"/>
    </xf>
    <xf numFmtId="0" fontId="7" fillId="0" borderId="2" xfId="0" applyFont="1" applyFill="1" applyBorder="1" applyAlignment="1">
      <alignment horizontal="center" vertical="top" wrapText="1"/>
    </xf>
    <xf numFmtId="0" fontId="3" fillId="4" borderId="2" xfId="0" applyFont="1" applyFill="1" applyBorder="1" applyAlignment="1">
      <alignment horizontal="left" vertical="top" wrapText="1"/>
    </xf>
    <xf numFmtId="0" fontId="3" fillId="3" borderId="2" xfId="0" applyFont="1" applyFill="1" applyBorder="1" applyAlignment="1">
      <alignment horizontal="left" vertical="top" wrapText="1"/>
    </xf>
    <xf numFmtId="0" fontId="5" fillId="0" borderId="2" xfId="0" applyFont="1" applyFill="1" applyBorder="1" applyAlignment="1">
      <alignment vertical="top" wrapText="1"/>
    </xf>
    <xf numFmtId="0" fontId="0" fillId="0" borderId="2" xfId="0" applyFont="1" applyFill="1" applyBorder="1" applyAlignment="1">
      <alignment horizontal="center" vertical="top" wrapText="1"/>
    </xf>
    <xf numFmtId="0" fontId="5" fillId="0" borderId="2" xfId="0" applyFont="1" applyFill="1" applyBorder="1" applyAlignment="1">
      <alignment horizontal="left" vertical="top" wrapText="1"/>
    </xf>
    <xf numFmtId="0" fontId="5" fillId="3" borderId="2" xfId="0" applyFont="1" applyFill="1" applyBorder="1" applyAlignment="1">
      <alignment horizontal="left" vertical="top" wrapText="1"/>
    </xf>
    <xf numFmtId="0" fontId="5" fillId="0" borderId="2" xfId="0" applyFont="1" applyFill="1" applyBorder="1" applyAlignment="1">
      <alignment horizontal="left" vertical="center" wrapText="1"/>
    </xf>
    <xf numFmtId="49" fontId="11" fillId="0" borderId="2" xfId="0" applyNumberFormat="1" applyFont="1" applyFill="1" applyBorder="1" applyAlignment="1">
      <alignment horizontal="center" vertical="top" wrapText="1"/>
    </xf>
    <xf numFmtId="49" fontId="12" fillId="0" borderId="2" xfId="0" applyNumberFormat="1" applyFont="1" applyFill="1" applyBorder="1" applyAlignment="1">
      <alignment horizontal="center" vertical="top" wrapText="1"/>
    </xf>
    <xf numFmtId="4" fontId="12" fillId="0" borderId="2" xfId="0" applyNumberFormat="1" applyFont="1" applyFill="1" applyBorder="1" applyAlignment="1">
      <alignment horizontal="right" vertical="center" wrapText="1"/>
    </xf>
    <xf numFmtId="0" fontId="16" fillId="0" borderId="2" xfId="1" applyNumberFormat="1" applyFont="1" applyBorder="1" applyAlignment="1" applyProtection="1">
      <alignment horizontal="center" vertical="center" wrapText="1"/>
      <protection locked="0"/>
    </xf>
    <xf numFmtId="0" fontId="13" fillId="0" borderId="2" xfId="1" applyNumberFormat="1" applyBorder="1" applyAlignment="1" applyProtection="1">
      <alignment horizontal="center" vertical="center" wrapText="1"/>
      <protection locked="0"/>
    </xf>
    <xf numFmtId="49" fontId="7" fillId="0" borderId="2" xfId="0" applyNumberFormat="1" applyFont="1" applyFill="1" applyBorder="1" applyAlignment="1">
      <alignment horizontal="center" vertical="center" wrapText="1"/>
    </xf>
    <xf numFmtId="0" fontId="3" fillId="0" borderId="2" xfId="0" applyFont="1" applyFill="1" applyBorder="1" applyAlignment="1">
      <alignment vertical="top" wrapText="1"/>
    </xf>
    <xf numFmtId="0" fontId="6" fillId="0" borderId="2" xfId="0" applyFont="1" applyFill="1" applyBorder="1" applyAlignment="1">
      <alignment vertical="center" wrapText="1"/>
    </xf>
    <xf numFmtId="4" fontId="5" fillId="0" borderId="2" xfId="0" applyNumberFormat="1" applyFont="1" applyFill="1" applyBorder="1" applyAlignment="1">
      <alignment vertical="top" wrapText="1"/>
    </xf>
    <xf numFmtId="0" fontId="3" fillId="5" borderId="2" xfId="0" applyFont="1" applyFill="1" applyBorder="1" applyAlignment="1">
      <alignment horizontal="left" vertical="top" wrapText="1"/>
    </xf>
    <xf numFmtId="49" fontId="5" fillId="0" borderId="2" xfId="0" applyNumberFormat="1" applyFont="1" applyFill="1" applyBorder="1" applyAlignment="1">
      <alignment horizontal="center" vertical="top" wrapText="1"/>
    </xf>
    <xf numFmtId="0" fontId="5" fillId="0" borderId="2" xfId="0" applyFont="1" applyFill="1" applyBorder="1" applyAlignment="1">
      <alignment horizontal="center" vertical="top" wrapText="1"/>
    </xf>
    <xf numFmtId="49" fontId="4" fillId="0" borderId="2" xfId="0" applyNumberFormat="1" applyFont="1" applyFill="1" applyBorder="1" applyAlignment="1">
      <alignment horizontal="center" vertical="top" wrapText="1"/>
    </xf>
    <xf numFmtId="0" fontId="5" fillId="0" borderId="2" xfId="0" applyFont="1" applyFill="1" applyBorder="1" applyAlignment="1">
      <alignment horizontal="left" vertical="top" wrapText="1"/>
    </xf>
    <xf numFmtId="49" fontId="5" fillId="0" borderId="2" xfId="0" applyNumberFormat="1" applyFont="1" applyFill="1" applyBorder="1" applyAlignment="1">
      <alignment horizontal="center" vertical="top" wrapText="1"/>
    </xf>
    <xf numFmtId="4" fontId="12" fillId="0" borderId="2" xfId="0" applyNumberFormat="1" applyFont="1" applyFill="1" applyBorder="1" applyAlignment="1">
      <alignment horizontal="center" vertical="center" wrapText="1"/>
    </xf>
    <xf numFmtId="4" fontId="5" fillId="0" borderId="2" xfId="0" applyNumberFormat="1" applyFont="1" applyFill="1" applyBorder="1" applyAlignment="1">
      <alignment horizontal="center" vertical="top" wrapText="1"/>
    </xf>
    <xf numFmtId="49" fontId="5" fillId="0" borderId="2" xfId="0" applyNumberFormat="1" applyFont="1" applyFill="1" applyBorder="1" applyAlignment="1">
      <alignment horizontal="center" vertical="center" wrapText="1"/>
    </xf>
    <xf numFmtId="4" fontId="12" fillId="0" borderId="2" xfId="0" applyNumberFormat="1" applyFont="1" applyFill="1" applyBorder="1" applyAlignment="1">
      <alignment horizontal="center" vertical="center" wrapText="1"/>
    </xf>
    <xf numFmtId="4" fontId="5" fillId="0" borderId="2" xfId="0" applyNumberFormat="1" applyFont="1" applyFill="1" applyBorder="1" applyAlignment="1">
      <alignment horizontal="center" vertical="top" wrapText="1"/>
    </xf>
    <xf numFmtId="0" fontId="11" fillId="0" borderId="2" xfId="0" applyFont="1" applyFill="1" applyBorder="1" applyAlignment="1">
      <alignment horizontal="center" vertical="center" wrapText="1"/>
    </xf>
    <xf numFmtId="4" fontId="6" fillId="0" borderId="0" xfId="0" applyNumberFormat="1" applyFont="1" applyFill="1" applyAlignment="1">
      <alignment vertical="top" wrapText="1"/>
    </xf>
    <xf numFmtId="0" fontId="18" fillId="7" borderId="0" xfId="0" applyFont="1" applyFill="1" applyAlignment="1">
      <alignment vertical="top" wrapText="1"/>
    </xf>
    <xf numFmtId="4" fontId="6" fillId="0" borderId="2" xfId="0" applyNumberFormat="1" applyFont="1" applyFill="1" applyBorder="1" applyAlignment="1">
      <alignment horizontal="center" vertical="center" wrapText="1"/>
    </xf>
    <xf numFmtId="49" fontId="11" fillId="0" borderId="2" xfId="0" applyNumberFormat="1" applyFont="1" applyFill="1" applyBorder="1" applyAlignment="1">
      <alignment horizontal="center" vertical="center" wrapText="1"/>
    </xf>
    <xf numFmtId="49" fontId="5" fillId="0" borderId="2" xfId="0" applyNumberFormat="1" applyFont="1" applyFill="1" applyBorder="1" applyAlignment="1">
      <alignment horizontal="center" vertical="center" wrapText="1"/>
    </xf>
    <xf numFmtId="0" fontId="7" fillId="0" borderId="2" xfId="0" applyFont="1" applyFill="1" applyBorder="1" applyAlignment="1">
      <alignment horizontal="center" vertical="center" wrapText="1"/>
    </xf>
    <xf numFmtId="0" fontId="3" fillId="0" borderId="2" xfId="0" applyFont="1" applyFill="1" applyBorder="1" applyAlignment="1">
      <alignment horizontal="center" vertical="center" wrapText="1"/>
    </xf>
    <xf numFmtId="49" fontId="5" fillId="0" borderId="2" xfId="0" applyNumberFormat="1" applyFont="1" applyFill="1" applyBorder="1" applyAlignment="1">
      <alignment horizontal="center" vertical="top" wrapText="1"/>
    </xf>
    <xf numFmtId="49" fontId="4" fillId="0" borderId="2" xfId="0" applyNumberFormat="1" applyFont="1" applyFill="1" applyBorder="1" applyAlignment="1">
      <alignment horizontal="center" vertical="center" wrapText="1"/>
    </xf>
    <xf numFmtId="49" fontId="5" fillId="0" borderId="3" xfId="0" applyNumberFormat="1" applyFont="1" applyFill="1" applyBorder="1" applyAlignment="1">
      <alignment horizontal="center" vertical="center" wrapText="1"/>
    </xf>
    <xf numFmtId="49" fontId="5" fillId="0" borderId="5" xfId="0" applyNumberFormat="1" applyFont="1" applyFill="1" applyBorder="1" applyAlignment="1">
      <alignment horizontal="center" vertical="center" wrapText="1"/>
    </xf>
    <xf numFmtId="49" fontId="5" fillId="0" borderId="4" xfId="0" applyNumberFormat="1" applyFont="1" applyFill="1" applyBorder="1" applyAlignment="1">
      <alignment horizontal="center" vertical="center" wrapText="1"/>
    </xf>
    <xf numFmtId="0" fontId="5" fillId="0" borderId="2" xfId="0" applyFont="1" applyFill="1" applyBorder="1" applyAlignment="1">
      <alignment horizontal="center" vertical="center" wrapText="1"/>
    </xf>
    <xf numFmtId="4" fontId="12" fillId="0" borderId="2" xfId="0" applyNumberFormat="1" applyFont="1" applyFill="1" applyBorder="1" applyAlignment="1">
      <alignment horizontal="center" vertical="center" wrapText="1"/>
    </xf>
    <xf numFmtId="49" fontId="11" fillId="0" borderId="2" xfId="0" applyNumberFormat="1" applyFont="1" applyFill="1" applyBorder="1" applyAlignment="1">
      <alignment horizontal="center" vertical="center" wrapText="1"/>
    </xf>
    <xf numFmtId="0" fontId="5" fillId="0" borderId="2" xfId="0" applyFont="1" applyFill="1" applyBorder="1" applyAlignment="1">
      <alignment horizontal="center" vertical="top" wrapText="1"/>
    </xf>
    <xf numFmtId="49" fontId="4" fillId="0" borderId="2" xfId="0" applyNumberFormat="1" applyFont="1" applyFill="1" applyBorder="1" applyAlignment="1">
      <alignment horizontal="center" vertical="top" wrapText="1"/>
    </xf>
    <xf numFmtId="49" fontId="7" fillId="0" borderId="2" xfId="0" applyNumberFormat="1" applyFont="1" applyFill="1" applyBorder="1" applyAlignment="1">
      <alignment horizontal="center" vertical="top" wrapText="1"/>
    </xf>
    <xf numFmtId="4" fontId="5" fillId="0" borderId="2" xfId="0" applyNumberFormat="1" applyFont="1" applyFill="1" applyBorder="1" applyAlignment="1">
      <alignment horizontal="center" vertical="top" wrapText="1"/>
    </xf>
    <xf numFmtId="0" fontId="3" fillId="0" borderId="2" xfId="0" applyFont="1" applyFill="1" applyBorder="1" applyAlignment="1">
      <alignment horizontal="left" vertical="top" wrapText="1"/>
    </xf>
    <xf numFmtId="0" fontId="3" fillId="0" borderId="2" xfId="0" applyFont="1" applyFill="1" applyBorder="1" applyAlignment="1">
      <alignment horizontal="center" vertical="top" wrapText="1"/>
    </xf>
    <xf numFmtId="0" fontId="5" fillId="0" borderId="2" xfId="0" applyFont="1" applyFill="1" applyBorder="1" applyAlignment="1">
      <alignment horizontal="left" vertical="center" wrapText="1"/>
    </xf>
    <xf numFmtId="0" fontId="11" fillId="0" borderId="2" xfId="0" applyFont="1" applyFill="1" applyBorder="1" applyAlignment="1">
      <alignment horizontal="center" vertical="center" wrapText="1"/>
    </xf>
    <xf numFmtId="0" fontId="3" fillId="0" borderId="2" xfId="0" applyFont="1" applyFill="1" applyBorder="1" applyAlignment="1">
      <alignment horizontal="left" vertical="center" wrapText="1"/>
    </xf>
    <xf numFmtId="0" fontId="5" fillId="0" borderId="2" xfId="0" applyFont="1" applyFill="1" applyBorder="1" applyAlignment="1">
      <alignment horizontal="left" vertical="top" wrapText="1"/>
    </xf>
    <xf numFmtId="0" fontId="7" fillId="0" borderId="2" xfId="0" applyFont="1" applyFill="1" applyBorder="1" applyAlignment="1">
      <alignment horizontal="center" vertical="top" wrapText="1"/>
    </xf>
    <xf numFmtId="0" fontId="1" fillId="0" borderId="0" xfId="0" applyFont="1" applyFill="1" applyAlignment="1">
      <alignment horizontal="center" vertical="center" wrapText="1"/>
    </xf>
    <xf numFmtId="0" fontId="2" fillId="0" borderId="0" xfId="0" applyFont="1" applyFill="1" applyAlignment="1">
      <alignment horizontal="center" vertical="center" wrapText="1"/>
    </xf>
    <xf numFmtId="49" fontId="7" fillId="0" borderId="2" xfId="0" applyNumberFormat="1"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0" fontId="8" fillId="0" borderId="2" xfId="0" applyFont="1" applyFill="1" applyBorder="1" applyAlignment="1">
      <alignment horizontal="center" vertical="top" wrapText="1"/>
    </xf>
    <xf numFmtId="0" fontId="3" fillId="6" borderId="2" xfId="0" applyFont="1" applyFill="1" applyBorder="1" applyAlignment="1">
      <alignment horizontal="left" vertical="top" wrapText="1"/>
    </xf>
  </cellXfs>
  <cellStyles count="2">
    <cellStyle name="xl78" xfId="1"/>
    <cellStyle name="Обычный" xfId="0" builtinId="0"/>
  </cellStyles>
  <dxfs count="0"/>
  <tableStyles count="0" defaultTableStyle="TableStyleMedium9" defaultPivotStyle="PivotStyleLight16"/>
  <colors>
    <mruColors>
      <color rgb="FF0000FF"/>
      <color rgb="FFFFCCCC"/>
      <color rgb="FFCCFFCC"/>
      <color rgb="FF00FF00"/>
      <color rgb="FFFF33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09"/>
  <sheetViews>
    <sheetView tabSelected="1" zoomScale="80" zoomScaleNormal="80" workbookViewId="0">
      <pane xSplit="14" ySplit="9" topLeftCell="O234" activePane="bottomRight" state="frozen"/>
      <selection pane="topRight" activeCell="O1" sqref="O1"/>
      <selection pane="bottomLeft" activeCell="A10" sqref="A10"/>
      <selection pane="bottomRight" sqref="A1:S1"/>
    </sheetView>
  </sheetViews>
  <sheetFormatPr defaultRowHeight="12.75" x14ac:dyDescent="0.2"/>
  <cols>
    <col min="1" max="1" width="37" customWidth="1"/>
    <col min="2" max="3" width="9.1640625" customWidth="1"/>
    <col min="4" max="4" width="27.5" hidden="1" customWidth="1"/>
    <col min="5" max="5" width="12" hidden="1" customWidth="1"/>
    <col min="6" max="6" width="30.83203125" hidden="1" customWidth="1"/>
    <col min="7" max="7" width="8.5" hidden="1" customWidth="1"/>
    <col min="8" max="8" width="36.6640625" hidden="1" customWidth="1"/>
    <col min="9" max="9" width="9.1640625" customWidth="1"/>
    <col min="10" max="10" width="6.33203125" customWidth="1"/>
    <col min="11" max="12" width="8.83203125" style="3" customWidth="1"/>
    <col min="13" max="13" width="11.83203125" style="3" customWidth="1"/>
    <col min="14" max="14" width="8.83203125" style="3" customWidth="1"/>
    <col min="15" max="15" width="18" customWidth="1"/>
    <col min="16" max="16" width="16.83203125" customWidth="1"/>
    <col min="17" max="19" width="17.5" customWidth="1"/>
    <col min="21" max="21" width="18" customWidth="1"/>
    <col min="22" max="23" width="14.1640625" customWidth="1"/>
  </cols>
  <sheetData>
    <row r="1" spans="1:21" ht="24.75" customHeight="1" x14ac:dyDescent="0.2">
      <c r="A1" s="116" t="s">
        <v>563</v>
      </c>
      <c r="B1" s="116"/>
      <c r="C1" s="116"/>
      <c r="D1" s="116"/>
      <c r="E1" s="116"/>
      <c r="F1" s="116"/>
      <c r="G1" s="116"/>
      <c r="H1" s="116"/>
      <c r="I1" s="116"/>
      <c r="J1" s="116"/>
      <c r="K1" s="116"/>
      <c r="L1" s="116"/>
      <c r="M1" s="116"/>
      <c r="N1" s="116"/>
      <c r="O1" s="116"/>
      <c r="P1" s="116"/>
      <c r="Q1" s="116"/>
      <c r="R1" s="116"/>
      <c r="S1" s="116"/>
    </row>
    <row r="2" spans="1:21" ht="12.75" customHeight="1" x14ac:dyDescent="0.2">
      <c r="A2" s="116" t="s">
        <v>0</v>
      </c>
      <c r="B2" s="116"/>
      <c r="C2" s="116"/>
      <c r="D2" s="116"/>
      <c r="E2" s="116"/>
      <c r="F2" s="116"/>
      <c r="G2" s="116"/>
      <c r="H2" s="116"/>
      <c r="I2" s="116"/>
      <c r="J2" s="116"/>
      <c r="K2" s="116"/>
      <c r="L2" s="116"/>
      <c r="M2" s="116"/>
      <c r="N2" s="116"/>
      <c r="O2" s="116"/>
      <c r="P2" s="116"/>
      <c r="Q2" s="116"/>
      <c r="R2" s="116"/>
      <c r="S2" s="116"/>
    </row>
    <row r="3" spans="1:21" ht="12.75" customHeight="1" x14ac:dyDescent="0.2">
      <c r="A3" s="117" t="s">
        <v>0</v>
      </c>
      <c r="B3" s="117"/>
      <c r="C3" s="117"/>
      <c r="D3" s="117"/>
      <c r="E3" s="117"/>
      <c r="F3" s="117"/>
      <c r="G3" s="117"/>
      <c r="H3" s="117"/>
      <c r="I3" s="117"/>
      <c r="J3" s="117"/>
      <c r="K3" s="117"/>
      <c r="L3" s="117"/>
      <c r="M3" s="117"/>
      <c r="N3" s="117"/>
      <c r="O3" s="117"/>
      <c r="P3" s="117"/>
      <c r="Q3" s="117"/>
      <c r="R3" s="117"/>
      <c r="S3" s="117"/>
    </row>
    <row r="4" spans="1:21" ht="36" customHeight="1" x14ac:dyDescent="0.2">
      <c r="A4" s="96" t="s">
        <v>1</v>
      </c>
      <c r="B4" s="96" t="s">
        <v>2</v>
      </c>
      <c r="C4" s="96" t="s">
        <v>3</v>
      </c>
      <c r="D4" s="95" t="s">
        <v>374</v>
      </c>
      <c r="E4" s="96"/>
      <c r="F4" s="96"/>
      <c r="G4" s="96"/>
      <c r="H4" s="96"/>
      <c r="I4" s="96"/>
      <c r="J4" s="96" t="s">
        <v>4</v>
      </c>
      <c r="K4" s="118" t="s">
        <v>262</v>
      </c>
      <c r="L4" s="119"/>
      <c r="M4" s="119"/>
      <c r="N4" s="119"/>
      <c r="O4" s="96" t="s">
        <v>527</v>
      </c>
      <c r="P4" s="95" t="s">
        <v>267</v>
      </c>
      <c r="Q4" s="95"/>
      <c r="R4" s="95"/>
      <c r="S4" s="95"/>
      <c r="U4" s="47"/>
    </row>
    <row r="5" spans="1:21" ht="13.5" customHeight="1" x14ac:dyDescent="0.2">
      <c r="A5" s="96" t="s">
        <v>0</v>
      </c>
      <c r="B5" s="96" t="s">
        <v>0</v>
      </c>
      <c r="C5" s="96" t="s">
        <v>0</v>
      </c>
      <c r="D5" s="96" t="s">
        <v>5</v>
      </c>
      <c r="E5" s="96"/>
      <c r="F5" s="95" t="s">
        <v>377</v>
      </c>
      <c r="G5" s="96"/>
      <c r="H5" s="95" t="s">
        <v>378</v>
      </c>
      <c r="I5" s="96"/>
      <c r="J5" s="96" t="s">
        <v>0</v>
      </c>
      <c r="K5" s="118" t="s">
        <v>263</v>
      </c>
      <c r="L5" s="118" t="s">
        <v>264</v>
      </c>
      <c r="M5" s="118" t="s">
        <v>265</v>
      </c>
      <c r="N5" s="118" t="s">
        <v>266</v>
      </c>
      <c r="O5" s="95"/>
      <c r="P5" s="96" t="s">
        <v>528</v>
      </c>
      <c r="Q5" s="96" t="s">
        <v>529</v>
      </c>
      <c r="R5" s="95" t="s">
        <v>353</v>
      </c>
      <c r="S5" s="95"/>
      <c r="U5" s="47"/>
    </row>
    <row r="6" spans="1:21" ht="21" customHeight="1" x14ac:dyDescent="0.2">
      <c r="A6" s="96" t="s">
        <v>0</v>
      </c>
      <c r="B6" s="96" t="s">
        <v>0</v>
      </c>
      <c r="C6" s="96" t="s">
        <v>0</v>
      </c>
      <c r="D6" s="95" t="s">
        <v>375</v>
      </c>
      <c r="E6" s="95" t="s">
        <v>376</v>
      </c>
      <c r="F6" s="95" t="s">
        <v>375</v>
      </c>
      <c r="G6" s="95" t="s">
        <v>376</v>
      </c>
      <c r="H6" s="95" t="s">
        <v>375</v>
      </c>
      <c r="I6" s="95" t="s">
        <v>376</v>
      </c>
      <c r="J6" s="96" t="s">
        <v>0</v>
      </c>
      <c r="K6" s="118"/>
      <c r="L6" s="118"/>
      <c r="M6" s="118"/>
      <c r="N6" s="118"/>
      <c r="O6" s="95"/>
      <c r="P6" s="96"/>
      <c r="Q6" s="96"/>
      <c r="R6" s="96" t="s">
        <v>505</v>
      </c>
      <c r="S6" s="96" t="s">
        <v>530</v>
      </c>
      <c r="U6" s="47"/>
    </row>
    <row r="7" spans="1:21" ht="13.5" customHeight="1" x14ac:dyDescent="0.2">
      <c r="A7" s="96" t="s">
        <v>0</v>
      </c>
      <c r="B7" s="96" t="s">
        <v>0</v>
      </c>
      <c r="C7" s="96" t="s">
        <v>0</v>
      </c>
      <c r="D7" s="95"/>
      <c r="E7" s="96"/>
      <c r="F7" s="95"/>
      <c r="G7" s="96"/>
      <c r="H7" s="95"/>
      <c r="I7" s="96"/>
      <c r="J7" s="96" t="s">
        <v>0</v>
      </c>
      <c r="K7" s="118"/>
      <c r="L7" s="118"/>
      <c r="M7" s="118"/>
      <c r="N7" s="118"/>
      <c r="O7" s="95"/>
      <c r="P7" s="96"/>
      <c r="Q7" s="96"/>
      <c r="R7" s="95"/>
      <c r="S7" s="95"/>
    </row>
    <row r="8" spans="1:21" ht="13.5" customHeight="1" x14ac:dyDescent="0.2">
      <c r="A8" s="58" t="s">
        <v>6</v>
      </c>
      <c r="B8" s="58" t="s">
        <v>7</v>
      </c>
      <c r="C8" s="58" t="s">
        <v>8</v>
      </c>
      <c r="D8" s="58" t="s">
        <v>9</v>
      </c>
      <c r="E8" s="58" t="s">
        <v>10</v>
      </c>
      <c r="F8" s="58" t="s">
        <v>12</v>
      </c>
      <c r="G8" s="58" t="s">
        <v>13</v>
      </c>
      <c r="H8" s="58" t="s">
        <v>22</v>
      </c>
      <c r="I8" s="58" t="s">
        <v>23</v>
      </c>
      <c r="J8" s="58" t="s">
        <v>24</v>
      </c>
      <c r="K8" s="59"/>
      <c r="L8" s="59"/>
      <c r="M8" s="59"/>
      <c r="N8" s="59"/>
      <c r="O8" s="4"/>
      <c r="P8" s="4"/>
      <c r="Q8" s="4"/>
      <c r="R8" s="4"/>
      <c r="S8" s="4"/>
    </row>
    <row r="9" spans="1:21" ht="64.5" customHeight="1" x14ac:dyDescent="0.2">
      <c r="A9" s="60" t="s">
        <v>30</v>
      </c>
      <c r="B9" s="58" t="s">
        <v>31</v>
      </c>
      <c r="C9" s="58" t="s">
        <v>32</v>
      </c>
      <c r="D9" s="61"/>
      <c r="E9" s="61"/>
      <c r="F9" s="58" t="s">
        <v>0</v>
      </c>
      <c r="G9" s="58" t="s">
        <v>0</v>
      </c>
      <c r="H9" s="58" t="s">
        <v>0</v>
      </c>
      <c r="I9" s="58" t="s">
        <v>0</v>
      </c>
      <c r="J9" s="58" t="s">
        <v>0</v>
      </c>
      <c r="K9" s="59"/>
      <c r="L9" s="59"/>
      <c r="M9" s="59"/>
      <c r="N9" s="59"/>
      <c r="O9" s="20">
        <f>O249</f>
        <v>673327151.3599999</v>
      </c>
      <c r="P9" s="20">
        <f>P249</f>
        <v>596870119.3900001</v>
      </c>
      <c r="Q9" s="20">
        <f t="shared" ref="Q9:S9" si="0">Q249</f>
        <v>843706549.0200001</v>
      </c>
      <c r="R9" s="20">
        <f t="shared" si="0"/>
        <v>412774040.32000005</v>
      </c>
      <c r="S9" s="20">
        <f t="shared" si="0"/>
        <v>440126794.95000005</v>
      </c>
    </row>
    <row r="10" spans="1:21" ht="83.25" customHeight="1" x14ac:dyDescent="0.2">
      <c r="A10" s="62" t="s">
        <v>33</v>
      </c>
      <c r="B10" s="58" t="s">
        <v>34</v>
      </c>
      <c r="C10" s="58" t="s">
        <v>35</v>
      </c>
      <c r="D10" s="61"/>
      <c r="E10" s="58"/>
      <c r="F10" s="58" t="s">
        <v>0</v>
      </c>
      <c r="G10" s="58" t="s">
        <v>0</v>
      </c>
      <c r="H10" s="58" t="s">
        <v>0</v>
      </c>
      <c r="I10" s="58" t="s">
        <v>0</v>
      </c>
      <c r="J10" s="58" t="s">
        <v>0</v>
      </c>
      <c r="K10" s="59"/>
      <c r="L10" s="59"/>
      <c r="M10" s="59"/>
      <c r="N10" s="59"/>
      <c r="O10" s="19">
        <f>O11+O130</f>
        <v>435784857.6699999</v>
      </c>
      <c r="P10" s="19">
        <f>P11+P130</f>
        <v>361297258.32999998</v>
      </c>
      <c r="Q10" s="19">
        <f>Q11+Q130</f>
        <v>579135430.93000007</v>
      </c>
      <c r="R10" s="19">
        <f>R11+R130</f>
        <v>160710893.80000001</v>
      </c>
      <c r="S10" s="19">
        <f>S11+S130</f>
        <v>184974392.65000001</v>
      </c>
    </row>
    <row r="11" spans="1:21" ht="69.75" customHeight="1" x14ac:dyDescent="0.2">
      <c r="A11" s="63" t="s">
        <v>36</v>
      </c>
      <c r="B11" s="58" t="s">
        <v>37</v>
      </c>
      <c r="C11" s="58" t="s">
        <v>38</v>
      </c>
      <c r="D11" s="61"/>
      <c r="E11" s="58"/>
      <c r="F11" s="58" t="s">
        <v>0</v>
      </c>
      <c r="G11" s="58" t="s">
        <v>0</v>
      </c>
      <c r="H11" s="58" t="s">
        <v>0</v>
      </c>
      <c r="I11" s="58" t="s">
        <v>0</v>
      </c>
      <c r="J11" s="58" t="s">
        <v>0</v>
      </c>
      <c r="K11" s="59"/>
      <c r="L11" s="59"/>
      <c r="M11" s="59"/>
      <c r="N11" s="59"/>
      <c r="O11" s="22">
        <f>O30+O31+O32+O33+O38+O50+O60+O69+O70+O12+O22+O77+O83+O93+O96+O107+O110+O111+O112+O113+O119+O124+O24+O118</f>
        <v>430203366.4199999</v>
      </c>
      <c r="P11" s="22">
        <f t="shared" ref="P11:S11" si="1">P30+P31+P32+P33+P38+P50+P60+P69+P70+P12+P22+P77+P83+P93+P96+P107+P110+P111+P112+P113+P119+P124+P24+P118</f>
        <v>355715767.07999998</v>
      </c>
      <c r="Q11" s="22">
        <f t="shared" si="1"/>
        <v>573315471.58000004</v>
      </c>
      <c r="R11" s="22">
        <f t="shared" si="1"/>
        <v>154817293.80000001</v>
      </c>
      <c r="S11" s="22">
        <f t="shared" si="1"/>
        <v>179080792.65000001</v>
      </c>
    </row>
    <row r="12" spans="1:21" s="1" customFormat="1" ht="26.25" customHeight="1" x14ac:dyDescent="0.2">
      <c r="A12" s="105" t="s">
        <v>67</v>
      </c>
      <c r="B12" s="105" t="s">
        <v>68</v>
      </c>
      <c r="C12" s="105" t="s">
        <v>69</v>
      </c>
      <c r="D12" s="105" t="s">
        <v>70</v>
      </c>
      <c r="E12" s="105" t="s">
        <v>42</v>
      </c>
      <c r="F12" s="105" t="s">
        <v>451</v>
      </c>
      <c r="G12" s="105" t="s">
        <v>42</v>
      </c>
      <c r="H12" s="105" t="s">
        <v>450</v>
      </c>
      <c r="I12" s="105" t="s">
        <v>42</v>
      </c>
      <c r="J12" s="105" t="s">
        <v>6</v>
      </c>
      <c r="K12" s="51" t="s">
        <v>271</v>
      </c>
      <c r="L12" s="51" t="s">
        <v>287</v>
      </c>
      <c r="M12" s="51" t="s">
        <v>273</v>
      </c>
      <c r="N12" s="51" t="s">
        <v>274</v>
      </c>
      <c r="O12" s="55">
        <f t="shared" ref="O12" si="2">SUM(O13:O21)</f>
        <v>1607585.6600000001</v>
      </c>
      <c r="P12" s="55">
        <f t="shared" ref="P12:S12" si="3">SUM(P13:P21)</f>
        <v>1602921.6</v>
      </c>
      <c r="Q12" s="55">
        <f t="shared" si="3"/>
        <v>1905260.22</v>
      </c>
      <c r="R12" s="55">
        <f t="shared" si="3"/>
        <v>310200</v>
      </c>
      <c r="S12" s="55">
        <f t="shared" si="3"/>
        <v>310200</v>
      </c>
    </row>
    <row r="13" spans="1:21" s="1" customFormat="1" ht="26.25" customHeight="1" x14ac:dyDescent="0.2">
      <c r="A13" s="105"/>
      <c r="B13" s="105"/>
      <c r="C13" s="105"/>
      <c r="D13" s="105"/>
      <c r="E13" s="105"/>
      <c r="F13" s="105"/>
      <c r="G13" s="105"/>
      <c r="H13" s="105"/>
      <c r="I13" s="105"/>
      <c r="J13" s="105"/>
      <c r="K13" s="51" t="s">
        <v>271</v>
      </c>
      <c r="L13" s="51" t="s">
        <v>152</v>
      </c>
      <c r="M13" s="51" t="s">
        <v>351</v>
      </c>
      <c r="N13" s="51" t="s">
        <v>272</v>
      </c>
      <c r="O13" s="14">
        <v>436000</v>
      </c>
      <c r="P13" s="14">
        <v>436000</v>
      </c>
      <c r="Q13" s="14">
        <v>427500</v>
      </c>
      <c r="R13" s="85"/>
      <c r="S13" s="85"/>
    </row>
    <row r="14" spans="1:21" s="1" customFormat="1" ht="26.25" customHeight="1" x14ac:dyDescent="0.2">
      <c r="A14" s="105"/>
      <c r="B14" s="105"/>
      <c r="C14" s="105"/>
      <c r="D14" s="105"/>
      <c r="E14" s="105"/>
      <c r="F14" s="105"/>
      <c r="G14" s="105"/>
      <c r="H14" s="105"/>
      <c r="I14" s="105"/>
      <c r="J14" s="105"/>
      <c r="K14" s="51" t="s">
        <v>271</v>
      </c>
      <c r="L14" s="51" t="s">
        <v>152</v>
      </c>
      <c r="M14" s="51" t="s">
        <v>498</v>
      </c>
      <c r="N14" s="51" t="s">
        <v>297</v>
      </c>
      <c r="O14" s="14">
        <v>0</v>
      </c>
      <c r="P14" s="14">
        <v>0</v>
      </c>
      <c r="Q14" s="14">
        <v>310200</v>
      </c>
      <c r="R14" s="14">
        <v>310200</v>
      </c>
      <c r="S14" s="14">
        <v>310200</v>
      </c>
    </row>
    <row r="15" spans="1:21" s="1" customFormat="1" ht="26.25" customHeight="1" x14ac:dyDescent="0.2">
      <c r="A15" s="105"/>
      <c r="B15" s="105"/>
      <c r="C15" s="105"/>
      <c r="D15" s="105"/>
      <c r="E15" s="105"/>
      <c r="F15" s="105"/>
      <c r="G15" s="105"/>
      <c r="H15" s="105"/>
      <c r="I15" s="105"/>
      <c r="J15" s="105"/>
      <c r="K15" s="51" t="s">
        <v>271</v>
      </c>
      <c r="L15" s="51" t="s">
        <v>111</v>
      </c>
      <c r="M15" s="51" t="s">
        <v>349</v>
      </c>
      <c r="N15" s="51" t="s">
        <v>278</v>
      </c>
      <c r="O15" s="14">
        <v>31800</v>
      </c>
      <c r="P15" s="14">
        <v>31800</v>
      </c>
      <c r="Q15" s="14">
        <v>38365</v>
      </c>
      <c r="R15" s="14"/>
      <c r="S15" s="14"/>
    </row>
    <row r="16" spans="1:21" s="1" customFormat="1" ht="26.25" customHeight="1" x14ac:dyDescent="0.2">
      <c r="A16" s="105"/>
      <c r="B16" s="105"/>
      <c r="C16" s="105"/>
      <c r="D16" s="105"/>
      <c r="E16" s="105"/>
      <c r="F16" s="105"/>
      <c r="G16" s="105"/>
      <c r="H16" s="105"/>
      <c r="I16" s="105"/>
      <c r="J16" s="105"/>
      <c r="K16" s="51" t="s">
        <v>271</v>
      </c>
      <c r="L16" s="51" t="s">
        <v>94</v>
      </c>
      <c r="M16" s="51" t="s">
        <v>534</v>
      </c>
      <c r="N16" s="51" t="s">
        <v>272</v>
      </c>
      <c r="O16" s="14"/>
      <c r="P16" s="14"/>
      <c r="Q16" s="14">
        <v>260000</v>
      </c>
      <c r="R16" s="14"/>
      <c r="S16" s="14"/>
    </row>
    <row r="17" spans="1:19" s="1" customFormat="1" ht="26.25" customHeight="1" x14ac:dyDescent="0.2">
      <c r="A17" s="105"/>
      <c r="B17" s="105"/>
      <c r="C17" s="105"/>
      <c r="D17" s="105"/>
      <c r="E17" s="105"/>
      <c r="F17" s="105"/>
      <c r="G17" s="105"/>
      <c r="H17" s="105"/>
      <c r="I17" s="105"/>
      <c r="J17" s="105"/>
      <c r="K17" s="51" t="s">
        <v>271</v>
      </c>
      <c r="L17" s="51" t="s">
        <v>94</v>
      </c>
      <c r="M17" s="51" t="s">
        <v>508</v>
      </c>
      <c r="N17" s="51" t="s">
        <v>510</v>
      </c>
      <c r="O17" s="14"/>
      <c r="P17" s="14"/>
      <c r="Q17" s="14">
        <v>310000</v>
      </c>
      <c r="R17" s="14"/>
      <c r="S17" s="14"/>
    </row>
    <row r="18" spans="1:19" s="1" customFormat="1" ht="26.25" customHeight="1" x14ac:dyDescent="0.2">
      <c r="A18" s="105"/>
      <c r="B18" s="105"/>
      <c r="C18" s="105"/>
      <c r="D18" s="105"/>
      <c r="E18" s="105"/>
      <c r="F18" s="105"/>
      <c r="G18" s="105"/>
      <c r="H18" s="105"/>
      <c r="I18" s="105"/>
      <c r="J18" s="105"/>
      <c r="K18" s="51" t="s">
        <v>271</v>
      </c>
      <c r="L18" s="51" t="s">
        <v>94</v>
      </c>
      <c r="M18" s="51" t="s">
        <v>509</v>
      </c>
      <c r="N18" s="51" t="s">
        <v>272</v>
      </c>
      <c r="O18" s="14">
        <v>350727</v>
      </c>
      <c r="P18" s="14">
        <v>350727</v>
      </c>
      <c r="Q18" s="14">
        <v>0</v>
      </c>
      <c r="R18" s="14"/>
      <c r="S18" s="14"/>
    </row>
    <row r="19" spans="1:19" s="1" customFormat="1" ht="26.25" customHeight="1" x14ac:dyDescent="0.2">
      <c r="A19" s="105"/>
      <c r="B19" s="105"/>
      <c r="C19" s="105"/>
      <c r="D19" s="105"/>
      <c r="E19" s="105"/>
      <c r="F19" s="105"/>
      <c r="G19" s="105"/>
      <c r="H19" s="105"/>
      <c r="I19" s="105"/>
      <c r="J19" s="105"/>
      <c r="K19" s="51" t="s">
        <v>271</v>
      </c>
      <c r="L19" s="51" t="s">
        <v>247</v>
      </c>
      <c r="M19" s="51" t="s">
        <v>303</v>
      </c>
      <c r="N19" s="51" t="s">
        <v>555</v>
      </c>
      <c r="O19" s="14">
        <v>789058.66</v>
      </c>
      <c r="P19" s="14">
        <v>784394.6</v>
      </c>
      <c r="Q19" s="14">
        <v>559195.22</v>
      </c>
      <c r="R19" s="85"/>
      <c r="S19" s="85"/>
    </row>
    <row r="20" spans="1:19" s="1" customFormat="1" ht="26.25" customHeight="1" x14ac:dyDescent="0.2">
      <c r="A20" s="105"/>
      <c r="B20" s="105"/>
      <c r="C20" s="105"/>
      <c r="D20" s="105"/>
      <c r="E20" s="105"/>
      <c r="F20" s="105"/>
      <c r="G20" s="105"/>
      <c r="H20" s="105"/>
      <c r="I20" s="105"/>
      <c r="J20" s="105"/>
      <c r="K20" s="51" t="s">
        <v>271</v>
      </c>
      <c r="L20" s="51" t="s">
        <v>247</v>
      </c>
      <c r="M20" s="51" t="s">
        <v>303</v>
      </c>
      <c r="N20" s="51" t="s">
        <v>470</v>
      </c>
      <c r="O20" s="14">
        <v>0</v>
      </c>
      <c r="P20" s="14">
        <v>0</v>
      </c>
      <c r="Q20" s="14">
        <v>0</v>
      </c>
      <c r="R20" s="85"/>
      <c r="S20" s="85"/>
    </row>
    <row r="21" spans="1:19" s="1" customFormat="1" ht="26.25" customHeight="1" x14ac:dyDescent="0.2">
      <c r="A21" s="105"/>
      <c r="B21" s="105"/>
      <c r="C21" s="105"/>
      <c r="D21" s="105"/>
      <c r="E21" s="105"/>
      <c r="F21" s="105"/>
      <c r="G21" s="105"/>
      <c r="H21" s="105"/>
      <c r="I21" s="105"/>
      <c r="J21" s="105"/>
      <c r="K21" s="51" t="s">
        <v>271</v>
      </c>
      <c r="L21" s="51" t="s">
        <v>247</v>
      </c>
      <c r="M21" s="51" t="s">
        <v>303</v>
      </c>
      <c r="N21" s="51" t="s">
        <v>275</v>
      </c>
      <c r="O21" s="14">
        <v>0</v>
      </c>
      <c r="P21" s="14">
        <v>0</v>
      </c>
      <c r="Q21" s="14">
        <v>0</v>
      </c>
      <c r="R21" s="85"/>
      <c r="S21" s="85"/>
    </row>
    <row r="22" spans="1:19" s="1" customFormat="1" ht="73.5" customHeight="1" x14ac:dyDescent="0.2">
      <c r="A22" s="121" t="s">
        <v>540</v>
      </c>
      <c r="B22" s="54" t="s">
        <v>541</v>
      </c>
      <c r="C22" s="54">
        <v>1006</v>
      </c>
      <c r="D22" s="54" t="s">
        <v>258</v>
      </c>
      <c r="E22" s="33" t="s">
        <v>550</v>
      </c>
      <c r="F22" s="54"/>
      <c r="G22" s="54"/>
      <c r="H22" s="54"/>
      <c r="I22" s="54"/>
      <c r="J22" s="54">
        <v>1</v>
      </c>
      <c r="K22" s="51" t="s">
        <v>271</v>
      </c>
      <c r="L22" s="51" t="s">
        <v>274</v>
      </c>
      <c r="M22" s="51" t="s">
        <v>273</v>
      </c>
      <c r="N22" s="51" t="s">
        <v>274</v>
      </c>
      <c r="O22" s="14">
        <f>O23</f>
        <v>0</v>
      </c>
      <c r="P22" s="14">
        <f t="shared" ref="P22:S22" si="4">P23</f>
        <v>0</v>
      </c>
      <c r="Q22" s="14">
        <f t="shared" si="4"/>
        <v>105928</v>
      </c>
      <c r="R22" s="14">
        <f t="shared" si="4"/>
        <v>0</v>
      </c>
      <c r="S22" s="14">
        <f t="shared" si="4"/>
        <v>0</v>
      </c>
    </row>
    <row r="23" spans="1:19" s="1" customFormat="1" ht="71.25" customHeight="1" x14ac:dyDescent="0.2">
      <c r="A23" s="121"/>
      <c r="B23" s="54"/>
      <c r="C23" s="54"/>
      <c r="D23" s="54" t="s">
        <v>549</v>
      </c>
      <c r="E23" s="54" t="s">
        <v>42</v>
      </c>
      <c r="F23" s="54"/>
      <c r="G23" s="54"/>
      <c r="H23" s="54"/>
      <c r="I23" s="54"/>
      <c r="J23" s="54"/>
      <c r="K23" s="51" t="s">
        <v>271</v>
      </c>
      <c r="L23" s="51" t="s">
        <v>542</v>
      </c>
      <c r="M23" s="51" t="s">
        <v>543</v>
      </c>
      <c r="N23" s="51" t="s">
        <v>272</v>
      </c>
      <c r="O23" s="14"/>
      <c r="P23" s="14"/>
      <c r="Q23" s="14">
        <v>105928</v>
      </c>
      <c r="R23" s="85"/>
      <c r="S23" s="85"/>
    </row>
    <row r="24" spans="1:19" s="1" customFormat="1" ht="86.25" customHeight="1" x14ac:dyDescent="0.2">
      <c r="A24" s="105" t="s">
        <v>107</v>
      </c>
      <c r="B24" s="105" t="s">
        <v>108</v>
      </c>
      <c r="C24" s="105" t="s">
        <v>109</v>
      </c>
      <c r="D24" s="105" t="s">
        <v>110</v>
      </c>
      <c r="E24" s="105" t="s">
        <v>42</v>
      </c>
      <c r="F24" s="105" t="s">
        <v>459</v>
      </c>
      <c r="G24" s="105" t="s">
        <v>42</v>
      </c>
      <c r="H24" s="105" t="s">
        <v>525</v>
      </c>
      <c r="I24" s="105" t="s">
        <v>42</v>
      </c>
      <c r="J24" s="105" t="s">
        <v>9</v>
      </c>
      <c r="K24" s="94" t="s">
        <v>271</v>
      </c>
      <c r="L24" s="94" t="s">
        <v>111</v>
      </c>
      <c r="M24" s="21" t="s">
        <v>273</v>
      </c>
      <c r="N24" s="51" t="s">
        <v>274</v>
      </c>
      <c r="O24" s="88">
        <f t="shared" ref="O24" si="5">O25+O26+O27+O28+O29</f>
        <v>4439858.4000000004</v>
      </c>
      <c r="P24" s="88">
        <f t="shared" ref="P24:S24" si="6">P25+P26+P27+P28+P29</f>
        <v>4439858.4000000004</v>
      </c>
      <c r="Q24" s="88">
        <f t="shared" si="6"/>
        <v>5105080</v>
      </c>
      <c r="R24" s="88">
        <f t="shared" si="6"/>
        <v>4994200</v>
      </c>
      <c r="S24" s="88">
        <f t="shared" si="6"/>
        <v>4994200</v>
      </c>
    </row>
    <row r="25" spans="1:19" s="1" customFormat="1" ht="32.25" customHeight="1" x14ac:dyDescent="0.2">
      <c r="A25" s="105"/>
      <c r="B25" s="105"/>
      <c r="C25" s="105"/>
      <c r="D25" s="105"/>
      <c r="E25" s="105"/>
      <c r="F25" s="105"/>
      <c r="G25" s="105"/>
      <c r="H25" s="105"/>
      <c r="I25" s="105"/>
      <c r="J25" s="105"/>
      <c r="K25" s="94"/>
      <c r="L25" s="94"/>
      <c r="M25" s="48" t="s">
        <v>497</v>
      </c>
      <c r="N25" s="51" t="s">
        <v>272</v>
      </c>
      <c r="O25" s="88">
        <v>100800</v>
      </c>
      <c r="P25" s="88">
        <v>100800</v>
      </c>
      <c r="Q25" s="88">
        <f>104832+6048</f>
        <v>110880</v>
      </c>
      <c r="R25" s="88"/>
      <c r="S25" s="88"/>
    </row>
    <row r="26" spans="1:19" s="1" customFormat="1" ht="54.75" customHeight="1" x14ac:dyDescent="0.2">
      <c r="A26" s="105"/>
      <c r="B26" s="105"/>
      <c r="C26" s="105"/>
      <c r="D26" s="105"/>
      <c r="E26" s="105"/>
      <c r="F26" s="105"/>
      <c r="G26" s="105"/>
      <c r="H26" s="105"/>
      <c r="I26" s="105"/>
      <c r="J26" s="105"/>
      <c r="K26" s="94"/>
      <c r="L26" s="94"/>
      <c r="M26" s="48" t="s">
        <v>561</v>
      </c>
      <c r="N26" s="51" t="s">
        <v>272</v>
      </c>
      <c r="O26" s="14">
        <v>4339058.4000000004</v>
      </c>
      <c r="P26" s="14">
        <v>4339058.4000000004</v>
      </c>
      <c r="Q26" s="14">
        <v>4994200</v>
      </c>
      <c r="R26" s="14">
        <v>4994200</v>
      </c>
      <c r="S26" s="14">
        <v>4994200</v>
      </c>
    </row>
    <row r="27" spans="1:19" s="1" customFormat="1" ht="48" hidden="1" customHeight="1" x14ac:dyDescent="0.2">
      <c r="A27" s="105"/>
      <c r="B27" s="105"/>
      <c r="C27" s="105"/>
      <c r="D27" s="105"/>
      <c r="E27" s="105"/>
      <c r="F27" s="105"/>
      <c r="G27" s="105"/>
      <c r="H27" s="105"/>
      <c r="I27" s="105"/>
      <c r="J27" s="105"/>
      <c r="K27" s="94"/>
      <c r="L27" s="94"/>
      <c r="M27" s="48" t="s">
        <v>349</v>
      </c>
      <c r="N27" s="51" t="s">
        <v>278</v>
      </c>
      <c r="O27" s="14"/>
      <c r="P27" s="14"/>
      <c r="Q27" s="14"/>
      <c r="R27" s="14"/>
      <c r="S27" s="88"/>
    </row>
    <row r="28" spans="1:19" s="1" customFormat="1" ht="24" hidden="1" customHeight="1" x14ac:dyDescent="0.2">
      <c r="A28" s="105"/>
      <c r="B28" s="105"/>
      <c r="C28" s="105"/>
      <c r="D28" s="105"/>
      <c r="E28" s="105"/>
      <c r="F28" s="105"/>
      <c r="G28" s="105"/>
      <c r="H28" s="105"/>
      <c r="I28" s="105"/>
      <c r="J28" s="105"/>
      <c r="K28" s="94"/>
      <c r="L28" s="94"/>
      <c r="M28" s="94" t="s">
        <v>463</v>
      </c>
      <c r="N28" s="51" t="s">
        <v>301</v>
      </c>
      <c r="O28" s="14"/>
      <c r="P28" s="14">
        <v>0</v>
      </c>
      <c r="Q28" s="14"/>
      <c r="R28" s="88"/>
      <c r="S28" s="88"/>
    </row>
    <row r="29" spans="1:19" s="1" customFormat="1" ht="24" hidden="1" customHeight="1" x14ac:dyDescent="0.2">
      <c r="A29" s="105"/>
      <c r="B29" s="105"/>
      <c r="C29" s="105"/>
      <c r="D29" s="105"/>
      <c r="E29" s="105"/>
      <c r="F29" s="105"/>
      <c r="G29" s="105"/>
      <c r="H29" s="105"/>
      <c r="I29" s="105"/>
      <c r="J29" s="105"/>
      <c r="K29" s="94"/>
      <c r="L29" s="94"/>
      <c r="M29" s="94"/>
      <c r="N29" s="51" t="s">
        <v>272</v>
      </c>
      <c r="O29" s="14"/>
      <c r="P29" s="14"/>
      <c r="Q29" s="14"/>
      <c r="R29" s="55"/>
      <c r="S29" s="55"/>
    </row>
    <row r="30" spans="1:19" s="1" customFormat="1" ht="27" customHeight="1" x14ac:dyDescent="0.2">
      <c r="A30" s="105" t="s">
        <v>39</v>
      </c>
      <c r="B30" s="105" t="s">
        <v>40</v>
      </c>
      <c r="C30" s="105" t="s">
        <v>41</v>
      </c>
      <c r="D30" s="105" t="s">
        <v>258</v>
      </c>
      <c r="E30" s="105" t="s">
        <v>259</v>
      </c>
      <c r="F30" s="105" t="s">
        <v>387</v>
      </c>
      <c r="G30" s="105" t="s">
        <v>42</v>
      </c>
      <c r="H30" s="105" t="s">
        <v>379</v>
      </c>
      <c r="I30" s="105" t="s">
        <v>42</v>
      </c>
      <c r="J30" s="105" t="s">
        <v>17</v>
      </c>
      <c r="K30" s="51" t="s">
        <v>271</v>
      </c>
      <c r="L30" s="51" t="s">
        <v>206</v>
      </c>
      <c r="M30" s="51" t="s">
        <v>276</v>
      </c>
      <c r="N30" s="51" t="s">
        <v>279</v>
      </c>
      <c r="O30" s="14">
        <v>150000</v>
      </c>
      <c r="P30" s="14">
        <v>150000</v>
      </c>
      <c r="Q30" s="14">
        <v>101000</v>
      </c>
      <c r="R30" s="85"/>
      <c r="S30" s="85"/>
    </row>
    <row r="31" spans="1:19" s="1" customFormat="1" ht="111.75" customHeight="1" x14ac:dyDescent="0.2">
      <c r="A31" s="105"/>
      <c r="B31" s="105"/>
      <c r="C31" s="105"/>
      <c r="D31" s="105"/>
      <c r="E31" s="105"/>
      <c r="F31" s="105"/>
      <c r="G31" s="105"/>
      <c r="H31" s="105"/>
      <c r="I31" s="105"/>
      <c r="J31" s="105"/>
      <c r="K31" s="51" t="s">
        <v>275</v>
      </c>
      <c r="L31" s="51" t="s">
        <v>283</v>
      </c>
      <c r="M31" s="51" t="s">
        <v>276</v>
      </c>
      <c r="N31" s="51" t="s">
        <v>284</v>
      </c>
      <c r="O31" s="14">
        <v>850000</v>
      </c>
      <c r="P31" s="14">
        <v>0</v>
      </c>
      <c r="Q31" s="14">
        <v>899000</v>
      </c>
      <c r="R31" s="85"/>
      <c r="S31" s="85"/>
    </row>
    <row r="32" spans="1:19" s="1" customFormat="1" ht="75" hidden="1" customHeight="1" x14ac:dyDescent="0.2">
      <c r="A32" s="54" t="s">
        <v>465</v>
      </c>
      <c r="B32" s="54" t="s">
        <v>464</v>
      </c>
      <c r="C32" s="54">
        <v>1016</v>
      </c>
      <c r="D32" s="54" t="s">
        <v>258</v>
      </c>
      <c r="E32" s="54" t="s">
        <v>259</v>
      </c>
      <c r="F32" s="54" t="s">
        <v>468</v>
      </c>
      <c r="G32" s="54" t="s">
        <v>42</v>
      </c>
      <c r="H32" s="54" t="s">
        <v>469</v>
      </c>
      <c r="I32" s="54"/>
      <c r="J32" s="54"/>
      <c r="K32" s="51" t="s">
        <v>271</v>
      </c>
      <c r="L32" s="51" t="s">
        <v>466</v>
      </c>
      <c r="M32" s="51" t="s">
        <v>467</v>
      </c>
      <c r="N32" s="51" t="s">
        <v>272</v>
      </c>
      <c r="O32" s="14"/>
      <c r="P32" s="14"/>
      <c r="Q32" s="14"/>
      <c r="R32" s="85"/>
      <c r="S32" s="85"/>
    </row>
    <row r="33" spans="1:21" s="1" customFormat="1" ht="33" customHeight="1" x14ac:dyDescent="0.2">
      <c r="A33" s="105" t="s">
        <v>43</v>
      </c>
      <c r="B33" s="105" t="s">
        <v>44</v>
      </c>
      <c r="C33" s="105" t="s">
        <v>45</v>
      </c>
      <c r="D33" s="105" t="s">
        <v>258</v>
      </c>
      <c r="E33" s="105" t="s">
        <v>259</v>
      </c>
      <c r="F33" s="105" t="s">
        <v>381</v>
      </c>
      <c r="G33" s="105" t="s">
        <v>42</v>
      </c>
      <c r="H33" s="105" t="s">
        <v>446</v>
      </c>
      <c r="I33" s="105" t="s">
        <v>0</v>
      </c>
      <c r="J33" s="105" t="s">
        <v>11</v>
      </c>
      <c r="K33" s="97" t="s">
        <v>278</v>
      </c>
      <c r="L33" s="97" t="s">
        <v>47</v>
      </c>
      <c r="M33" s="51" t="s">
        <v>274</v>
      </c>
      <c r="N33" s="51" t="s">
        <v>274</v>
      </c>
      <c r="O33" s="85">
        <f t="shared" ref="O33" si="7">SUM(O34:O37)</f>
        <v>10046489.279999999</v>
      </c>
      <c r="P33" s="85">
        <f t="shared" ref="P33:S33" si="8">SUM(P34:P37)</f>
        <v>10046264.279999999</v>
      </c>
      <c r="Q33" s="85">
        <f t="shared" si="8"/>
        <v>10799731.25</v>
      </c>
      <c r="R33" s="85">
        <f t="shared" si="8"/>
        <v>10263400</v>
      </c>
      <c r="S33" s="85">
        <f t="shared" si="8"/>
        <v>10263400</v>
      </c>
    </row>
    <row r="34" spans="1:21" s="2" customFormat="1" ht="51" customHeight="1" x14ac:dyDescent="0.2">
      <c r="A34" s="105"/>
      <c r="B34" s="105"/>
      <c r="C34" s="105"/>
      <c r="D34" s="105"/>
      <c r="E34" s="105"/>
      <c r="F34" s="105"/>
      <c r="G34" s="105"/>
      <c r="H34" s="105"/>
      <c r="I34" s="105"/>
      <c r="J34" s="105"/>
      <c r="K34" s="97"/>
      <c r="L34" s="97"/>
      <c r="M34" s="51" t="s">
        <v>331</v>
      </c>
      <c r="N34" s="51" t="s">
        <v>281</v>
      </c>
      <c r="O34" s="14">
        <f>10130300-982933.72</f>
        <v>9147366.2799999993</v>
      </c>
      <c r="P34" s="14">
        <f>10130300-982933.72</f>
        <v>9147366.2799999993</v>
      </c>
      <c r="Q34" s="14">
        <v>9949427.25</v>
      </c>
      <c r="R34" s="14">
        <v>10263400</v>
      </c>
      <c r="S34" s="14">
        <v>10263400</v>
      </c>
    </row>
    <row r="35" spans="1:21" s="2" customFormat="1" ht="44.25" customHeight="1" x14ac:dyDescent="0.2">
      <c r="A35" s="105"/>
      <c r="B35" s="105"/>
      <c r="C35" s="105"/>
      <c r="D35" s="105"/>
      <c r="E35" s="105"/>
      <c r="F35" s="105"/>
      <c r="G35" s="105"/>
      <c r="H35" s="105"/>
      <c r="I35" s="105"/>
      <c r="J35" s="105"/>
      <c r="K35" s="97"/>
      <c r="L35" s="97"/>
      <c r="M35" s="51" t="s">
        <v>332</v>
      </c>
      <c r="N35" s="51" t="s">
        <v>282</v>
      </c>
      <c r="O35" s="14">
        <v>817500</v>
      </c>
      <c r="P35" s="14">
        <v>817500</v>
      </c>
      <c r="Q35" s="14">
        <v>71720</v>
      </c>
      <c r="R35" s="85"/>
      <c r="S35" s="85"/>
    </row>
    <row r="36" spans="1:21" s="2" customFormat="1" ht="78.75" customHeight="1" x14ac:dyDescent="0.2">
      <c r="A36" s="105"/>
      <c r="B36" s="105"/>
      <c r="C36" s="105"/>
      <c r="D36" s="105"/>
      <c r="E36" s="105"/>
      <c r="F36" s="105"/>
      <c r="G36" s="105"/>
      <c r="H36" s="105"/>
      <c r="I36" s="105"/>
      <c r="J36" s="105"/>
      <c r="K36" s="97"/>
      <c r="L36" s="97"/>
      <c r="M36" s="51" t="s">
        <v>333</v>
      </c>
      <c r="N36" s="51" t="s">
        <v>282</v>
      </c>
      <c r="O36" s="14">
        <v>81623</v>
      </c>
      <c r="P36" s="14">
        <v>81398</v>
      </c>
      <c r="Q36" s="14">
        <v>778584</v>
      </c>
      <c r="R36" s="85"/>
      <c r="S36" s="85"/>
      <c r="U36" s="40"/>
    </row>
    <row r="37" spans="1:21" s="2" customFormat="1" ht="33" hidden="1" customHeight="1" x14ac:dyDescent="0.2">
      <c r="A37" s="105"/>
      <c r="B37" s="105"/>
      <c r="C37" s="105"/>
      <c r="D37" s="105"/>
      <c r="E37" s="105"/>
      <c r="F37" s="105"/>
      <c r="G37" s="105"/>
      <c r="H37" s="105"/>
      <c r="I37" s="105"/>
      <c r="J37" s="105"/>
      <c r="K37" s="97"/>
      <c r="L37" s="97"/>
      <c r="M37" s="51" t="s">
        <v>285</v>
      </c>
      <c r="N37" s="51" t="s">
        <v>282</v>
      </c>
      <c r="O37" s="85"/>
      <c r="P37" s="85"/>
      <c r="Q37" s="85"/>
      <c r="R37" s="85"/>
      <c r="S37" s="85"/>
    </row>
    <row r="38" spans="1:21" s="1" customFormat="1" ht="26.45" customHeight="1" x14ac:dyDescent="0.2">
      <c r="A38" s="110" t="s">
        <v>48</v>
      </c>
      <c r="B38" s="105" t="s">
        <v>49</v>
      </c>
      <c r="C38" s="110" t="s">
        <v>50</v>
      </c>
      <c r="D38" s="105" t="s">
        <v>258</v>
      </c>
      <c r="E38" s="105" t="s">
        <v>259</v>
      </c>
      <c r="F38" s="105" t="s">
        <v>381</v>
      </c>
      <c r="G38" s="105" t="s">
        <v>42</v>
      </c>
      <c r="H38" s="105" t="s">
        <v>446</v>
      </c>
      <c r="I38" s="105" t="s">
        <v>0</v>
      </c>
      <c r="J38" s="105" t="s">
        <v>11</v>
      </c>
      <c r="K38" s="107" t="s">
        <v>278</v>
      </c>
      <c r="L38" s="107" t="s">
        <v>51</v>
      </c>
      <c r="M38" s="5" t="s">
        <v>274</v>
      </c>
      <c r="N38" s="5" t="s">
        <v>274</v>
      </c>
      <c r="O38" s="4">
        <f t="shared" ref="O38" si="9">SUM(O39:O49)</f>
        <v>154571525.69</v>
      </c>
      <c r="P38" s="4">
        <f t="shared" ref="P38:S38" si="10">SUM(P39:P49)</f>
        <v>138233240.59</v>
      </c>
      <c r="Q38" s="4">
        <f t="shared" si="10"/>
        <v>79041094.580000013</v>
      </c>
      <c r="R38" s="4">
        <f t="shared" si="10"/>
        <v>25534875.809999999</v>
      </c>
      <c r="S38" s="4">
        <f t="shared" si="10"/>
        <v>26643607.809999999</v>
      </c>
    </row>
    <row r="39" spans="1:21" s="1" customFormat="1" ht="26.45" customHeight="1" x14ac:dyDescent="0.2">
      <c r="A39" s="110"/>
      <c r="B39" s="105"/>
      <c r="C39" s="110"/>
      <c r="D39" s="105"/>
      <c r="E39" s="105"/>
      <c r="F39" s="105"/>
      <c r="G39" s="105"/>
      <c r="H39" s="105"/>
      <c r="I39" s="105"/>
      <c r="J39" s="105"/>
      <c r="K39" s="107"/>
      <c r="L39" s="107"/>
      <c r="M39" s="51" t="s">
        <v>537</v>
      </c>
      <c r="N39" s="59" t="s">
        <v>282</v>
      </c>
      <c r="O39" s="14">
        <v>695910.89</v>
      </c>
      <c r="P39" s="14">
        <v>695910.89</v>
      </c>
      <c r="Q39" s="14">
        <v>705717.84</v>
      </c>
      <c r="R39" s="14">
        <v>705717.84</v>
      </c>
      <c r="S39" s="14">
        <v>705717.84</v>
      </c>
    </row>
    <row r="40" spans="1:21" s="1" customFormat="1" ht="72" customHeight="1" x14ac:dyDescent="0.2">
      <c r="A40" s="110"/>
      <c r="B40" s="105"/>
      <c r="C40" s="110"/>
      <c r="D40" s="105"/>
      <c r="E40" s="105"/>
      <c r="F40" s="105"/>
      <c r="G40" s="105"/>
      <c r="H40" s="105"/>
      <c r="I40" s="105"/>
      <c r="J40" s="105"/>
      <c r="K40" s="107"/>
      <c r="L40" s="107"/>
      <c r="M40" s="51" t="s">
        <v>536</v>
      </c>
      <c r="N40" s="51" t="s">
        <v>282</v>
      </c>
      <c r="O40" s="14">
        <v>182280</v>
      </c>
      <c r="P40" s="14">
        <v>180015.65</v>
      </c>
      <c r="Q40" s="14">
        <v>312480</v>
      </c>
      <c r="R40" s="14">
        <v>312480</v>
      </c>
      <c r="S40" s="14">
        <v>312480</v>
      </c>
    </row>
    <row r="41" spans="1:21" s="1" customFormat="1" ht="26.45" customHeight="1" x14ac:dyDescent="0.2">
      <c r="A41" s="110"/>
      <c r="B41" s="105"/>
      <c r="C41" s="110"/>
      <c r="D41" s="105"/>
      <c r="E41" s="105"/>
      <c r="F41" s="105"/>
      <c r="G41" s="105"/>
      <c r="H41" s="105"/>
      <c r="I41" s="105"/>
      <c r="J41" s="105"/>
      <c r="K41" s="107"/>
      <c r="L41" s="107"/>
      <c r="M41" s="51" t="s">
        <v>538</v>
      </c>
      <c r="N41" s="51" t="s">
        <v>282</v>
      </c>
      <c r="O41" s="14">
        <v>7268348.2599999998</v>
      </c>
      <c r="P41" s="14">
        <v>7163231.6600000001</v>
      </c>
      <c r="Q41" s="14">
        <v>7836459.96</v>
      </c>
      <c r="R41" s="85">
        <f>8912800+17000</f>
        <v>8929800</v>
      </c>
      <c r="S41" s="85">
        <f>8912800+17000</f>
        <v>8929800</v>
      </c>
      <c r="U41" s="90"/>
    </row>
    <row r="42" spans="1:21" s="1" customFormat="1" ht="26.45" customHeight="1" x14ac:dyDescent="0.2">
      <c r="A42" s="110"/>
      <c r="B42" s="105"/>
      <c r="C42" s="110"/>
      <c r="D42" s="105"/>
      <c r="E42" s="105"/>
      <c r="F42" s="105"/>
      <c r="G42" s="105"/>
      <c r="H42" s="105"/>
      <c r="I42" s="105"/>
      <c r="J42" s="105"/>
      <c r="K42" s="107"/>
      <c r="L42" s="107"/>
      <c r="M42" s="51" t="s">
        <v>334</v>
      </c>
      <c r="N42" s="51" t="s">
        <v>281</v>
      </c>
      <c r="O42" s="14">
        <v>11687853.060000001</v>
      </c>
      <c r="P42" s="14">
        <v>11687853.060000001</v>
      </c>
      <c r="Q42" s="14">
        <f>12739187.54</f>
        <v>12739187.539999999</v>
      </c>
      <c r="R42" s="14">
        <v>13346800</v>
      </c>
      <c r="S42" s="14">
        <v>13346800</v>
      </c>
    </row>
    <row r="43" spans="1:21" s="1" customFormat="1" ht="26.45" customHeight="1" x14ac:dyDescent="0.2">
      <c r="A43" s="110"/>
      <c r="B43" s="105"/>
      <c r="C43" s="110"/>
      <c r="D43" s="105"/>
      <c r="E43" s="105"/>
      <c r="F43" s="105"/>
      <c r="G43" s="105"/>
      <c r="H43" s="105"/>
      <c r="I43" s="105"/>
      <c r="J43" s="105"/>
      <c r="K43" s="107"/>
      <c r="L43" s="107"/>
      <c r="M43" s="51" t="s">
        <v>332</v>
      </c>
      <c r="N43" s="51" t="s">
        <v>282</v>
      </c>
      <c r="O43" s="14">
        <v>10685558.34</v>
      </c>
      <c r="P43" s="14">
        <f>10685558.34-0.06</f>
        <v>10685558.279999999</v>
      </c>
      <c r="Q43" s="14">
        <v>6376919.8799999999</v>
      </c>
      <c r="R43" s="85"/>
      <c r="S43" s="85"/>
    </row>
    <row r="44" spans="1:21" s="1" customFormat="1" ht="26.45" customHeight="1" x14ac:dyDescent="0.2">
      <c r="A44" s="110"/>
      <c r="B44" s="105"/>
      <c r="C44" s="110"/>
      <c r="D44" s="105"/>
      <c r="E44" s="105"/>
      <c r="F44" s="105"/>
      <c r="G44" s="105"/>
      <c r="H44" s="105"/>
      <c r="I44" s="105"/>
      <c r="J44" s="105"/>
      <c r="K44" s="107"/>
      <c r="L44" s="107"/>
      <c r="M44" s="51" t="s">
        <v>539</v>
      </c>
      <c r="N44" s="51" t="s">
        <v>282</v>
      </c>
      <c r="O44" s="14"/>
      <c r="P44" s="14"/>
      <c r="Q44" s="14">
        <v>205012</v>
      </c>
      <c r="R44" s="85"/>
      <c r="S44" s="85"/>
    </row>
    <row r="45" spans="1:21" s="1" customFormat="1" ht="26.45" customHeight="1" x14ac:dyDescent="0.2">
      <c r="A45" s="110"/>
      <c r="B45" s="105"/>
      <c r="C45" s="110"/>
      <c r="D45" s="105"/>
      <c r="E45" s="105"/>
      <c r="F45" s="105"/>
      <c r="G45" s="105"/>
      <c r="H45" s="105"/>
      <c r="I45" s="105"/>
      <c r="J45" s="105"/>
      <c r="K45" s="107"/>
      <c r="L45" s="107"/>
      <c r="M45" s="51" t="s">
        <v>333</v>
      </c>
      <c r="N45" s="51" t="s">
        <v>282</v>
      </c>
      <c r="O45" s="14">
        <v>756766.1</v>
      </c>
      <c r="P45" s="14">
        <v>756766</v>
      </c>
      <c r="Q45" s="14">
        <v>738080</v>
      </c>
      <c r="R45" s="85"/>
      <c r="S45" s="85">
        <v>1000000</v>
      </c>
    </row>
    <row r="46" spans="1:21" s="1" customFormat="1" ht="26.45" customHeight="1" x14ac:dyDescent="0.2">
      <c r="A46" s="110"/>
      <c r="B46" s="105"/>
      <c r="C46" s="110"/>
      <c r="D46" s="105"/>
      <c r="E46" s="105"/>
      <c r="F46" s="105"/>
      <c r="G46" s="105"/>
      <c r="H46" s="105"/>
      <c r="I46" s="105"/>
      <c r="J46" s="105"/>
      <c r="K46" s="107"/>
      <c r="L46" s="107"/>
      <c r="M46" s="51" t="s">
        <v>521</v>
      </c>
      <c r="N46" s="51" t="s">
        <v>282</v>
      </c>
      <c r="O46" s="14">
        <v>225559.6</v>
      </c>
      <c r="P46" s="14">
        <v>225559.6</v>
      </c>
      <c r="Q46" s="14"/>
      <c r="R46" s="85"/>
      <c r="S46" s="85"/>
    </row>
    <row r="47" spans="1:21" s="1" customFormat="1" ht="26.45" customHeight="1" x14ac:dyDescent="0.2">
      <c r="A47" s="110"/>
      <c r="B47" s="105"/>
      <c r="C47" s="110"/>
      <c r="D47" s="105"/>
      <c r="E47" s="105"/>
      <c r="F47" s="105"/>
      <c r="G47" s="105"/>
      <c r="H47" s="105"/>
      <c r="I47" s="105"/>
      <c r="J47" s="105"/>
      <c r="K47" s="107"/>
      <c r="L47" s="107"/>
      <c r="M47" s="51" t="s">
        <v>523</v>
      </c>
      <c r="N47" s="51" t="s">
        <v>282</v>
      </c>
      <c r="O47" s="14">
        <v>122200241.09999999</v>
      </c>
      <c r="P47" s="14">
        <v>105969337.11</v>
      </c>
      <c r="Q47" s="14">
        <f>16230903.99+31666347.9+319862.1</f>
        <v>48217113.990000002</v>
      </c>
      <c r="R47" s="85"/>
      <c r="S47" s="85"/>
    </row>
    <row r="48" spans="1:21" s="1" customFormat="1" ht="26.45" customHeight="1" x14ac:dyDescent="0.2">
      <c r="A48" s="110"/>
      <c r="B48" s="105"/>
      <c r="C48" s="110"/>
      <c r="D48" s="105"/>
      <c r="E48" s="105"/>
      <c r="F48" s="105"/>
      <c r="G48" s="105"/>
      <c r="H48" s="105"/>
      <c r="I48" s="105"/>
      <c r="J48" s="105"/>
      <c r="K48" s="107"/>
      <c r="L48" s="107"/>
      <c r="M48" s="51" t="s">
        <v>526</v>
      </c>
      <c r="N48" s="51" t="s">
        <v>282</v>
      </c>
      <c r="O48" s="14">
        <v>869008.34</v>
      </c>
      <c r="P48" s="14">
        <v>869008.34</v>
      </c>
      <c r="Q48" s="14">
        <v>1910123.37</v>
      </c>
      <c r="R48" s="14">
        <f>23852.88+2114802.09+101423</f>
        <v>2240077.9699999997</v>
      </c>
      <c r="S48" s="14">
        <f>23852.88+2114802.09+101423+108732</f>
        <v>2348809.9699999997</v>
      </c>
      <c r="U48" s="90"/>
    </row>
    <row r="49" spans="1:19" s="1" customFormat="1" ht="26.45" hidden="1" customHeight="1" x14ac:dyDescent="0.2">
      <c r="A49" s="110"/>
      <c r="B49" s="105"/>
      <c r="C49" s="110"/>
      <c r="D49" s="105"/>
      <c r="E49" s="105"/>
      <c r="F49" s="105"/>
      <c r="G49" s="105"/>
      <c r="H49" s="105"/>
      <c r="I49" s="105"/>
      <c r="J49" s="105"/>
      <c r="K49" s="107"/>
      <c r="L49" s="107"/>
      <c r="M49" s="51" t="s">
        <v>336</v>
      </c>
      <c r="N49" s="51" t="s">
        <v>282</v>
      </c>
      <c r="O49" s="14">
        <v>0</v>
      </c>
      <c r="P49" s="14">
        <v>0</v>
      </c>
      <c r="Q49" s="14"/>
      <c r="R49" s="85"/>
      <c r="S49" s="85"/>
    </row>
    <row r="50" spans="1:19" s="1" customFormat="1" ht="26.45" customHeight="1" x14ac:dyDescent="0.2">
      <c r="A50" s="109" t="s">
        <v>53</v>
      </c>
      <c r="B50" s="105" t="s">
        <v>54</v>
      </c>
      <c r="C50" s="110" t="s">
        <v>55</v>
      </c>
      <c r="D50" s="105" t="s">
        <v>258</v>
      </c>
      <c r="E50" s="105" t="s">
        <v>259</v>
      </c>
      <c r="F50" s="105" t="s">
        <v>381</v>
      </c>
      <c r="G50" s="105" t="s">
        <v>42</v>
      </c>
      <c r="H50" s="105" t="s">
        <v>446</v>
      </c>
      <c r="I50" s="105" t="s">
        <v>0</v>
      </c>
      <c r="J50" s="105" t="s">
        <v>11</v>
      </c>
      <c r="K50" s="107" t="s">
        <v>278</v>
      </c>
      <c r="L50" s="107" t="s">
        <v>51</v>
      </c>
      <c r="M50" s="5" t="s">
        <v>274</v>
      </c>
      <c r="N50" s="5" t="s">
        <v>274</v>
      </c>
      <c r="O50" s="85">
        <f>SUM(O51:O59)</f>
        <v>15843303.58</v>
      </c>
      <c r="P50" s="85">
        <f>SUM(P51:P59)</f>
        <v>15603680.160000002</v>
      </c>
      <c r="Q50" s="85">
        <f>SUM(Q51:Q59)</f>
        <v>16594583.290000003</v>
      </c>
      <c r="R50" s="85">
        <f>SUM(R51:R59)</f>
        <v>15978171.159999998</v>
      </c>
      <c r="S50" s="85">
        <f>SUM(S51:S59)</f>
        <v>16223928.159999998</v>
      </c>
    </row>
    <row r="51" spans="1:19" s="1" customFormat="1" ht="26.45" customHeight="1" x14ac:dyDescent="0.2">
      <c r="A51" s="109"/>
      <c r="B51" s="105"/>
      <c r="C51" s="110"/>
      <c r="D51" s="105"/>
      <c r="E51" s="105"/>
      <c r="F51" s="105"/>
      <c r="G51" s="105"/>
      <c r="H51" s="105"/>
      <c r="I51" s="105"/>
      <c r="J51" s="105"/>
      <c r="K51" s="107"/>
      <c r="L51" s="107"/>
      <c r="M51" s="51" t="s">
        <v>478</v>
      </c>
      <c r="N51" s="59" t="s">
        <v>282</v>
      </c>
      <c r="O51" s="14">
        <v>347955.45</v>
      </c>
      <c r="P51" s="14">
        <v>347955.45</v>
      </c>
      <c r="Q51" s="14">
        <v>341340.13</v>
      </c>
      <c r="R51" s="14">
        <v>341340.13</v>
      </c>
      <c r="S51" s="14">
        <v>341340.13</v>
      </c>
    </row>
    <row r="52" spans="1:19" s="1" customFormat="1" ht="30.75" customHeight="1" x14ac:dyDescent="0.2">
      <c r="A52" s="109"/>
      <c r="B52" s="105"/>
      <c r="C52" s="110"/>
      <c r="D52" s="105"/>
      <c r="E52" s="105"/>
      <c r="F52" s="105"/>
      <c r="G52" s="105"/>
      <c r="H52" s="105"/>
      <c r="I52" s="105"/>
      <c r="J52" s="105"/>
      <c r="K52" s="107"/>
      <c r="L52" s="107"/>
      <c r="M52" s="51" t="s">
        <v>536</v>
      </c>
      <c r="N52" s="51" t="s">
        <v>282</v>
      </c>
      <c r="O52" s="14"/>
      <c r="P52" s="14"/>
      <c r="Q52" s="14">
        <v>234360</v>
      </c>
      <c r="R52" s="14">
        <v>234360</v>
      </c>
      <c r="S52" s="14">
        <v>234360</v>
      </c>
    </row>
    <row r="53" spans="1:19" s="6" customFormat="1" ht="26.45" customHeight="1" x14ac:dyDescent="0.2">
      <c r="A53" s="109"/>
      <c r="B53" s="105"/>
      <c r="C53" s="110"/>
      <c r="D53" s="105"/>
      <c r="E53" s="105"/>
      <c r="F53" s="105"/>
      <c r="G53" s="105"/>
      <c r="H53" s="105"/>
      <c r="I53" s="105"/>
      <c r="J53" s="105"/>
      <c r="K53" s="107"/>
      <c r="L53" s="107"/>
      <c r="M53" s="51" t="s">
        <v>538</v>
      </c>
      <c r="N53" s="51" t="s">
        <v>282</v>
      </c>
      <c r="O53" s="14">
        <v>5234331.74</v>
      </c>
      <c r="P53" s="14">
        <f>12187330.21-7163231.66</f>
        <v>5024098.5500000007</v>
      </c>
      <c r="Q53" s="14">
        <f>13161600-7836459.96</f>
        <v>5325140.04</v>
      </c>
      <c r="R53" s="85">
        <v>5913000</v>
      </c>
      <c r="S53" s="85">
        <v>5913000</v>
      </c>
    </row>
    <row r="54" spans="1:19" s="6" customFormat="1" ht="26.45" customHeight="1" x14ac:dyDescent="0.2">
      <c r="A54" s="109"/>
      <c r="B54" s="105"/>
      <c r="C54" s="110"/>
      <c r="D54" s="105"/>
      <c r="E54" s="105"/>
      <c r="F54" s="105"/>
      <c r="G54" s="105"/>
      <c r="H54" s="105"/>
      <c r="I54" s="105"/>
      <c r="J54" s="105"/>
      <c r="K54" s="107"/>
      <c r="L54" s="107"/>
      <c r="M54" s="51" t="s">
        <v>334</v>
      </c>
      <c r="N54" s="51" t="s">
        <v>281</v>
      </c>
      <c r="O54" s="14">
        <v>8627255.1300000008</v>
      </c>
      <c r="P54" s="14">
        <v>8627255.1300000008</v>
      </c>
      <c r="Q54" s="14">
        <f>21594471.17-12739187.54</f>
        <v>8855283.6300000027</v>
      </c>
      <c r="R54" s="14">
        <f>9258000-245757</f>
        <v>9012243</v>
      </c>
      <c r="S54" s="14">
        <v>9258000</v>
      </c>
    </row>
    <row r="55" spans="1:19" s="6" customFormat="1" ht="26.45" customHeight="1" x14ac:dyDescent="0.2">
      <c r="A55" s="109"/>
      <c r="B55" s="105"/>
      <c r="C55" s="110"/>
      <c r="D55" s="105"/>
      <c r="E55" s="105"/>
      <c r="F55" s="105"/>
      <c r="G55" s="105"/>
      <c r="H55" s="105"/>
      <c r="I55" s="105"/>
      <c r="J55" s="105"/>
      <c r="K55" s="107"/>
      <c r="L55" s="107"/>
      <c r="M55" s="51" t="s">
        <v>332</v>
      </c>
      <c r="N55" s="51" t="s">
        <v>282</v>
      </c>
      <c r="O55" s="14">
        <v>47756.92</v>
      </c>
      <c r="P55" s="14">
        <v>47756.92</v>
      </c>
      <c r="Q55" s="14">
        <f>6489182-6376919.88</f>
        <v>112262.12000000011</v>
      </c>
      <c r="R55" s="85"/>
      <c r="S55" s="85"/>
    </row>
    <row r="56" spans="1:19" s="6" customFormat="1" ht="26.45" customHeight="1" x14ac:dyDescent="0.2">
      <c r="A56" s="109"/>
      <c r="B56" s="105"/>
      <c r="C56" s="110"/>
      <c r="D56" s="105"/>
      <c r="E56" s="105"/>
      <c r="F56" s="105"/>
      <c r="G56" s="105"/>
      <c r="H56" s="105"/>
      <c r="I56" s="105"/>
      <c r="J56" s="105"/>
      <c r="K56" s="107"/>
      <c r="L56" s="107"/>
      <c r="M56" s="51" t="s">
        <v>333</v>
      </c>
      <c r="N56" s="51" t="s">
        <v>282</v>
      </c>
      <c r="O56" s="14">
        <v>1040191.55</v>
      </c>
      <c r="P56" s="14">
        <f>1796955.32-756766</f>
        <v>1040189.3200000001</v>
      </c>
      <c r="Q56" s="14">
        <f>2052427.74-738080</f>
        <v>1314347.74</v>
      </c>
      <c r="R56" s="85"/>
      <c r="S56" s="85"/>
    </row>
    <row r="57" spans="1:19" s="1" customFormat="1" ht="26.45" customHeight="1" x14ac:dyDescent="0.2">
      <c r="A57" s="109"/>
      <c r="B57" s="105"/>
      <c r="C57" s="110"/>
      <c r="D57" s="105"/>
      <c r="E57" s="105"/>
      <c r="F57" s="105"/>
      <c r="G57" s="105"/>
      <c r="H57" s="105"/>
      <c r="I57" s="105"/>
      <c r="J57" s="105"/>
      <c r="K57" s="107"/>
      <c r="L57" s="107"/>
      <c r="M57" s="51" t="s">
        <v>526</v>
      </c>
      <c r="N57" s="51" t="s">
        <v>282</v>
      </c>
      <c r="O57" s="14">
        <v>195083.5</v>
      </c>
      <c r="P57" s="14">
        <v>165695.59</v>
      </c>
      <c r="Q57" s="14">
        <f>2321973-1910123.37</f>
        <v>411849.62999999989</v>
      </c>
      <c r="R57" s="14">
        <f t="shared" ref="R57:S57" si="11">5276.12+471951.91</f>
        <v>477228.02999999997</v>
      </c>
      <c r="S57" s="14">
        <f t="shared" si="11"/>
        <v>477228.02999999997</v>
      </c>
    </row>
    <row r="58" spans="1:19" s="1" customFormat="1" ht="26.45" hidden="1" customHeight="1" x14ac:dyDescent="0.2">
      <c r="A58" s="109"/>
      <c r="B58" s="105"/>
      <c r="C58" s="110"/>
      <c r="D58" s="105"/>
      <c r="E58" s="105"/>
      <c r="F58" s="105"/>
      <c r="G58" s="105"/>
      <c r="H58" s="105"/>
      <c r="I58" s="105"/>
      <c r="J58" s="105"/>
      <c r="K58" s="107"/>
      <c r="L58" s="107"/>
      <c r="M58" s="51" t="s">
        <v>335</v>
      </c>
      <c r="N58" s="51" t="s">
        <v>282</v>
      </c>
      <c r="O58" s="14">
        <v>0</v>
      </c>
      <c r="P58" s="14">
        <v>0</v>
      </c>
      <c r="Q58" s="14"/>
      <c r="R58" s="85"/>
      <c r="S58" s="85"/>
    </row>
    <row r="59" spans="1:19" s="6" customFormat="1" ht="26.45" customHeight="1" x14ac:dyDescent="0.2">
      <c r="A59" s="109"/>
      <c r="B59" s="105"/>
      <c r="C59" s="110"/>
      <c r="D59" s="105"/>
      <c r="E59" s="105"/>
      <c r="F59" s="105"/>
      <c r="G59" s="105"/>
      <c r="H59" s="105"/>
      <c r="I59" s="105"/>
      <c r="J59" s="105"/>
      <c r="K59" s="107"/>
      <c r="L59" s="107"/>
      <c r="M59" s="51" t="s">
        <v>522</v>
      </c>
      <c r="N59" s="51" t="s">
        <v>282</v>
      </c>
      <c r="O59" s="14">
        <v>350729.29</v>
      </c>
      <c r="P59" s="14">
        <v>350729.2</v>
      </c>
      <c r="Q59" s="14"/>
      <c r="R59" s="85"/>
      <c r="S59" s="85"/>
    </row>
    <row r="60" spans="1:19" s="1" customFormat="1" ht="26.45" customHeight="1" x14ac:dyDescent="0.2">
      <c r="A60" s="110" t="s">
        <v>56</v>
      </c>
      <c r="B60" s="105" t="s">
        <v>57</v>
      </c>
      <c r="C60" s="110" t="s">
        <v>58</v>
      </c>
      <c r="D60" s="105" t="s">
        <v>258</v>
      </c>
      <c r="E60" s="105" t="s">
        <v>259</v>
      </c>
      <c r="F60" s="105" t="s">
        <v>381</v>
      </c>
      <c r="G60" s="105" t="s">
        <v>42</v>
      </c>
      <c r="H60" s="102" t="s">
        <v>448</v>
      </c>
      <c r="I60" s="105" t="s">
        <v>0</v>
      </c>
      <c r="J60" s="105" t="s">
        <v>11</v>
      </c>
      <c r="K60" s="7" t="s">
        <v>274</v>
      </c>
      <c r="L60" s="7" t="s">
        <v>287</v>
      </c>
      <c r="M60" s="7" t="s">
        <v>274</v>
      </c>
      <c r="N60" s="7" t="s">
        <v>274</v>
      </c>
      <c r="O60" s="8">
        <f>SUM(O61:O68)</f>
        <v>23810312.199999999</v>
      </c>
      <c r="P60" s="8">
        <f>SUM(P61:P68)</f>
        <v>23810268.320000004</v>
      </c>
      <c r="Q60" s="8">
        <f>SUM(Q61:Q68)</f>
        <v>22584651.279999997</v>
      </c>
      <c r="R60" s="8">
        <f>SUM(R61:R68)</f>
        <v>19643306</v>
      </c>
      <c r="S60" s="8">
        <f>SUM(S61:S68)</f>
        <v>24087751</v>
      </c>
    </row>
    <row r="61" spans="1:19" s="1" customFormat="1" ht="26.45" customHeight="1" x14ac:dyDescent="0.2">
      <c r="A61" s="110"/>
      <c r="B61" s="105"/>
      <c r="C61" s="110"/>
      <c r="D61" s="105"/>
      <c r="E61" s="105"/>
      <c r="F61" s="105"/>
      <c r="G61" s="105"/>
      <c r="H61" s="102"/>
      <c r="I61" s="105"/>
      <c r="J61" s="105"/>
      <c r="K61" s="94" t="s">
        <v>271</v>
      </c>
      <c r="L61" s="94" t="s">
        <v>59</v>
      </c>
      <c r="M61" s="51" t="s">
        <v>337</v>
      </c>
      <c r="N61" s="51" t="s">
        <v>281</v>
      </c>
      <c r="O61" s="14">
        <v>10212400</v>
      </c>
      <c r="P61" s="14">
        <v>10212400</v>
      </c>
      <c r="Q61" s="14">
        <v>11230228</v>
      </c>
      <c r="R61" s="14">
        <v>11397706</v>
      </c>
      <c r="S61" s="14">
        <v>11397706</v>
      </c>
    </row>
    <row r="62" spans="1:19" s="1" customFormat="1" ht="26.45" customHeight="1" x14ac:dyDescent="0.2">
      <c r="A62" s="110"/>
      <c r="B62" s="105"/>
      <c r="C62" s="110"/>
      <c r="D62" s="105"/>
      <c r="E62" s="105"/>
      <c r="F62" s="105"/>
      <c r="G62" s="105"/>
      <c r="H62" s="102"/>
      <c r="I62" s="105"/>
      <c r="J62" s="105"/>
      <c r="K62" s="94"/>
      <c r="L62" s="94"/>
      <c r="M62" s="51" t="s">
        <v>535</v>
      </c>
      <c r="N62" s="51" t="s">
        <v>282</v>
      </c>
      <c r="O62" s="14"/>
      <c r="P62" s="14"/>
      <c r="Q62" s="14"/>
      <c r="R62" s="85"/>
      <c r="S62" s="85">
        <v>4444445</v>
      </c>
    </row>
    <row r="63" spans="1:19" s="1" customFormat="1" ht="26.45" customHeight="1" x14ac:dyDescent="0.2">
      <c r="A63" s="110"/>
      <c r="B63" s="105"/>
      <c r="C63" s="110"/>
      <c r="D63" s="105"/>
      <c r="E63" s="105"/>
      <c r="F63" s="105"/>
      <c r="G63" s="105"/>
      <c r="H63" s="102"/>
      <c r="I63" s="105"/>
      <c r="J63" s="105"/>
      <c r="K63" s="94"/>
      <c r="L63" s="94"/>
      <c r="M63" s="51" t="s">
        <v>338</v>
      </c>
      <c r="N63" s="51" t="s">
        <v>282</v>
      </c>
      <c r="O63" s="85">
        <v>5981965</v>
      </c>
      <c r="P63" s="85">
        <v>5981921.1200000001</v>
      </c>
      <c r="Q63" s="85">
        <v>2516482.29</v>
      </c>
      <c r="R63" s="85"/>
      <c r="S63" s="85"/>
    </row>
    <row r="64" spans="1:19" s="1" customFormat="1" ht="26.45" customHeight="1" x14ac:dyDescent="0.2">
      <c r="A64" s="110"/>
      <c r="B64" s="105"/>
      <c r="C64" s="110"/>
      <c r="D64" s="105"/>
      <c r="E64" s="105"/>
      <c r="F64" s="105"/>
      <c r="G64" s="105"/>
      <c r="H64" s="102"/>
      <c r="I64" s="105"/>
      <c r="J64" s="105"/>
      <c r="K64" s="94"/>
      <c r="L64" s="94"/>
      <c r="M64" s="51" t="s">
        <v>339</v>
      </c>
      <c r="N64" s="51" t="s">
        <v>282</v>
      </c>
      <c r="O64" s="85"/>
      <c r="P64" s="85"/>
      <c r="Q64" s="85">
        <v>258000</v>
      </c>
      <c r="R64" s="85"/>
      <c r="S64" s="85"/>
    </row>
    <row r="65" spans="1:19" s="1" customFormat="1" ht="26.45" customHeight="1" x14ac:dyDescent="0.2">
      <c r="A65" s="110"/>
      <c r="B65" s="105"/>
      <c r="C65" s="110"/>
      <c r="D65" s="105" t="s">
        <v>503</v>
      </c>
      <c r="E65" s="105" t="s">
        <v>42</v>
      </c>
      <c r="F65" s="105"/>
      <c r="G65" s="105"/>
      <c r="H65" s="102"/>
      <c r="I65" s="105"/>
      <c r="J65" s="105"/>
      <c r="K65" s="97" t="s">
        <v>278</v>
      </c>
      <c r="L65" s="97" t="s">
        <v>504</v>
      </c>
      <c r="M65" s="51" t="s">
        <v>340</v>
      </c>
      <c r="N65" s="51" t="s">
        <v>281</v>
      </c>
      <c r="O65" s="85">
        <v>7451246.9000000004</v>
      </c>
      <c r="P65" s="85">
        <v>7451246.9000000004</v>
      </c>
      <c r="Q65" s="85">
        <v>8013600</v>
      </c>
      <c r="R65" s="85">
        <v>8245600</v>
      </c>
      <c r="S65" s="85">
        <v>8245600</v>
      </c>
    </row>
    <row r="66" spans="1:19" s="1" customFormat="1" ht="26.45" customHeight="1" x14ac:dyDescent="0.2">
      <c r="A66" s="110"/>
      <c r="B66" s="105"/>
      <c r="C66" s="110"/>
      <c r="D66" s="105"/>
      <c r="E66" s="105"/>
      <c r="F66" s="105"/>
      <c r="G66" s="105"/>
      <c r="H66" s="102"/>
      <c r="I66" s="105"/>
      <c r="J66" s="105"/>
      <c r="K66" s="97"/>
      <c r="L66" s="97"/>
      <c r="M66" s="51" t="s">
        <v>332</v>
      </c>
      <c r="N66" s="51" t="s">
        <v>282</v>
      </c>
      <c r="O66" s="85">
        <v>20650</v>
      </c>
      <c r="P66" s="85">
        <v>20650</v>
      </c>
      <c r="Q66" s="85">
        <f>18900+350000</f>
        <v>368900</v>
      </c>
      <c r="R66" s="85">
        <v>0</v>
      </c>
      <c r="S66" s="85">
        <v>0</v>
      </c>
    </row>
    <row r="67" spans="1:19" s="1" customFormat="1" ht="26.45" customHeight="1" x14ac:dyDescent="0.2">
      <c r="A67" s="110"/>
      <c r="B67" s="105"/>
      <c r="C67" s="110"/>
      <c r="D67" s="105"/>
      <c r="E67" s="105"/>
      <c r="F67" s="105"/>
      <c r="G67" s="105"/>
      <c r="H67" s="102"/>
      <c r="I67" s="105"/>
      <c r="J67" s="105"/>
      <c r="K67" s="97"/>
      <c r="L67" s="97"/>
      <c r="M67" s="51" t="s">
        <v>333</v>
      </c>
      <c r="N67" s="51" t="s">
        <v>282</v>
      </c>
      <c r="O67" s="85">
        <v>55215</v>
      </c>
      <c r="P67" s="85">
        <v>55215</v>
      </c>
      <c r="Q67" s="85">
        <v>105200</v>
      </c>
      <c r="R67" s="85"/>
      <c r="S67" s="85"/>
    </row>
    <row r="68" spans="1:19" s="1" customFormat="1" ht="26.45" customHeight="1" x14ac:dyDescent="0.2">
      <c r="A68" s="110"/>
      <c r="B68" s="105"/>
      <c r="C68" s="110"/>
      <c r="D68" s="105"/>
      <c r="E68" s="105"/>
      <c r="F68" s="105"/>
      <c r="G68" s="105"/>
      <c r="H68" s="102"/>
      <c r="I68" s="105"/>
      <c r="J68" s="105"/>
      <c r="K68" s="97"/>
      <c r="L68" s="97"/>
      <c r="M68" s="51" t="s">
        <v>341</v>
      </c>
      <c r="N68" s="51" t="s">
        <v>282</v>
      </c>
      <c r="O68" s="85">
        <v>88835.3</v>
      </c>
      <c r="P68" s="85">
        <v>88835.3</v>
      </c>
      <c r="Q68" s="85">
        <f>101318.08-9077.09</f>
        <v>92240.99</v>
      </c>
      <c r="R68" s="85"/>
      <c r="S68" s="85"/>
    </row>
    <row r="69" spans="1:19" s="1" customFormat="1" ht="74.25" customHeight="1" x14ac:dyDescent="0.2">
      <c r="A69" s="64" t="s">
        <v>60</v>
      </c>
      <c r="B69" s="54" t="s">
        <v>61</v>
      </c>
      <c r="C69" s="54" t="s">
        <v>62</v>
      </c>
      <c r="D69" s="54" t="s">
        <v>258</v>
      </c>
      <c r="E69" s="54" t="s">
        <v>259</v>
      </c>
      <c r="F69" s="54" t="s">
        <v>388</v>
      </c>
      <c r="G69" s="54" t="s">
        <v>42</v>
      </c>
      <c r="H69" s="54" t="s">
        <v>447</v>
      </c>
      <c r="I69" s="54" t="s">
        <v>0</v>
      </c>
      <c r="J69" s="54" t="s">
        <v>11</v>
      </c>
      <c r="K69" s="51" t="s">
        <v>278</v>
      </c>
      <c r="L69" s="51" t="s">
        <v>51</v>
      </c>
      <c r="M69" s="51" t="s">
        <v>330</v>
      </c>
      <c r="N69" s="51" t="s">
        <v>282</v>
      </c>
      <c r="O69" s="85">
        <v>380880</v>
      </c>
      <c r="P69" s="85">
        <v>380880</v>
      </c>
      <c r="Q69" s="85">
        <v>644800</v>
      </c>
      <c r="R69" s="85">
        <v>644800</v>
      </c>
      <c r="S69" s="85">
        <v>644800</v>
      </c>
    </row>
    <row r="70" spans="1:19" s="1" customFormat="1" ht="34.5" customHeight="1" x14ac:dyDescent="0.2">
      <c r="A70" s="114" t="s">
        <v>63</v>
      </c>
      <c r="B70" s="105" t="s">
        <v>64</v>
      </c>
      <c r="C70" s="105" t="s">
        <v>65</v>
      </c>
      <c r="D70" s="105" t="s">
        <v>258</v>
      </c>
      <c r="E70" s="105" t="s">
        <v>259</v>
      </c>
      <c r="F70" s="105" t="s">
        <v>381</v>
      </c>
      <c r="G70" s="105" t="s">
        <v>42</v>
      </c>
      <c r="H70" s="105" t="s">
        <v>449</v>
      </c>
      <c r="I70" s="105" t="s">
        <v>0</v>
      </c>
      <c r="J70" s="105" t="s">
        <v>11</v>
      </c>
      <c r="K70" s="51" t="s">
        <v>278</v>
      </c>
      <c r="L70" s="51" t="s">
        <v>66</v>
      </c>
      <c r="M70" s="51" t="s">
        <v>273</v>
      </c>
      <c r="N70" s="51" t="s">
        <v>274</v>
      </c>
      <c r="O70" s="85">
        <f>SUM(O71:O76)</f>
        <v>23353120</v>
      </c>
      <c r="P70" s="85">
        <f>SUM(P71:P76)</f>
        <v>23259563.16</v>
      </c>
      <c r="Q70" s="85">
        <f>SUM(Q71:Q76)</f>
        <v>26013827.810000002</v>
      </c>
      <c r="R70" s="85">
        <f>SUM(R71:R76)</f>
        <v>25362470</v>
      </c>
      <c r="S70" s="85">
        <f>SUM(S71:S76)</f>
        <v>25362470</v>
      </c>
    </row>
    <row r="71" spans="1:19" s="1" customFormat="1" ht="34.5" customHeight="1" x14ac:dyDescent="0.2">
      <c r="A71" s="114"/>
      <c r="B71" s="105"/>
      <c r="C71" s="105"/>
      <c r="D71" s="105"/>
      <c r="E71" s="105"/>
      <c r="F71" s="105"/>
      <c r="G71" s="105"/>
      <c r="H71" s="105"/>
      <c r="I71" s="105"/>
      <c r="J71" s="105"/>
      <c r="K71" s="94" t="s">
        <v>278</v>
      </c>
      <c r="L71" s="94" t="s">
        <v>66</v>
      </c>
      <c r="M71" s="94" t="s">
        <v>329</v>
      </c>
      <c r="N71" s="48" t="s">
        <v>28</v>
      </c>
      <c r="O71" s="85">
        <v>17025383.25</v>
      </c>
      <c r="P71" s="85">
        <v>17025375.489999998</v>
      </c>
      <c r="Q71" s="85">
        <v>19093345.800000001</v>
      </c>
      <c r="R71" s="85">
        <v>19116400</v>
      </c>
      <c r="S71" s="85">
        <v>19116400</v>
      </c>
    </row>
    <row r="72" spans="1:19" s="1" customFormat="1" ht="34.5" customHeight="1" x14ac:dyDescent="0.2">
      <c r="A72" s="114"/>
      <c r="B72" s="105"/>
      <c r="C72" s="105"/>
      <c r="D72" s="105"/>
      <c r="E72" s="105"/>
      <c r="F72" s="105"/>
      <c r="G72" s="105"/>
      <c r="H72" s="105"/>
      <c r="I72" s="105"/>
      <c r="J72" s="105"/>
      <c r="K72" s="94"/>
      <c r="L72" s="94"/>
      <c r="M72" s="94"/>
      <c r="N72" s="48" t="s">
        <v>295</v>
      </c>
      <c r="O72" s="85">
        <v>5071866.75</v>
      </c>
      <c r="P72" s="85">
        <v>5070692.57</v>
      </c>
      <c r="Q72" s="85">
        <v>5686527.0099999998</v>
      </c>
      <c r="R72" s="85">
        <v>5716900</v>
      </c>
      <c r="S72" s="85">
        <v>5716900</v>
      </c>
    </row>
    <row r="73" spans="1:19" s="1" customFormat="1" ht="34.5" customHeight="1" x14ac:dyDescent="0.2">
      <c r="A73" s="114"/>
      <c r="B73" s="105"/>
      <c r="C73" s="105"/>
      <c r="D73" s="105"/>
      <c r="E73" s="105"/>
      <c r="F73" s="105"/>
      <c r="G73" s="105"/>
      <c r="H73" s="105"/>
      <c r="I73" s="105"/>
      <c r="J73" s="105"/>
      <c r="K73" s="94"/>
      <c r="L73" s="94"/>
      <c r="M73" s="94"/>
      <c r="N73" s="48" t="s">
        <v>272</v>
      </c>
      <c r="O73" s="85">
        <v>1232500</v>
      </c>
      <c r="P73" s="85">
        <v>1140708.1000000001</v>
      </c>
      <c r="Q73" s="85">
        <v>1210785</v>
      </c>
      <c r="R73" s="85">
        <v>506000</v>
      </c>
      <c r="S73" s="85">
        <v>506000</v>
      </c>
    </row>
    <row r="74" spans="1:19" s="1" customFormat="1" ht="34.5" customHeight="1" x14ac:dyDescent="0.2">
      <c r="A74" s="114"/>
      <c r="B74" s="105"/>
      <c r="C74" s="105"/>
      <c r="D74" s="105" t="s">
        <v>380</v>
      </c>
      <c r="E74" s="105" t="s">
        <v>42</v>
      </c>
      <c r="F74" s="105"/>
      <c r="G74" s="105"/>
      <c r="H74" s="105"/>
      <c r="I74" s="105"/>
      <c r="J74" s="105"/>
      <c r="K74" s="94"/>
      <c r="L74" s="94"/>
      <c r="M74" s="94"/>
      <c r="N74" s="48" t="s">
        <v>297</v>
      </c>
      <c r="O74" s="85">
        <v>500</v>
      </c>
      <c r="P74" s="85">
        <v>0</v>
      </c>
      <c r="Q74" s="85">
        <v>300</v>
      </c>
      <c r="R74" s="85">
        <v>300</v>
      </c>
      <c r="S74" s="85">
        <v>300</v>
      </c>
    </row>
    <row r="75" spans="1:19" s="1" customFormat="1" ht="34.5" customHeight="1" x14ac:dyDescent="0.2">
      <c r="A75" s="114"/>
      <c r="B75" s="105"/>
      <c r="C75" s="105"/>
      <c r="D75" s="105"/>
      <c r="E75" s="105"/>
      <c r="F75" s="105"/>
      <c r="G75" s="105"/>
      <c r="H75" s="105"/>
      <c r="I75" s="105"/>
      <c r="J75" s="105"/>
      <c r="K75" s="94"/>
      <c r="L75" s="94"/>
      <c r="M75" s="94"/>
      <c r="N75" s="48" t="s">
        <v>271</v>
      </c>
      <c r="O75" s="85">
        <v>10770</v>
      </c>
      <c r="P75" s="85">
        <v>10762</v>
      </c>
      <c r="Q75" s="85">
        <v>10770</v>
      </c>
      <c r="R75" s="85">
        <v>10770</v>
      </c>
      <c r="S75" s="85">
        <v>10770</v>
      </c>
    </row>
    <row r="76" spans="1:19" s="1" customFormat="1" ht="34.5" customHeight="1" x14ac:dyDescent="0.2">
      <c r="A76" s="114"/>
      <c r="B76" s="105"/>
      <c r="C76" s="105"/>
      <c r="D76" s="105"/>
      <c r="E76" s="105"/>
      <c r="F76" s="105"/>
      <c r="G76" s="105"/>
      <c r="H76" s="105"/>
      <c r="I76" s="105"/>
      <c r="J76" s="105"/>
      <c r="K76" s="94"/>
      <c r="L76" s="94"/>
      <c r="M76" s="94"/>
      <c r="N76" s="51" t="s">
        <v>278</v>
      </c>
      <c r="O76" s="85">
        <v>12100</v>
      </c>
      <c r="P76" s="85">
        <v>12025</v>
      </c>
      <c r="Q76" s="85">
        <v>12100</v>
      </c>
      <c r="R76" s="85">
        <v>12100</v>
      </c>
      <c r="S76" s="85">
        <v>12100</v>
      </c>
    </row>
    <row r="77" spans="1:19" s="1" customFormat="1" ht="26.45" customHeight="1" x14ac:dyDescent="0.2">
      <c r="A77" s="109" t="s">
        <v>71</v>
      </c>
      <c r="B77" s="105" t="s">
        <v>72</v>
      </c>
      <c r="C77" s="110" t="s">
        <v>73</v>
      </c>
      <c r="D77" s="105" t="s">
        <v>258</v>
      </c>
      <c r="E77" s="105" t="s">
        <v>259</v>
      </c>
      <c r="F77" s="105" t="s">
        <v>74</v>
      </c>
      <c r="G77" s="105" t="s">
        <v>42</v>
      </c>
      <c r="H77" s="105" t="s">
        <v>392</v>
      </c>
      <c r="I77" s="105" t="s">
        <v>42</v>
      </c>
      <c r="J77" s="102" t="s">
        <v>12</v>
      </c>
      <c r="K77" s="98" t="s">
        <v>271</v>
      </c>
      <c r="L77" s="98" t="s">
        <v>75</v>
      </c>
      <c r="M77" s="7" t="s">
        <v>274</v>
      </c>
      <c r="N77" s="7" t="s">
        <v>274</v>
      </c>
      <c r="O77" s="8">
        <f>SUM(O78:O82)</f>
        <v>11364296.939999999</v>
      </c>
      <c r="P77" s="8">
        <f>SUM(P78:P82)</f>
        <v>11364296.939999999</v>
      </c>
      <c r="Q77" s="8">
        <f>SUM(Q78:Q82)</f>
        <v>25819198.41</v>
      </c>
      <c r="R77" s="8">
        <f>SUM(R78:R82)</f>
        <v>22815204.039999999</v>
      </c>
      <c r="S77" s="8">
        <f>SUM(S78:S82)</f>
        <v>12816832.32</v>
      </c>
    </row>
    <row r="78" spans="1:19" s="1" customFormat="1" ht="26.45" customHeight="1" x14ac:dyDescent="0.2">
      <c r="A78" s="109"/>
      <c r="B78" s="105"/>
      <c r="C78" s="110"/>
      <c r="D78" s="105"/>
      <c r="E78" s="105"/>
      <c r="F78" s="105"/>
      <c r="G78" s="105"/>
      <c r="H78" s="105"/>
      <c r="I78" s="105"/>
      <c r="J78" s="102"/>
      <c r="K78" s="98"/>
      <c r="L78" s="98"/>
      <c r="M78" s="94" t="s">
        <v>321</v>
      </c>
      <c r="N78" s="51" t="s">
        <v>281</v>
      </c>
      <c r="O78" s="92">
        <v>11297300</v>
      </c>
      <c r="P78" s="92">
        <v>11297300</v>
      </c>
      <c r="Q78" s="92">
        <v>13059300</v>
      </c>
      <c r="R78" s="92">
        <v>12752600</v>
      </c>
      <c r="S78" s="92">
        <v>12752600</v>
      </c>
    </row>
    <row r="79" spans="1:19" s="1" customFormat="1" ht="26.45" customHeight="1" x14ac:dyDescent="0.2">
      <c r="A79" s="109"/>
      <c r="B79" s="105"/>
      <c r="C79" s="110"/>
      <c r="D79" s="105"/>
      <c r="E79" s="105"/>
      <c r="F79" s="105"/>
      <c r="G79" s="105"/>
      <c r="H79" s="105"/>
      <c r="I79" s="105"/>
      <c r="J79" s="102"/>
      <c r="K79" s="98"/>
      <c r="L79" s="98"/>
      <c r="M79" s="94"/>
      <c r="N79" s="51" t="s">
        <v>282</v>
      </c>
      <c r="O79" s="92"/>
      <c r="P79" s="92"/>
      <c r="Q79" s="92">
        <v>3267409.93</v>
      </c>
      <c r="R79" s="42"/>
      <c r="S79" s="42"/>
    </row>
    <row r="80" spans="1:19" s="1" customFormat="1" ht="26.45" customHeight="1" x14ac:dyDescent="0.2">
      <c r="A80" s="109"/>
      <c r="B80" s="105"/>
      <c r="C80" s="110"/>
      <c r="D80" s="105"/>
      <c r="E80" s="105"/>
      <c r="F80" s="105"/>
      <c r="G80" s="105"/>
      <c r="H80" s="105"/>
      <c r="I80" s="105"/>
      <c r="J80" s="102"/>
      <c r="K80" s="98"/>
      <c r="L80" s="98"/>
      <c r="M80" s="48" t="s">
        <v>547</v>
      </c>
      <c r="N80" s="51"/>
      <c r="O80" s="92"/>
      <c r="P80" s="92"/>
      <c r="Q80" s="92">
        <v>284925.34999999998</v>
      </c>
      <c r="R80" s="42"/>
      <c r="S80" s="42"/>
    </row>
    <row r="81" spans="1:19" s="1" customFormat="1" ht="26.45" customHeight="1" x14ac:dyDescent="0.2">
      <c r="A81" s="109"/>
      <c r="B81" s="105"/>
      <c r="C81" s="110"/>
      <c r="D81" s="105"/>
      <c r="E81" s="105"/>
      <c r="F81" s="105"/>
      <c r="G81" s="105"/>
      <c r="H81" s="105"/>
      <c r="I81" s="105"/>
      <c r="J81" s="102"/>
      <c r="K81" s="98"/>
      <c r="L81" s="98"/>
      <c r="M81" s="51" t="s">
        <v>533</v>
      </c>
      <c r="N81" s="51" t="s">
        <v>282</v>
      </c>
      <c r="O81" s="92"/>
      <c r="P81" s="92"/>
      <c r="Q81" s="92">
        <v>9144361.1099999994</v>
      </c>
      <c r="R81" s="42">
        <f>9900000+100000</f>
        <v>10000000</v>
      </c>
      <c r="S81" s="42"/>
    </row>
    <row r="82" spans="1:19" s="1" customFormat="1" ht="34.5" customHeight="1" x14ac:dyDescent="0.2">
      <c r="A82" s="109"/>
      <c r="B82" s="105"/>
      <c r="C82" s="110"/>
      <c r="D82" s="61"/>
      <c r="E82" s="54"/>
      <c r="F82" s="105"/>
      <c r="G82" s="105"/>
      <c r="H82" s="65"/>
      <c r="I82" s="105"/>
      <c r="J82" s="102"/>
      <c r="K82" s="98"/>
      <c r="L82" s="98"/>
      <c r="M82" s="51" t="s">
        <v>320</v>
      </c>
      <c r="N82" s="51" t="s">
        <v>282</v>
      </c>
      <c r="O82" s="42">
        <v>66996.94</v>
      </c>
      <c r="P82" s="42">
        <v>66996.94</v>
      </c>
      <c r="Q82" s="42">
        <v>63202.02</v>
      </c>
      <c r="R82" s="42">
        <f>62608-3.96</f>
        <v>62604.04</v>
      </c>
      <c r="S82" s="42">
        <f>64240-7.68</f>
        <v>64232.32</v>
      </c>
    </row>
    <row r="83" spans="1:19" s="1" customFormat="1" ht="26.45" customHeight="1" x14ac:dyDescent="0.2">
      <c r="A83" s="109" t="s">
        <v>76</v>
      </c>
      <c r="B83" s="105" t="s">
        <v>77</v>
      </c>
      <c r="C83" s="110" t="s">
        <v>78</v>
      </c>
      <c r="D83" s="105" t="s">
        <v>258</v>
      </c>
      <c r="E83" s="105" t="s">
        <v>259</v>
      </c>
      <c r="F83" s="105" t="s">
        <v>79</v>
      </c>
      <c r="G83" s="105" t="s">
        <v>42</v>
      </c>
      <c r="H83" s="105" t="s">
        <v>452</v>
      </c>
      <c r="I83" s="105" t="s">
        <v>42</v>
      </c>
      <c r="J83" s="102" t="s">
        <v>12</v>
      </c>
      <c r="K83" s="98" t="s">
        <v>271</v>
      </c>
      <c r="L83" s="98" t="s">
        <v>75</v>
      </c>
      <c r="M83" s="7" t="s">
        <v>274</v>
      </c>
      <c r="N83" s="7" t="s">
        <v>274</v>
      </c>
      <c r="O83" s="8">
        <f t="shared" ref="O83" si="12">SUM(O84:O92)</f>
        <v>18456771.300000001</v>
      </c>
      <c r="P83" s="8">
        <f>SUM(P84:P92)</f>
        <v>18456425.399999999</v>
      </c>
      <c r="Q83" s="8">
        <f t="shared" ref="Q83:S83" si="13">SUM(Q84:Q92)</f>
        <v>20383807.16</v>
      </c>
      <c r="R83" s="8">
        <f t="shared" si="13"/>
        <v>12012064.449999999</v>
      </c>
      <c r="S83" s="8">
        <f t="shared" si="13"/>
        <v>12622070.800000001</v>
      </c>
    </row>
    <row r="84" spans="1:19" s="1" customFormat="1" ht="26.45" customHeight="1" x14ac:dyDescent="0.2">
      <c r="A84" s="109"/>
      <c r="B84" s="105"/>
      <c r="C84" s="110"/>
      <c r="D84" s="105"/>
      <c r="E84" s="105"/>
      <c r="F84" s="105"/>
      <c r="G84" s="105"/>
      <c r="H84" s="105"/>
      <c r="I84" s="105"/>
      <c r="J84" s="102"/>
      <c r="K84" s="98"/>
      <c r="L84" s="98"/>
      <c r="M84" s="51" t="s">
        <v>319</v>
      </c>
      <c r="N84" s="51" t="s">
        <v>282</v>
      </c>
      <c r="O84" s="85">
        <v>0</v>
      </c>
      <c r="P84" s="85">
        <v>0</v>
      </c>
      <c r="Q84" s="85">
        <v>0</v>
      </c>
      <c r="R84" s="85"/>
      <c r="S84" s="85"/>
    </row>
    <row r="85" spans="1:19" s="1" customFormat="1" ht="26.45" customHeight="1" x14ac:dyDescent="0.2">
      <c r="A85" s="109"/>
      <c r="B85" s="105"/>
      <c r="C85" s="110"/>
      <c r="D85" s="105"/>
      <c r="E85" s="105"/>
      <c r="F85" s="105"/>
      <c r="G85" s="105"/>
      <c r="H85" s="105"/>
      <c r="I85" s="105"/>
      <c r="J85" s="102"/>
      <c r="K85" s="98"/>
      <c r="L85" s="98"/>
      <c r="M85" s="94" t="s">
        <v>316</v>
      </c>
      <c r="N85" s="51" t="s">
        <v>281</v>
      </c>
      <c r="O85" s="14">
        <v>10678300</v>
      </c>
      <c r="P85" s="14">
        <v>10678300</v>
      </c>
      <c r="Q85" s="92">
        <v>11292059</v>
      </c>
      <c r="R85" s="14">
        <f>12112059-99994.55</f>
        <v>12012064.449999999</v>
      </c>
      <c r="S85" s="14">
        <f>12112059+11.8</f>
        <v>12112070.800000001</v>
      </c>
    </row>
    <row r="86" spans="1:19" s="1" customFormat="1" ht="26.45" hidden="1" customHeight="1" x14ac:dyDescent="0.2">
      <c r="A86" s="109"/>
      <c r="B86" s="105"/>
      <c r="C86" s="110"/>
      <c r="D86" s="105"/>
      <c r="E86" s="105"/>
      <c r="F86" s="105"/>
      <c r="G86" s="105"/>
      <c r="H86" s="105"/>
      <c r="I86" s="105"/>
      <c r="J86" s="102"/>
      <c r="K86" s="98"/>
      <c r="L86" s="98"/>
      <c r="M86" s="94"/>
      <c r="N86" s="51" t="s">
        <v>282</v>
      </c>
      <c r="O86" s="14"/>
      <c r="P86" s="14"/>
      <c r="Q86" s="14"/>
      <c r="R86" s="85"/>
      <c r="S86" s="85"/>
    </row>
    <row r="87" spans="1:19" s="1" customFormat="1" ht="26.45" customHeight="1" x14ac:dyDescent="0.2">
      <c r="A87" s="109"/>
      <c r="B87" s="105"/>
      <c r="C87" s="110"/>
      <c r="D87" s="105"/>
      <c r="E87" s="105"/>
      <c r="F87" s="105"/>
      <c r="G87" s="105"/>
      <c r="H87" s="105"/>
      <c r="I87" s="105"/>
      <c r="J87" s="102"/>
      <c r="K87" s="98"/>
      <c r="L87" s="98"/>
      <c r="M87" s="51" t="s">
        <v>317</v>
      </c>
      <c r="N87" s="51" t="s">
        <v>272</v>
      </c>
      <c r="O87" s="14">
        <v>135500</v>
      </c>
      <c r="P87" s="14">
        <v>135154.1</v>
      </c>
      <c r="Q87" s="92">
        <v>135500</v>
      </c>
      <c r="R87" s="85"/>
      <c r="S87" s="85"/>
    </row>
    <row r="88" spans="1:19" s="1" customFormat="1" ht="26.45" customHeight="1" x14ac:dyDescent="0.2">
      <c r="A88" s="109"/>
      <c r="B88" s="105"/>
      <c r="C88" s="110"/>
      <c r="D88" s="115" t="s">
        <v>383</v>
      </c>
      <c r="E88" s="110" t="s">
        <v>42</v>
      </c>
      <c r="F88" s="105"/>
      <c r="G88" s="105"/>
      <c r="H88" s="105"/>
      <c r="I88" s="105"/>
      <c r="J88" s="102"/>
      <c r="K88" s="98"/>
      <c r="L88" s="98"/>
      <c r="M88" s="51" t="s">
        <v>317</v>
      </c>
      <c r="N88" s="51" t="s">
        <v>282</v>
      </c>
      <c r="O88" s="14">
        <v>1219545</v>
      </c>
      <c r="P88" s="14">
        <v>1219545</v>
      </c>
      <c r="Q88" s="92">
        <f>4715720+1850613</f>
        <v>6566333</v>
      </c>
      <c r="R88" s="85"/>
      <c r="S88" s="85"/>
    </row>
    <row r="89" spans="1:19" s="1" customFormat="1" ht="26.45" customHeight="1" x14ac:dyDescent="0.2">
      <c r="A89" s="109"/>
      <c r="B89" s="105"/>
      <c r="C89" s="110"/>
      <c r="D89" s="115"/>
      <c r="E89" s="110"/>
      <c r="F89" s="105"/>
      <c r="G89" s="105"/>
      <c r="H89" s="105"/>
      <c r="I89" s="105"/>
      <c r="J89" s="102"/>
      <c r="K89" s="98"/>
      <c r="L89" s="98"/>
      <c r="M89" s="51" t="s">
        <v>318</v>
      </c>
      <c r="N89" s="51" t="s">
        <v>282</v>
      </c>
      <c r="O89" s="32">
        <v>3446459</v>
      </c>
      <c r="P89" s="32">
        <v>3446459</v>
      </c>
      <c r="Q89" s="42">
        <v>0</v>
      </c>
      <c r="R89" s="85"/>
      <c r="S89" s="85">
        <v>510000</v>
      </c>
    </row>
    <row r="90" spans="1:19" s="1" customFormat="1" ht="26.45" customHeight="1" x14ac:dyDescent="0.2">
      <c r="A90" s="109"/>
      <c r="B90" s="105"/>
      <c r="C90" s="110"/>
      <c r="D90" s="115"/>
      <c r="E90" s="110"/>
      <c r="F90" s="105"/>
      <c r="G90" s="105"/>
      <c r="H90" s="105"/>
      <c r="I90" s="105"/>
      <c r="J90" s="102"/>
      <c r="K90" s="98"/>
      <c r="L90" s="98"/>
      <c r="M90" s="51" t="s">
        <v>548</v>
      </c>
      <c r="N90" s="51" t="s">
        <v>282</v>
      </c>
      <c r="O90" s="32"/>
      <c r="P90" s="32"/>
      <c r="Q90" s="42">
        <v>2175000</v>
      </c>
      <c r="R90" s="85"/>
      <c r="S90" s="85"/>
    </row>
    <row r="91" spans="1:19" s="1" customFormat="1" ht="26.45" customHeight="1" x14ac:dyDescent="0.2">
      <c r="A91" s="109"/>
      <c r="B91" s="105"/>
      <c r="C91" s="110"/>
      <c r="D91" s="115"/>
      <c r="E91" s="110"/>
      <c r="F91" s="105"/>
      <c r="G91" s="105"/>
      <c r="H91" s="105"/>
      <c r="I91" s="105"/>
      <c r="J91" s="102"/>
      <c r="K91" s="98"/>
      <c r="L91" s="98"/>
      <c r="M91" s="51" t="s">
        <v>476</v>
      </c>
      <c r="N91" s="51" t="s">
        <v>282</v>
      </c>
      <c r="O91" s="32">
        <v>2976967.3</v>
      </c>
      <c r="P91" s="32">
        <v>2976967.3</v>
      </c>
      <c r="Q91" s="32">
        <v>0</v>
      </c>
      <c r="R91" s="85"/>
      <c r="S91" s="85"/>
    </row>
    <row r="92" spans="1:19" s="1" customFormat="1" ht="26.45" customHeight="1" x14ac:dyDescent="0.2">
      <c r="A92" s="109"/>
      <c r="B92" s="105"/>
      <c r="C92" s="110"/>
      <c r="D92" s="115"/>
      <c r="E92" s="110"/>
      <c r="F92" s="105"/>
      <c r="G92" s="105"/>
      <c r="H92" s="105"/>
      <c r="I92" s="105"/>
      <c r="J92" s="102"/>
      <c r="K92" s="98"/>
      <c r="L92" s="98"/>
      <c r="M92" s="51" t="s">
        <v>320</v>
      </c>
      <c r="N92" s="51" t="s">
        <v>282</v>
      </c>
      <c r="O92" s="85"/>
      <c r="P92" s="85"/>
      <c r="Q92" s="42">
        <v>214915.16</v>
      </c>
      <c r="R92" s="85"/>
      <c r="S92" s="85"/>
    </row>
    <row r="93" spans="1:19" s="1" customFormat="1" ht="48.75" customHeight="1" x14ac:dyDescent="0.2">
      <c r="A93" s="105" t="s">
        <v>80</v>
      </c>
      <c r="B93" s="105" t="s">
        <v>81</v>
      </c>
      <c r="C93" s="105" t="s">
        <v>82</v>
      </c>
      <c r="D93" s="54" t="s">
        <v>258</v>
      </c>
      <c r="E93" s="54" t="s">
        <v>259</v>
      </c>
      <c r="F93" s="105" t="s">
        <v>453</v>
      </c>
      <c r="G93" s="105" t="s">
        <v>42</v>
      </c>
      <c r="H93" s="105" t="s">
        <v>419</v>
      </c>
      <c r="I93" s="105" t="s">
        <v>42</v>
      </c>
      <c r="J93" s="105" t="s">
        <v>12</v>
      </c>
      <c r="K93" s="97" t="s">
        <v>271</v>
      </c>
      <c r="L93" s="7" t="s">
        <v>287</v>
      </c>
      <c r="M93" s="7" t="s">
        <v>274</v>
      </c>
      <c r="N93" s="7" t="s">
        <v>274</v>
      </c>
      <c r="O93" s="8">
        <f t="shared" ref="O93" si="14">O94+O95</f>
        <v>735888.25</v>
      </c>
      <c r="P93" s="8">
        <f t="shared" ref="P93:S93" si="15">P94+P95</f>
        <v>735888.25</v>
      </c>
      <c r="Q93" s="8">
        <f t="shared" si="15"/>
        <v>799100</v>
      </c>
      <c r="R93" s="8">
        <f t="shared" si="15"/>
        <v>0</v>
      </c>
      <c r="S93" s="8">
        <f t="shared" si="15"/>
        <v>0</v>
      </c>
    </row>
    <row r="94" spans="1:19" s="1" customFormat="1" ht="36.75" customHeight="1" x14ac:dyDescent="0.2">
      <c r="A94" s="105"/>
      <c r="B94" s="105"/>
      <c r="C94" s="105"/>
      <c r="D94" s="105" t="s">
        <v>384</v>
      </c>
      <c r="E94" s="105" t="s">
        <v>42</v>
      </c>
      <c r="F94" s="105"/>
      <c r="G94" s="105"/>
      <c r="H94" s="105"/>
      <c r="I94" s="105"/>
      <c r="J94" s="105"/>
      <c r="K94" s="97"/>
      <c r="L94" s="51" t="s">
        <v>286</v>
      </c>
      <c r="M94" s="51" t="s">
        <v>373</v>
      </c>
      <c r="N94" s="51" t="s">
        <v>272</v>
      </c>
      <c r="O94" s="85">
        <v>456764.08</v>
      </c>
      <c r="P94" s="85">
        <v>456764.08</v>
      </c>
      <c r="Q94" s="85">
        <v>0</v>
      </c>
      <c r="R94" s="85"/>
      <c r="S94" s="85"/>
    </row>
    <row r="95" spans="1:19" s="1" customFormat="1" ht="36.75" customHeight="1" x14ac:dyDescent="0.2">
      <c r="A95" s="105"/>
      <c r="B95" s="105"/>
      <c r="C95" s="105"/>
      <c r="D95" s="105"/>
      <c r="E95" s="105"/>
      <c r="F95" s="105"/>
      <c r="G95" s="105"/>
      <c r="H95" s="105"/>
      <c r="I95" s="105"/>
      <c r="J95" s="105"/>
      <c r="K95" s="97"/>
      <c r="L95" s="51" t="s">
        <v>75</v>
      </c>
      <c r="M95" s="51" t="s">
        <v>315</v>
      </c>
      <c r="N95" s="51" t="s">
        <v>272</v>
      </c>
      <c r="O95" s="85">
        <v>279124.17</v>
      </c>
      <c r="P95" s="85">
        <v>279124.17</v>
      </c>
      <c r="Q95" s="85">
        <v>799100</v>
      </c>
      <c r="R95" s="85"/>
      <c r="S95" s="85"/>
    </row>
    <row r="96" spans="1:19" s="1" customFormat="1" ht="26.45" customHeight="1" x14ac:dyDescent="0.2">
      <c r="A96" s="96" t="s">
        <v>83</v>
      </c>
      <c r="B96" s="102" t="s">
        <v>84</v>
      </c>
      <c r="C96" s="96" t="s">
        <v>85</v>
      </c>
      <c r="D96" s="105" t="s">
        <v>258</v>
      </c>
      <c r="E96" s="105" t="s">
        <v>259</v>
      </c>
      <c r="F96" s="105" t="s">
        <v>385</v>
      </c>
      <c r="G96" s="105" t="s">
        <v>42</v>
      </c>
      <c r="H96" s="105" t="s">
        <v>454</v>
      </c>
      <c r="I96" s="105" t="s">
        <v>42</v>
      </c>
      <c r="J96" s="105" t="s">
        <v>16</v>
      </c>
      <c r="K96" s="33" t="s">
        <v>274</v>
      </c>
      <c r="L96" s="94" t="s">
        <v>86</v>
      </c>
      <c r="M96" s="51" t="s">
        <v>273</v>
      </c>
      <c r="N96" s="51" t="s">
        <v>274</v>
      </c>
      <c r="O96" s="85">
        <f>O97+O106</f>
        <v>133238845</v>
      </c>
      <c r="P96" s="85">
        <f>P97+P106</f>
        <v>76579766.760000005</v>
      </c>
      <c r="Q96" s="85">
        <f>Q97+Q106</f>
        <v>347883343.48000002</v>
      </c>
      <c r="R96" s="85">
        <f>R97+R106</f>
        <v>5991860.54</v>
      </c>
      <c r="S96" s="85">
        <f>S97+S106</f>
        <v>33844790.759999998</v>
      </c>
    </row>
    <row r="97" spans="1:19" s="1" customFormat="1" ht="26.45" customHeight="1" x14ac:dyDescent="0.2">
      <c r="A97" s="96"/>
      <c r="B97" s="102"/>
      <c r="C97" s="96"/>
      <c r="D97" s="105"/>
      <c r="E97" s="105"/>
      <c r="F97" s="105"/>
      <c r="G97" s="105"/>
      <c r="H97" s="105"/>
      <c r="I97" s="105"/>
      <c r="J97" s="105"/>
      <c r="K97" s="97" t="s">
        <v>271</v>
      </c>
      <c r="L97" s="94"/>
      <c r="M97" s="51" t="s">
        <v>273</v>
      </c>
      <c r="N97" s="51" t="s">
        <v>274</v>
      </c>
      <c r="O97" s="85">
        <f>SUM(O98:O105)</f>
        <v>133098400</v>
      </c>
      <c r="P97" s="85">
        <f>SUM(P98:P105)</f>
        <v>76448483.760000005</v>
      </c>
      <c r="Q97" s="85">
        <f>SUM(Q98:Q105)</f>
        <v>347686428.48000002</v>
      </c>
      <c r="R97" s="85">
        <f>SUM(R98:R105)</f>
        <v>5991860.54</v>
      </c>
      <c r="S97" s="85">
        <f>SUM(S98:S105)</f>
        <v>33844790.759999998</v>
      </c>
    </row>
    <row r="98" spans="1:19" s="1" customFormat="1" ht="26.45" customHeight="1" x14ac:dyDescent="0.2">
      <c r="A98" s="96"/>
      <c r="B98" s="102"/>
      <c r="C98" s="96"/>
      <c r="D98" s="105"/>
      <c r="E98" s="105"/>
      <c r="F98" s="105"/>
      <c r="G98" s="105"/>
      <c r="H98" s="105"/>
      <c r="I98" s="105"/>
      <c r="J98" s="105"/>
      <c r="K98" s="97"/>
      <c r="L98" s="94"/>
      <c r="M98" s="51" t="s">
        <v>532</v>
      </c>
      <c r="N98" s="51" t="s">
        <v>289</v>
      </c>
      <c r="O98" s="85">
        <v>131314000</v>
      </c>
      <c r="P98" s="85">
        <v>74719998.359999999</v>
      </c>
      <c r="Q98" s="85">
        <f>195168038.69+144609954.16</f>
        <v>339777992.85000002</v>
      </c>
      <c r="R98" s="85"/>
      <c r="S98" s="85"/>
    </row>
    <row r="99" spans="1:19" s="1" customFormat="1" ht="26.45" customHeight="1" x14ac:dyDescent="0.2">
      <c r="A99" s="96"/>
      <c r="B99" s="102"/>
      <c r="C99" s="96"/>
      <c r="D99" s="105"/>
      <c r="E99" s="105"/>
      <c r="F99" s="105"/>
      <c r="G99" s="105"/>
      <c r="H99" s="105"/>
      <c r="I99" s="105"/>
      <c r="J99" s="105"/>
      <c r="K99" s="97"/>
      <c r="L99" s="94"/>
      <c r="M99" s="99" t="s">
        <v>544</v>
      </c>
      <c r="N99" s="83" t="s">
        <v>297</v>
      </c>
      <c r="O99" s="85"/>
      <c r="P99" s="85"/>
      <c r="Q99" s="85">
        <v>222578.14</v>
      </c>
      <c r="R99" s="85"/>
      <c r="S99" s="85"/>
    </row>
    <row r="100" spans="1:19" s="1" customFormat="1" ht="26.45" customHeight="1" x14ac:dyDescent="0.2">
      <c r="A100" s="96"/>
      <c r="B100" s="102"/>
      <c r="C100" s="96"/>
      <c r="D100" s="105"/>
      <c r="E100" s="105"/>
      <c r="F100" s="105"/>
      <c r="G100" s="105"/>
      <c r="H100" s="105"/>
      <c r="I100" s="105"/>
      <c r="J100" s="105"/>
      <c r="K100" s="97"/>
      <c r="L100" s="94"/>
      <c r="M100" s="100"/>
      <c r="N100" s="51" t="s">
        <v>281</v>
      </c>
      <c r="O100" s="85"/>
      <c r="P100" s="85"/>
      <c r="Q100" s="85"/>
      <c r="R100" s="85">
        <v>5991860.54</v>
      </c>
      <c r="S100" s="85">
        <v>8000000</v>
      </c>
    </row>
    <row r="101" spans="1:19" s="1" customFormat="1" ht="26.45" customHeight="1" x14ac:dyDescent="0.2">
      <c r="A101" s="96"/>
      <c r="B101" s="102"/>
      <c r="C101" s="96"/>
      <c r="D101" s="105"/>
      <c r="E101" s="105"/>
      <c r="F101" s="105"/>
      <c r="G101" s="105"/>
      <c r="H101" s="105"/>
      <c r="I101" s="105"/>
      <c r="J101" s="105"/>
      <c r="K101" s="97"/>
      <c r="L101" s="94"/>
      <c r="M101" s="101"/>
      <c r="N101" s="51" t="s">
        <v>282</v>
      </c>
      <c r="O101" s="85"/>
      <c r="P101" s="85"/>
      <c r="Q101" s="85"/>
      <c r="R101" s="85"/>
      <c r="S101" s="85">
        <v>3622568.54</v>
      </c>
    </row>
    <row r="102" spans="1:19" s="1" customFormat="1" ht="26.45" customHeight="1" x14ac:dyDescent="0.2">
      <c r="A102" s="96"/>
      <c r="B102" s="102"/>
      <c r="C102" s="96"/>
      <c r="D102" s="105"/>
      <c r="E102" s="105"/>
      <c r="F102" s="105"/>
      <c r="G102" s="105"/>
      <c r="H102" s="105"/>
      <c r="I102" s="105"/>
      <c r="J102" s="105"/>
      <c r="K102" s="97"/>
      <c r="L102" s="94"/>
      <c r="M102" s="51" t="s">
        <v>520</v>
      </c>
      <c r="N102" s="51" t="s">
        <v>289</v>
      </c>
      <c r="O102" s="85">
        <v>1498600</v>
      </c>
      <c r="P102" s="85">
        <v>1463600</v>
      </c>
      <c r="Q102" s="85">
        <v>1100000</v>
      </c>
      <c r="R102" s="85"/>
      <c r="S102" s="85"/>
    </row>
    <row r="103" spans="1:19" s="1" customFormat="1" ht="26.45" customHeight="1" x14ac:dyDescent="0.2">
      <c r="A103" s="96"/>
      <c r="B103" s="102"/>
      <c r="C103" s="96"/>
      <c r="D103" s="105"/>
      <c r="E103" s="105"/>
      <c r="F103" s="105"/>
      <c r="G103" s="105"/>
      <c r="H103" s="105"/>
      <c r="I103" s="105"/>
      <c r="J103" s="105"/>
      <c r="K103" s="97"/>
      <c r="L103" s="94"/>
      <c r="M103" s="43" t="s">
        <v>545</v>
      </c>
      <c r="N103" s="51" t="s">
        <v>26</v>
      </c>
      <c r="O103" s="14"/>
      <c r="P103" s="14"/>
      <c r="Q103" s="14"/>
      <c r="R103" s="85"/>
      <c r="S103" s="85">
        <f>22222223-0.78</f>
        <v>22222222.219999999</v>
      </c>
    </row>
    <row r="104" spans="1:19" s="1" customFormat="1" ht="26.45" customHeight="1" x14ac:dyDescent="0.2">
      <c r="A104" s="96"/>
      <c r="B104" s="102"/>
      <c r="C104" s="96"/>
      <c r="D104" s="105"/>
      <c r="E104" s="105"/>
      <c r="F104" s="105"/>
      <c r="G104" s="105"/>
      <c r="H104" s="105"/>
      <c r="I104" s="105"/>
      <c r="J104" s="105"/>
      <c r="K104" s="97"/>
      <c r="L104" s="94"/>
      <c r="M104" s="48" t="s">
        <v>305</v>
      </c>
      <c r="N104" s="51" t="s">
        <v>272</v>
      </c>
      <c r="O104" s="14">
        <v>275800</v>
      </c>
      <c r="P104" s="14">
        <v>255385.4</v>
      </c>
      <c r="Q104" s="14">
        <v>6575857.4900000002</v>
      </c>
      <c r="R104" s="85"/>
      <c r="S104" s="85"/>
    </row>
    <row r="105" spans="1:19" s="1" customFormat="1" ht="26.45" customHeight="1" x14ac:dyDescent="0.2">
      <c r="A105" s="96"/>
      <c r="B105" s="102"/>
      <c r="C105" s="96"/>
      <c r="D105" s="105"/>
      <c r="E105" s="105"/>
      <c r="F105" s="105"/>
      <c r="G105" s="105"/>
      <c r="H105" s="105"/>
      <c r="I105" s="105"/>
      <c r="J105" s="105"/>
      <c r="K105" s="97"/>
      <c r="L105" s="94"/>
      <c r="M105" s="48" t="s">
        <v>306</v>
      </c>
      <c r="N105" s="51" t="s">
        <v>272</v>
      </c>
      <c r="O105" s="14">
        <v>10000</v>
      </c>
      <c r="P105" s="14">
        <v>9500</v>
      </c>
      <c r="Q105" s="14">
        <v>10000</v>
      </c>
      <c r="R105" s="85"/>
      <c r="S105" s="85"/>
    </row>
    <row r="106" spans="1:19" s="1" customFormat="1" ht="26.45" customHeight="1" x14ac:dyDescent="0.2">
      <c r="A106" s="96"/>
      <c r="B106" s="102"/>
      <c r="C106" s="96"/>
      <c r="D106" s="105"/>
      <c r="E106" s="105"/>
      <c r="F106" s="105"/>
      <c r="G106" s="105"/>
      <c r="H106" s="105"/>
      <c r="I106" s="105"/>
      <c r="J106" s="105"/>
      <c r="K106" s="51" t="s">
        <v>278</v>
      </c>
      <c r="L106" s="94"/>
      <c r="M106" s="51" t="s">
        <v>506</v>
      </c>
      <c r="N106" s="51" t="s">
        <v>272</v>
      </c>
      <c r="O106" s="85">
        <v>140445</v>
      </c>
      <c r="P106" s="85">
        <v>131283</v>
      </c>
      <c r="Q106" s="85">
        <v>196915</v>
      </c>
      <c r="R106" s="85"/>
      <c r="S106" s="85"/>
    </row>
    <row r="107" spans="1:19" s="1" customFormat="1" ht="26.45" customHeight="1" x14ac:dyDescent="0.2">
      <c r="A107" s="105" t="s">
        <v>87</v>
      </c>
      <c r="B107" s="105" t="s">
        <v>88</v>
      </c>
      <c r="C107" s="105" t="s">
        <v>89</v>
      </c>
      <c r="D107" s="105" t="s">
        <v>258</v>
      </c>
      <c r="E107" s="105" t="s">
        <v>259</v>
      </c>
      <c r="F107" s="120"/>
      <c r="G107" s="105"/>
      <c r="H107" s="105" t="s">
        <v>455</v>
      </c>
      <c r="I107" s="105" t="s">
        <v>42</v>
      </c>
      <c r="J107" s="105" t="s">
        <v>11</v>
      </c>
      <c r="K107" s="51" t="s">
        <v>274</v>
      </c>
      <c r="L107" s="51" t="s">
        <v>274</v>
      </c>
      <c r="M107" s="51" t="s">
        <v>274</v>
      </c>
      <c r="N107" s="51" t="s">
        <v>274</v>
      </c>
      <c r="O107" s="85">
        <f>O108+O109</f>
        <v>128400</v>
      </c>
      <c r="P107" s="85">
        <f t="shared" ref="P107:S107" si="16">P108+P109</f>
        <v>78181.25</v>
      </c>
      <c r="Q107" s="85">
        <f t="shared" si="16"/>
        <v>128400</v>
      </c>
      <c r="R107" s="85">
        <f t="shared" si="16"/>
        <v>0</v>
      </c>
      <c r="S107" s="85">
        <f t="shared" si="16"/>
        <v>0</v>
      </c>
    </row>
    <row r="108" spans="1:19" s="1" customFormat="1" ht="26.45" customHeight="1" x14ac:dyDescent="0.2">
      <c r="A108" s="105"/>
      <c r="B108" s="105"/>
      <c r="C108" s="105"/>
      <c r="D108" s="105"/>
      <c r="E108" s="105"/>
      <c r="F108" s="120"/>
      <c r="G108" s="105"/>
      <c r="H108" s="105"/>
      <c r="I108" s="105"/>
      <c r="J108" s="105"/>
      <c r="K108" s="51" t="s">
        <v>271</v>
      </c>
      <c r="L108" s="51" t="s">
        <v>288</v>
      </c>
      <c r="M108" s="51" t="s">
        <v>314</v>
      </c>
      <c r="N108" s="51" t="s">
        <v>272</v>
      </c>
      <c r="O108" s="14">
        <v>5000</v>
      </c>
      <c r="P108" s="14">
        <v>4620</v>
      </c>
      <c r="Q108" s="14">
        <v>5000</v>
      </c>
      <c r="R108" s="85"/>
      <c r="S108" s="85"/>
    </row>
    <row r="109" spans="1:19" s="1" customFormat="1" ht="26.45" customHeight="1" x14ac:dyDescent="0.2">
      <c r="A109" s="105"/>
      <c r="B109" s="105"/>
      <c r="C109" s="105"/>
      <c r="D109" s="105"/>
      <c r="E109" s="105"/>
      <c r="F109" s="120"/>
      <c r="G109" s="105"/>
      <c r="H109" s="105"/>
      <c r="I109" s="105"/>
      <c r="J109" s="105"/>
      <c r="K109" s="51" t="s">
        <v>278</v>
      </c>
      <c r="L109" s="51" t="s">
        <v>562</v>
      </c>
      <c r="M109" s="51"/>
      <c r="N109" s="51" t="s">
        <v>272</v>
      </c>
      <c r="O109" s="14">
        <v>123400</v>
      </c>
      <c r="P109" s="14">
        <v>73561.25</v>
      </c>
      <c r="Q109" s="14">
        <v>123400</v>
      </c>
      <c r="R109" s="85"/>
      <c r="S109" s="85"/>
    </row>
    <row r="110" spans="1:19" s="1" customFormat="1" ht="95.25" hidden="1" customHeight="1" x14ac:dyDescent="0.2">
      <c r="A110" s="105" t="s">
        <v>90</v>
      </c>
      <c r="B110" s="105" t="s">
        <v>91</v>
      </c>
      <c r="C110" s="105" t="s">
        <v>92</v>
      </c>
      <c r="D110" s="105" t="s">
        <v>93</v>
      </c>
      <c r="E110" s="105" t="s">
        <v>42</v>
      </c>
      <c r="F110" s="54" t="s">
        <v>457</v>
      </c>
      <c r="G110" s="54" t="s">
        <v>42</v>
      </c>
      <c r="H110" s="54" t="s">
        <v>419</v>
      </c>
      <c r="I110" s="54" t="s">
        <v>42</v>
      </c>
      <c r="J110" s="54" t="s">
        <v>21</v>
      </c>
      <c r="K110" s="51" t="s">
        <v>271</v>
      </c>
      <c r="L110" s="51" t="s">
        <v>94</v>
      </c>
      <c r="M110" s="51" t="s">
        <v>350</v>
      </c>
      <c r="N110" s="51" t="s">
        <v>272</v>
      </c>
      <c r="O110" s="14"/>
      <c r="P110" s="14"/>
      <c r="Q110" s="14"/>
      <c r="R110" s="85"/>
      <c r="S110" s="85"/>
    </row>
    <row r="111" spans="1:19" s="1" customFormat="1" ht="95.25" customHeight="1" x14ac:dyDescent="0.2">
      <c r="A111" s="105"/>
      <c r="B111" s="105"/>
      <c r="C111" s="105"/>
      <c r="D111" s="105"/>
      <c r="E111" s="105"/>
      <c r="F111" s="52" t="s">
        <v>486</v>
      </c>
      <c r="G111" s="54" t="s">
        <v>42</v>
      </c>
      <c r="H111" s="54" t="s">
        <v>500</v>
      </c>
      <c r="I111" s="52"/>
      <c r="J111" s="52"/>
      <c r="K111" s="48" t="s">
        <v>271</v>
      </c>
      <c r="L111" s="48" t="s">
        <v>127</v>
      </c>
      <c r="M111" s="48" t="s">
        <v>487</v>
      </c>
      <c r="N111" s="51"/>
      <c r="O111" s="31">
        <v>600</v>
      </c>
      <c r="P111" s="31">
        <v>600</v>
      </c>
      <c r="Q111" s="31">
        <v>600</v>
      </c>
      <c r="R111" s="31">
        <v>600</v>
      </c>
      <c r="S111" s="31">
        <v>600</v>
      </c>
    </row>
    <row r="112" spans="1:19" s="1" customFormat="1" ht="73.5" customHeight="1" x14ac:dyDescent="0.2">
      <c r="A112" s="66" t="s">
        <v>473</v>
      </c>
      <c r="B112" s="54" t="s">
        <v>472</v>
      </c>
      <c r="C112" s="54">
        <v>1055</v>
      </c>
      <c r="D112" s="54" t="s">
        <v>258</v>
      </c>
      <c r="E112" s="54" t="s">
        <v>485</v>
      </c>
      <c r="F112" s="54"/>
      <c r="G112" s="54"/>
      <c r="H112" s="54"/>
      <c r="I112" s="54"/>
      <c r="J112" s="54"/>
      <c r="K112" s="51" t="s">
        <v>271</v>
      </c>
      <c r="L112" s="51" t="s">
        <v>474</v>
      </c>
      <c r="M112" s="51" t="s">
        <v>475</v>
      </c>
      <c r="N112" s="51" t="s">
        <v>272</v>
      </c>
      <c r="O112" s="14">
        <v>196985.65</v>
      </c>
      <c r="P112" s="14">
        <v>0</v>
      </c>
      <c r="Q112" s="14">
        <v>264569.67</v>
      </c>
      <c r="R112" s="14">
        <v>84000</v>
      </c>
      <c r="S112" s="14">
        <v>84000</v>
      </c>
    </row>
    <row r="113" spans="1:19" s="1" customFormat="1" ht="26.45" customHeight="1" x14ac:dyDescent="0.2">
      <c r="A113" s="109" t="s">
        <v>95</v>
      </c>
      <c r="B113" s="105" t="s">
        <v>96</v>
      </c>
      <c r="C113" s="110" t="s">
        <v>97</v>
      </c>
      <c r="D113" s="105" t="s">
        <v>258</v>
      </c>
      <c r="E113" s="105" t="s">
        <v>484</v>
      </c>
      <c r="F113" s="105" t="s">
        <v>458</v>
      </c>
      <c r="G113" s="105" t="s">
        <v>42</v>
      </c>
      <c r="H113" s="105" t="s">
        <v>419</v>
      </c>
      <c r="I113" s="105" t="s">
        <v>42</v>
      </c>
      <c r="J113" s="105" t="s">
        <v>20</v>
      </c>
      <c r="K113" s="97" t="s">
        <v>271</v>
      </c>
      <c r="L113" s="51" t="s">
        <v>287</v>
      </c>
      <c r="M113" s="51" t="s">
        <v>274</v>
      </c>
      <c r="N113" s="51" t="s">
        <v>274</v>
      </c>
      <c r="O113" s="85">
        <f>SUM(O114:O117)</f>
        <v>19051806.84</v>
      </c>
      <c r="P113" s="85">
        <f>SUM(P114:P117)</f>
        <v>19038359.549999997</v>
      </c>
      <c r="Q113" s="85">
        <f>SUM(Q114:Q117)</f>
        <v>134704.45000000001</v>
      </c>
      <c r="R113" s="85">
        <f>SUM(R114:R117)</f>
        <v>0</v>
      </c>
      <c r="S113" s="85">
        <f>SUM(S114:S117)</f>
        <v>0</v>
      </c>
    </row>
    <row r="114" spans="1:19" s="1" customFormat="1" ht="26.45" customHeight="1" x14ac:dyDescent="0.2">
      <c r="A114" s="109"/>
      <c r="B114" s="105"/>
      <c r="C114" s="110"/>
      <c r="D114" s="105"/>
      <c r="E114" s="105"/>
      <c r="F114" s="105"/>
      <c r="G114" s="105"/>
      <c r="H114" s="105"/>
      <c r="I114" s="105"/>
      <c r="J114" s="105"/>
      <c r="K114" s="97"/>
      <c r="L114" s="51" t="s">
        <v>138</v>
      </c>
      <c r="M114" s="51" t="s">
        <v>343</v>
      </c>
      <c r="N114" s="51" t="s">
        <v>272</v>
      </c>
      <c r="O114" s="14">
        <v>87000</v>
      </c>
      <c r="P114" s="14">
        <v>85794.72</v>
      </c>
      <c r="Q114" s="14">
        <v>90000</v>
      </c>
      <c r="R114" s="85"/>
      <c r="S114" s="85"/>
    </row>
    <row r="115" spans="1:19" s="1" customFormat="1" ht="26.45" customHeight="1" x14ac:dyDescent="0.2">
      <c r="A115" s="109"/>
      <c r="B115" s="105"/>
      <c r="C115" s="110"/>
      <c r="D115" s="105"/>
      <c r="E115" s="105"/>
      <c r="F115" s="105"/>
      <c r="G115" s="105"/>
      <c r="H115" s="105"/>
      <c r="I115" s="105"/>
      <c r="J115" s="105"/>
      <c r="K115" s="97"/>
      <c r="L115" s="51" t="s">
        <v>138</v>
      </c>
      <c r="M115" s="51" t="s">
        <v>343</v>
      </c>
      <c r="N115" s="51" t="s">
        <v>470</v>
      </c>
      <c r="O115" s="14"/>
      <c r="P115" s="14"/>
      <c r="Q115" s="14">
        <v>44704.45</v>
      </c>
      <c r="R115" s="85"/>
      <c r="S115" s="85"/>
    </row>
    <row r="116" spans="1:19" s="1" customFormat="1" ht="26.45" customHeight="1" x14ac:dyDescent="0.2">
      <c r="A116" s="109"/>
      <c r="B116" s="105"/>
      <c r="C116" s="110"/>
      <c r="D116" s="105"/>
      <c r="E116" s="105"/>
      <c r="F116" s="105"/>
      <c r="G116" s="105"/>
      <c r="H116" s="105"/>
      <c r="I116" s="105"/>
      <c r="J116" s="105"/>
      <c r="K116" s="97"/>
      <c r="L116" s="51" t="s">
        <v>138</v>
      </c>
      <c r="M116" s="51" t="s">
        <v>346</v>
      </c>
      <c r="N116" s="51" t="s">
        <v>289</v>
      </c>
      <c r="O116" s="14">
        <v>30600</v>
      </c>
      <c r="P116" s="14">
        <v>30600</v>
      </c>
      <c r="Q116" s="14"/>
      <c r="R116" s="85"/>
      <c r="S116" s="85"/>
    </row>
    <row r="117" spans="1:19" s="1" customFormat="1" ht="26.45" customHeight="1" x14ac:dyDescent="0.2">
      <c r="A117" s="109"/>
      <c r="B117" s="105"/>
      <c r="C117" s="110"/>
      <c r="D117" s="105"/>
      <c r="E117" s="105"/>
      <c r="F117" s="105"/>
      <c r="G117" s="105"/>
      <c r="H117" s="105"/>
      <c r="I117" s="105"/>
      <c r="J117" s="105"/>
      <c r="K117" s="97"/>
      <c r="L117" s="51" t="s">
        <v>98</v>
      </c>
      <c r="M117" s="51" t="s">
        <v>344</v>
      </c>
      <c r="N117" s="51" t="s">
        <v>289</v>
      </c>
      <c r="O117" s="85">
        <v>18934206.84</v>
      </c>
      <c r="P117" s="85">
        <v>18921964.829999998</v>
      </c>
      <c r="Q117" s="85">
        <v>0</v>
      </c>
      <c r="R117" s="85"/>
      <c r="S117" s="85">
        <v>0</v>
      </c>
    </row>
    <row r="118" spans="1:19" s="1" customFormat="1" ht="259.5" customHeight="1" x14ac:dyDescent="0.2">
      <c r="A118" s="82" t="s">
        <v>551</v>
      </c>
      <c r="B118" s="80" t="s">
        <v>552</v>
      </c>
      <c r="C118" s="80">
        <v>1058</v>
      </c>
      <c r="D118" s="80" t="s">
        <v>258</v>
      </c>
      <c r="E118" s="80"/>
      <c r="F118" s="80"/>
      <c r="G118" s="80"/>
      <c r="H118" s="80" t="s">
        <v>553</v>
      </c>
      <c r="I118" s="80" t="s">
        <v>42</v>
      </c>
      <c r="J118" s="80"/>
      <c r="K118" s="79" t="s">
        <v>271</v>
      </c>
      <c r="L118" s="79" t="s">
        <v>241</v>
      </c>
      <c r="M118" s="79" t="s">
        <v>554</v>
      </c>
      <c r="N118" s="79" t="s">
        <v>272</v>
      </c>
      <c r="O118" s="85">
        <v>0</v>
      </c>
      <c r="P118" s="85">
        <v>0</v>
      </c>
      <c r="Q118" s="85">
        <v>2612401.64</v>
      </c>
      <c r="R118" s="85">
        <v>0</v>
      </c>
      <c r="S118" s="85">
        <v>0</v>
      </c>
    </row>
    <row r="119" spans="1:19" s="1" customFormat="1" ht="48.75" customHeight="1" x14ac:dyDescent="0.2">
      <c r="A119" s="114" t="s">
        <v>99</v>
      </c>
      <c r="B119" s="105" t="s">
        <v>100</v>
      </c>
      <c r="C119" s="105" t="s">
        <v>101</v>
      </c>
      <c r="D119" s="105" t="s">
        <v>258</v>
      </c>
      <c r="E119" s="105" t="s">
        <v>259</v>
      </c>
      <c r="F119" s="105" t="s">
        <v>386</v>
      </c>
      <c r="G119" s="105" t="s">
        <v>42</v>
      </c>
      <c r="H119" s="105" t="s">
        <v>499</v>
      </c>
      <c r="I119" s="105" t="s">
        <v>42</v>
      </c>
      <c r="J119" s="105" t="s">
        <v>19</v>
      </c>
      <c r="K119" s="97" t="s">
        <v>271</v>
      </c>
      <c r="L119" s="7" t="s">
        <v>287</v>
      </c>
      <c r="M119" s="81" t="s">
        <v>274</v>
      </c>
      <c r="N119" s="7" t="s">
        <v>274</v>
      </c>
      <c r="O119" s="8">
        <f t="shared" ref="O119" si="17">SUM(O120:O123)</f>
        <v>7450951.6299999999</v>
      </c>
      <c r="P119" s="8">
        <f t="shared" ref="P119:S119" si="18">SUM(P120:P123)</f>
        <v>7450951.6299999999</v>
      </c>
      <c r="Q119" s="8">
        <f t="shared" si="18"/>
        <v>6567605.3399999999</v>
      </c>
      <c r="R119" s="8">
        <f t="shared" si="18"/>
        <v>6408241.7999999998</v>
      </c>
      <c r="S119" s="8">
        <f t="shared" si="18"/>
        <v>6408241.7999999998</v>
      </c>
    </row>
    <row r="120" spans="1:19" s="10" customFormat="1" ht="24" customHeight="1" x14ac:dyDescent="0.2">
      <c r="A120" s="114"/>
      <c r="B120" s="105"/>
      <c r="C120" s="105"/>
      <c r="D120" s="105"/>
      <c r="E120" s="105"/>
      <c r="F120" s="105"/>
      <c r="G120" s="105"/>
      <c r="H120" s="105"/>
      <c r="I120" s="105"/>
      <c r="J120" s="105"/>
      <c r="K120" s="97"/>
      <c r="L120" s="48" t="s">
        <v>127</v>
      </c>
      <c r="M120" s="48" t="s">
        <v>494</v>
      </c>
      <c r="N120" s="48" t="s">
        <v>272</v>
      </c>
      <c r="O120" s="15">
        <v>600</v>
      </c>
      <c r="P120" s="15">
        <v>600</v>
      </c>
      <c r="Q120" s="15">
        <v>600</v>
      </c>
      <c r="R120" s="85">
        <v>600</v>
      </c>
      <c r="S120" s="85">
        <v>600</v>
      </c>
    </row>
    <row r="121" spans="1:19" s="1" customFormat="1" ht="24" customHeight="1" x14ac:dyDescent="0.2">
      <c r="A121" s="114"/>
      <c r="B121" s="105"/>
      <c r="C121" s="105"/>
      <c r="D121" s="105"/>
      <c r="E121" s="105"/>
      <c r="F121" s="105"/>
      <c r="G121" s="105"/>
      <c r="H121" s="105"/>
      <c r="I121" s="105"/>
      <c r="J121" s="105"/>
      <c r="K121" s="97"/>
      <c r="L121" s="51" t="s">
        <v>247</v>
      </c>
      <c r="M121" s="51" t="s">
        <v>342</v>
      </c>
      <c r="N121" s="51" t="s">
        <v>272</v>
      </c>
      <c r="O121" s="85">
        <v>127332.43</v>
      </c>
      <c r="P121" s="85">
        <v>127332.43</v>
      </c>
      <c r="Q121" s="85">
        <v>159363.54</v>
      </c>
      <c r="R121" s="85"/>
      <c r="S121" s="85"/>
    </row>
    <row r="122" spans="1:19" s="1" customFormat="1" ht="24" customHeight="1" x14ac:dyDescent="0.2">
      <c r="A122" s="114"/>
      <c r="B122" s="105"/>
      <c r="C122" s="105"/>
      <c r="D122" s="105"/>
      <c r="E122" s="105"/>
      <c r="F122" s="105"/>
      <c r="G122" s="105"/>
      <c r="H122" s="105"/>
      <c r="I122" s="105"/>
      <c r="J122" s="105"/>
      <c r="K122" s="97"/>
      <c r="L122" s="51" t="s">
        <v>461</v>
      </c>
      <c r="M122" s="51" t="s">
        <v>477</v>
      </c>
      <c r="N122" s="51" t="s">
        <v>280</v>
      </c>
      <c r="O122" s="85">
        <v>0</v>
      </c>
      <c r="P122" s="85">
        <v>0</v>
      </c>
      <c r="Q122" s="85">
        <v>0</v>
      </c>
      <c r="R122" s="85"/>
      <c r="S122" s="85"/>
    </row>
    <row r="123" spans="1:19" s="1" customFormat="1" ht="24" customHeight="1" x14ac:dyDescent="0.2">
      <c r="A123" s="114" t="s">
        <v>0</v>
      </c>
      <c r="B123" s="105"/>
      <c r="C123" s="105" t="s">
        <v>0</v>
      </c>
      <c r="D123" s="105"/>
      <c r="E123" s="105"/>
      <c r="F123" s="105"/>
      <c r="G123" s="105"/>
      <c r="H123" s="105"/>
      <c r="I123" s="105"/>
      <c r="J123" s="105"/>
      <c r="K123" s="97"/>
      <c r="L123" s="51" t="s">
        <v>102</v>
      </c>
      <c r="M123" s="51" t="s">
        <v>308</v>
      </c>
      <c r="N123" s="51" t="s">
        <v>279</v>
      </c>
      <c r="O123" s="85">
        <v>7323019.2000000002</v>
      </c>
      <c r="P123" s="85">
        <v>7323019.2000000002</v>
      </c>
      <c r="Q123" s="85">
        <v>6407641.7999999998</v>
      </c>
      <c r="R123" s="85">
        <v>6407641.7999999998</v>
      </c>
      <c r="S123" s="85">
        <v>6407641.7999999998</v>
      </c>
    </row>
    <row r="124" spans="1:19" s="1" customFormat="1" ht="35.25" customHeight="1" x14ac:dyDescent="0.2">
      <c r="A124" s="105" t="s">
        <v>103</v>
      </c>
      <c r="B124" s="105" t="s">
        <v>104</v>
      </c>
      <c r="C124" s="105" t="s">
        <v>105</v>
      </c>
      <c r="D124" s="105" t="s">
        <v>258</v>
      </c>
      <c r="E124" s="105" t="s">
        <v>259</v>
      </c>
      <c r="F124" s="105" t="s">
        <v>387</v>
      </c>
      <c r="G124" s="105" t="s">
        <v>42</v>
      </c>
      <c r="H124" s="105" t="s">
        <v>456</v>
      </c>
      <c r="I124" s="105" t="s">
        <v>42</v>
      </c>
      <c r="J124" s="105" t="s">
        <v>17</v>
      </c>
      <c r="K124" s="106" t="s">
        <v>271</v>
      </c>
      <c r="L124" s="98" t="s">
        <v>106</v>
      </c>
      <c r="M124" s="7" t="s">
        <v>274</v>
      </c>
      <c r="N124" s="7" t="s">
        <v>274</v>
      </c>
      <c r="O124" s="8">
        <f t="shared" ref="O124" si="19">O125+O126+O127+O128+O129</f>
        <v>4525746</v>
      </c>
      <c r="P124" s="8">
        <f t="shared" ref="P124:S124" si="20">P125+P126+P127+P128+P129</f>
        <v>4484620.79</v>
      </c>
      <c r="Q124" s="8">
        <f t="shared" si="20"/>
        <v>4926785</v>
      </c>
      <c r="R124" s="8">
        <f t="shared" si="20"/>
        <v>4773900</v>
      </c>
      <c r="S124" s="8">
        <f t="shared" si="20"/>
        <v>4773900</v>
      </c>
    </row>
    <row r="125" spans="1:19" s="1" customFormat="1" ht="35.25" customHeight="1" x14ac:dyDescent="0.2">
      <c r="A125" s="105"/>
      <c r="B125" s="105"/>
      <c r="C125" s="105"/>
      <c r="D125" s="105"/>
      <c r="E125" s="105"/>
      <c r="F125" s="105"/>
      <c r="G125" s="105"/>
      <c r="H125" s="105"/>
      <c r="I125" s="105"/>
      <c r="J125" s="105"/>
      <c r="K125" s="106"/>
      <c r="L125" s="98"/>
      <c r="M125" s="94" t="s">
        <v>371</v>
      </c>
      <c r="N125" s="51" t="s">
        <v>25</v>
      </c>
      <c r="O125" s="14">
        <v>2499603</v>
      </c>
      <c r="P125" s="14">
        <v>2492032.41</v>
      </c>
      <c r="Q125" s="14">
        <v>2819714</v>
      </c>
      <c r="R125" s="14">
        <v>2701000</v>
      </c>
      <c r="S125" s="14">
        <v>2701000</v>
      </c>
    </row>
    <row r="126" spans="1:19" s="1" customFormat="1" ht="35.25" customHeight="1" x14ac:dyDescent="0.2">
      <c r="A126" s="105"/>
      <c r="B126" s="105"/>
      <c r="C126" s="105"/>
      <c r="D126" s="105"/>
      <c r="E126" s="105"/>
      <c r="F126" s="105"/>
      <c r="G126" s="105"/>
      <c r="H126" s="105"/>
      <c r="I126" s="105"/>
      <c r="J126" s="105"/>
      <c r="K126" s="106"/>
      <c r="L126" s="98"/>
      <c r="M126" s="94"/>
      <c r="N126" s="51" t="s">
        <v>27</v>
      </c>
      <c r="O126" s="14">
        <v>754947</v>
      </c>
      <c r="P126" s="14">
        <v>739387.32</v>
      </c>
      <c r="Q126" s="14">
        <v>847706</v>
      </c>
      <c r="R126" s="14">
        <v>815700</v>
      </c>
      <c r="S126" s="14">
        <v>815700</v>
      </c>
    </row>
    <row r="127" spans="1:19" s="1" customFormat="1" ht="35.25" customHeight="1" x14ac:dyDescent="0.2">
      <c r="A127" s="105"/>
      <c r="B127" s="105"/>
      <c r="C127" s="105"/>
      <c r="D127" s="105"/>
      <c r="E127" s="105"/>
      <c r="F127" s="105"/>
      <c r="G127" s="105"/>
      <c r="H127" s="105"/>
      <c r="I127" s="105"/>
      <c r="J127" s="105"/>
      <c r="K127" s="106"/>
      <c r="L127" s="98"/>
      <c r="M127" s="94"/>
      <c r="N127" s="51" t="s">
        <v>272</v>
      </c>
      <c r="O127" s="14">
        <v>1188300</v>
      </c>
      <c r="P127" s="14">
        <v>1170305.06</v>
      </c>
      <c r="Q127" s="14">
        <v>1191265</v>
      </c>
      <c r="R127" s="14">
        <v>1183800</v>
      </c>
      <c r="S127" s="14">
        <v>1183800</v>
      </c>
    </row>
    <row r="128" spans="1:19" s="1" customFormat="1" ht="35.25" customHeight="1" x14ac:dyDescent="0.2">
      <c r="A128" s="105"/>
      <c r="B128" s="105"/>
      <c r="C128" s="105"/>
      <c r="D128" s="105"/>
      <c r="E128" s="105"/>
      <c r="F128" s="105"/>
      <c r="G128" s="105"/>
      <c r="H128" s="105"/>
      <c r="I128" s="105"/>
      <c r="J128" s="105"/>
      <c r="K128" s="106"/>
      <c r="L128" s="98"/>
      <c r="M128" s="94"/>
      <c r="N128" s="51" t="s">
        <v>271</v>
      </c>
      <c r="O128" s="14">
        <v>11896</v>
      </c>
      <c r="P128" s="14">
        <v>11896</v>
      </c>
      <c r="Q128" s="14">
        <v>8100</v>
      </c>
      <c r="R128" s="14">
        <v>13400</v>
      </c>
      <c r="S128" s="14">
        <v>13400</v>
      </c>
    </row>
    <row r="129" spans="1:19" s="1" customFormat="1" ht="35.25" customHeight="1" x14ac:dyDescent="0.2">
      <c r="A129" s="105"/>
      <c r="B129" s="105"/>
      <c r="C129" s="105"/>
      <c r="D129" s="105"/>
      <c r="E129" s="105"/>
      <c r="F129" s="105"/>
      <c r="G129" s="105"/>
      <c r="H129" s="105"/>
      <c r="I129" s="105"/>
      <c r="J129" s="105"/>
      <c r="K129" s="106"/>
      <c r="L129" s="98"/>
      <c r="M129" s="51" t="s">
        <v>372</v>
      </c>
      <c r="N129" s="51" t="s">
        <v>272</v>
      </c>
      <c r="O129" s="14">
        <v>71000</v>
      </c>
      <c r="P129" s="14">
        <v>71000</v>
      </c>
      <c r="Q129" s="14">
        <v>60000</v>
      </c>
      <c r="R129" s="14">
        <v>60000</v>
      </c>
      <c r="S129" s="14">
        <v>60000</v>
      </c>
    </row>
    <row r="130" spans="1:19" s="1" customFormat="1" ht="78.75" customHeight="1" x14ac:dyDescent="0.2">
      <c r="A130" s="67" t="s">
        <v>112</v>
      </c>
      <c r="B130" s="54" t="s">
        <v>113</v>
      </c>
      <c r="C130" s="54" t="s">
        <v>114</v>
      </c>
      <c r="D130" s="54" t="s">
        <v>258</v>
      </c>
      <c r="E130" s="54" t="s">
        <v>259</v>
      </c>
      <c r="F130" s="54" t="s">
        <v>0</v>
      </c>
      <c r="G130" s="54" t="s">
        <v>0</v>
      </c>
      <c r="H130" s="54" t="s">
        <v>0</v>
      </c>
      <c r="I130" s="54" t="s">
        <v>0</v>
      </c>
      <c r="J130" s="54" t="s">
        <v>0</v>
      </c>
      <c r="K130" s="51"/>
      <c r="L130" s="51"/>
      <c r="M130" s="51"/>
      <c r="N130" s="51"/>
      <c r="O130" s="85">
        <f>O131+O135+O138+O139+O140+O141</f>
        <v>5581491.25</v>
      </c>
      <c r="P130" s="85">
        <f t="shared" ref="P130:S130" si="21">P131+P135+P138+P139+P140+P141</f>
        <v>5581491.25</v>
      </c>
      <c r="Q130" s="85">
        <f t="shared" si="21"/>
        <v>5819959.3499999996</v>
      </c>
      <c r="R130" s="85">
        <f t="shared" si="21"/>
        <v>5893600</v>
      </c>
      <c r="S130" s="85">
        <f t="shared" si="21"/>
        <v>5893600</v>
      </c>
    </row>
    <row r="131" spans="1:19" s="1" customFormat="1" ht="39" customHeight="1" x14ac:dyDescent="0.2">
      <c r="A131" s="105" t="s">
        <v>115</v>
      </c>
      <c r="B131" s="105" t="s">
        <v>116</v>
      </c>
      <c r="C131" s="105" t="s">
        <v>117</v>
      </c>
      <c r="D131" s="105" t="s">
        <v>258</v>
      </c>
      <c r="E131" s="105" t="s">
        <v>259</v>
      </c>
      <c r="F131" s="105" t="s">
        <v>79</v>
      </c>
      <c r="G131" s="105" t="s">
        <v>42</v>
      </c>
      <c r="H131" s="105" t="s">
        <v>460</v>
      </c>
      <c r="I131" s="105" t="s">
        <v>42</v>
      </c>
      <c r="J131" s="105" t="s">
        <v>12</v>
      </c>
      <c r="K131" s="97" t="s">
        <v>271</v>
      </c>
      <c r="L131" s="97" t="s">
        <v>75</v>
      </c>
      <c r="M131" s="97" t="s">
        <v>313</v>
      </c>
      <c r="N131" s="51" t="s">
        <v>274</v>
      </c>
      <c r="O131" s="85">
        <f t="shared" ref="O131:P131" si="22">O132+O133+O134</f>
        <v>5375000</v>
      </c>
      <c r="P131" s="85">
        <f t="shared" si="22"/>
        <v>5375000</v>
      </c>
      <c r="Q131" s="42">
        <f t="shared" ref="Q131:S131" si="23">Q132+Q133+Q134</f>
        <v>5600000</v>
      </c>
      <c r="R131" s="85">
        <f t="shared" si="23"/>
        <v>5600000</v>
      </c>
      <c r="S131" s="85">
        <f t="shared" si="23"/>
        <v>5600000</v>
      </c>
    </row>
    <row r="132" spans="1:19" s="1" customFormat="1" ht="39" customHeight="1" x14ac:dyDescent="0.2">
      <c r="A132" s="105"/>
      <c r="B132" s="105"/>
      <c r="C132" s="105"/>
      <c r="D132" s="105"/>
      <c r="E132" s="105"/>
      <c r="F132" s="105"/>
      <c r="G132" s="105"/>
      <c r="H132" s="105"/>
      <c r="I132" s="105"/>
      <c r="J132" s="105"/>
      <c r="K132" s="97"/>
      <c r="L132" s="97"/>
      <c r="M132" s="97"/>
      <c r="N132" s="51" t="s">
        <v>272</v>
      </c>
      <c r="O132" s="85">
        <v>156500</v>
      </c>
      <c r="P132" s="85">
        <v>156500</v>
      </c>
      <c r="Q132" s="85">
        <v>381500</v>
      </c>
      <c r="R132" s="85">
        <v>381500</v>
      </c>
      <c r="S132" s="85">
        <v>381500</v>
      </c>
    </row>
    <row r="133" spans="1:19" s="1" customFormat="1" ht="39" customHeight="1" x14ac:dyDescent="0.2">
      <c r="A133" s="105"/>
      <c r="B133" s="105"/>
      <c r="C133" s="105"/>
      <c r="D133" s="105"/>
      <c r="E133" s="105"/>
      <c r="F133" s="105"/>
      <c r="G133" s="105"/>
      <c r="H133" s="105"/>
      <c r="I133" s="105"/>
      <c r="J133" s="105"/>
      <c r="K133" s="97"/>
      <c r="L133" s="97"/>
      <c r="M133" s="97"/>
      <c r="N133" s="51" t="s">
        <v>281</v>
      </c>
      <c r="O133" s="85">
        <v>5110400</v>
      </c>
      <c r="P133" s="85">
        <v>5110400</v>
      </c>
      <c r="Q133" s="85">
        <v>5110400</v>
      </c>
      <c r="R133" s="85">
        <v>5110400</v>
      </c>
      <c r="S133" s="85">
        <v>5110400</v>
      </c>
    </row>
    <row r="134" spans="1:19" s="1" customFormat="1" ht="39" customHeight="1" x14ac:dyDescent="0.2">
      <c r="A134" s="105"/>
      <c r="B134" s="105"/>
      <c r="C134" s="105"/>
      <c r="D134" s="105"/>
      <c r="E134" s="105"/>
      <c r="F134" s="105"/>
      <c r="G134" s="105"/>
      <c r="H134" s="105"/>
      <c r="I134" s="105"/>
      <c r="J134" s="105"/>
      <c r="K134" s="97"/>
      <c r="L134" s="97"/>
      <c r="M134" s="97"/>
      <c r="N134" s="51" t="s">
        <v>282</v>
      </c>
      <c r="O134" s="85">
        <v>108100</v>
      </c>
      <c r="P134" s="85">
        <v>108100</v>
      </c>
      <c r="Q134" s="85">
        <v>108100</v>
      </c>
      <c r="R134" s="85">
        <v>108100</v>
      </c>
      <c r="S134" s="85">
        <v>108100</v>
      </c>
    </row>
    <row r="135" spans="1:19" s="1" customFormat="1" ht="96" customHeight="1" x14ac:dyDescent="0.2">
      <c r="A135" s="105" t="s">
        <v>118</v>
      </c>
      <c r="B135" s="105" t="s">
        <v>119</v>
      </c>
      <c r="C135" s="105" t="s">
        <v>86</v>
      </c>
      <c r="D135" s="105" t="s">
        <v>258</v>
      </c>
      <c r="E135" s="105" t="s">
        <v>259</v>
      </c>
      <c r="F135" s="105" t="s">
        <v>483</v>
      </c>
      <c r="G135" s="105" t="s">
        <v>42</v>
      </c>
      <c r="H135" s="105" t="s">
        <v>445</v>
      </c>
      <c r="I135" s="54" t="s">
        <v>42</v>
      </c>
      <c r="J135" s="54" t="s">
        <v>6</v>
      </c>
      <c r="K135" s="51" t="s">
        <v>274</v>
      </c>
      <c r="L135" s="51" t="s">
        <v>274</v>
      </c>
      <c r="M135" s="51" t="s">
        <v>274</v>
      </c>
      <c r="N135" s="51" t="s">
        <v>274</v>
      </c>
      <c r="O135" s="85">
        <f>O136+O137</f>
        <v>20400</v>
      </c>
      <c r="P135" s="85">
        <f>P136+P137</f>
        <v>20400</v>
      </c>
      <c r="Q135" s="85">
        <f>Q136+Q137</f>
        <v>20400</v>
      </c>
      <c r="R135" s="85">
        <f t="shared" ref="R135:S135" si="24">R136+R137</f>
        <v>20400</v>
      </c>
      <c r="S135" s="85">
        <f t="shared" si="24"/>
        <v>20400</v>
      </c>
    </row>
    <row r="136" spans="1:19" s="1" customFormat="1" ht="96" customHeight="1" x14ac:dyDescent="0.2">
      <c r="A136" s="105"/>
      <c r="B136" s="105"/>
      <c r="C136" s="105"/>
      <c r="D136" s="105"/>
      <c r="E136" s="105"/>
      <c r="F136" s="105"/>
      <c r="G136" s="105"/>
      <c r="H136" s="105"/>
      <c r="I136" s="54"/>
      <c r="J136" s="54"/>
      <c r="K136" s="51" t="s">
        <v>275</v>
      </c>
      <c r="L136" s="94" t="s">
        <v>120</v>
      </c>
      <c r="M136" s="51" t="s">
        <v>354</v>
      </c>
      <c r="N136" s="51" t="s">
        <v>272</v>
      </c>
      <c r="O136" s="15">
        <v>2400</v>
      </c>
      <c r="P136" s="15">
        <v>2400</v>
      </c>
      <c r="Q136" s="15">
        <v>2400</v>
      </c>
      <c r="R136" s="15">
        <v>2400</v>
      </c>
      <c r="S136" s="15">
        <v>2400</v>
      </c>
    </row>
    <row r="137" spans="1:19" s="1" customFormat="1" ht="96" customHeight="1" x14ac:dyDescent="0.2">
      <c r="A137" s="105"/>
      <c r="B137" s="105"/>
      <c r="C137" s="105"/>
      <c r="D137" s="105"/>
      <c r="E137" s="105"/>
      <c r="F137" s="105"/>
      <c r="G137" s="105"/>
      <c r="H137" s="105"/>
      <c r="I137" s="54"/>
      <c r="J137" s="54"/>
      <c r="K137" s="51" t="s">
        <v>291</v>
      </c>
      <c r="L137" s="94"/>
      <c r="M137" s="51" t="s">
        <v>290</v>
      </c>
      <c r="N137" s="51" t="s">
        <v>272</v>
      </c>
      <c r="O137" s="15">
        <v>18000</v>
      </c>
      <c r="P137" s="15">
        <v>18000</v>
      </c>
      <c r="Q137" s="15">
        <v>18000</v>
      </c>
      <c r="R137" s="15">
        <v>18000</v>
      </c>
      <c r="S137" s="15">
        <v>18000</v>
      </c>
    </row>
    <row r="138" spans="1:19" s="10" customFormat="1" ht="82.5" customHeight="1" x14ac:dyDescent="0.2">
      <c r="A138" s="29" t="s">
        <v>121</v>
      </c>
      <c r="B138" s="29" t="s">
        <v>122</v>
      </c>
      <c r="C138" s="29" t="s">
        <v>123</v>
      </c>
      <c r="D138" s="29" t="s">
        <v>258</v>
      </c>
      <c r="E138" s="29" t="s">
        <v>259</v>
      </c>
      <c r="F138" s="29" t="s">
        <v>443</v>
      </c>
      <c r="G138" s="29" t="s">
        <v>42</v>
      </c>
      <c r="H138" s="52" t="s">
        <v>419</v>
      </c>
      <c r="I138" s="29" t="s">
        <v>42</v>
      </c>
      <c r="J138" s="29" t="s">
        <v>16</v>
      </c>
      <c r="K138" s="48" t="s">
        <v>271</v>
      </c>
      <c r="L138" s="48" t="s">
        <v>86</v>
      </c>
      <c r="M138" s="48" t="s">
        <v>304</v>
      </c>
      <c r="N138" s="48" t="s">
        <v>272</v>
      </c>
      <c r="O138" s="85">
        <v>180891.25</v>
      </c>
      <c r="P138" s="85">
        <v>180891.25</v>
      </c>
      <c r="Q138" s="85">
        <v>194359.35</v>
      </c>
      <c r="R138" s="85">
        <v>268000</v>
      </c>
      <c r="S138" s="85">
        <v>268000</v>
      </c>
    </row>
    <row r="139" spans="1:19" s="10" customFormat="1" ht="82.5" customHeight="1" x14ac:dyDescent="0.2">
      <c r="A139" s="68" t="s">
        <v>124</v>
      </c>
      <c r="B139" s="52" t="s">
        <v>125</v>
      </c>
      <c r="C139" s="52" t="s">
        <v>126</v>
      </c>
      <c r="D139" s="52" t="s">
        <v>258</v>
      </c>
      <c r="E139" s="52" t="s">
        <v>259</v>
      </c>
      <c r="F139" s="52" t="s">
        <v>389</v>
      </c>
      <c r="G139" s="52" t="s">
        <v>42</v>
      </c>
      <c r="H139" s="52" t="s">
        <v>444</v>
      </c>
      <c r="I139" s="52" t="s">
        <v>42</v>
      </c>
      <c r="J139" s="52" t="s">
        <v>6</v>
      </c>
      <c r="K139" s="48" t="s">
        <v>271</v>
      </c>
      <c r="L139" s="48" t="s">
        <v>127</v>
      </c>
      <c r="M139" s="48" t="s">
        <v>355</v>
      </c>
      <c r="N139" s="48" t="s">
        <v>272</v>
      </c>
      <c r="O139" s="15">
        <v>2500</v>
      </c>
      <c r="P139" s="15">
        <v>2500</v>
      </c>
      <c r="Q139" s="15">
        <v>2500</v>
      </c>
      <c r="R139" s="15">
        <v>2500</v>
      </c>
      <c r="S139" s="15">
        <v>2500</v>
      </c>
    </row>
    <row r="140" spans="1:19" s="10" customFormat="1" ht="156" customHeight="1" x14ac:dyDescent="0.2">
      <c r="A140" s="68" t="s">
        <v>488</v>
      </c>
      <c r="B140" s="52" t="s">
        <v>492</v>
      </c>
      <c r="C140" s="52" t="s">
        <v>490</v>
      </c>
      <c r="D140" s="52" t="s">
        <v>258</v>
      </c>
      <c r="E140" s="52" t="s">
        <v>259</v>
      </c>
      <c r="F140" s="52"/>
      <c r="G140" s="52" t="s">
        <v>42</v>
      </c>
      <c r="H140" s="52" t="s">
        <v>502</v>
      </c>
      <c r="I140" s="52" t="s">
        <v>42</v>
      </c>
      <c r="J140" s="52" t="s">
        <v>6</v>
      </c>
      <c r="K140" s="48" t="s">
        <v>271</v>
      </c>
      <c r="L140" s="48" t="s">
        <v>127</v>
      </c>
      <c r="M140" s="48" t="s">
        <v>495</v>
      </c>
      <c r="N140" s="48" t="s">
        <v>272</v>
      </c>
      <c r="O140" s="15">
        <v>600</v>
      </c>
      <c r="P140" s="15">
        <v>600</v>
      </c>
      <c r="Q140" s="15">
        <v>600</v>
      </c>
      <c r="R140" s="15">
        <v>600</v>
      </c>
      <c r="S140" s="15">
        <v>600</v>
      </c>
    </row>
    <row r="141" spans="1:19" s="10" customFormat="1" ht="109.5" customHeight="1" x14ac:dyDescent="0.2">
      <c r="A141" s="68" t="s">
        <v>489</v>
      </c>
      <c r="B141" s="52" t="s">
        <v>493</v>
      </c>
      <c r="C141" s="52" t="s">
        <v>491</v>
      </c>
      <c r="D141" s="52" t="s">
        <v>258</v>
      </c>
      <c r="E141" s="52" t="s">
        <v>259</v>
      </c>
      <c r="F141" s="52"/>
      <c r="G141" s="52" t="s">
        <v>42</v>
      </c>
      <c r="H141" s="52" t="s">
        <v>501</v>
      </c>
      <c r="I141" s="52" t="s">
        <v>42</v>
      </c>
      <c r="J141" s="52" t="s">
        <v>6</v>
      </c>
      <c r="K141" s="48" t="s">
        <v>271</v>
      </c>
      <c r="L141" s="48" t="s">
        <v>127</v>
      </c>
      <c r="M141" s="48" t="s">
        <v>496</v>
      </c>
      <c r="N141" s="48" t="s">
        <v>272</v>
      </c>
      <c r="O141" s="15">
        <v>2100</v>
      </c>
      <c r="P141" s="15">
        <v>2100</v>
      </c>
      <c r="Q141" s="15">
        <v>2100</v>
      </c>
      <c r="R141" s="15">
        <v>2100</v>
      </c>
      <c r="S141" s="15">
        <v>2100</v>
      </c>
    </row>
    <row r="142" spans="1:19" ht="26.45" customHeight="1" x14ac:dyDescent="0.2">
      <c r="A142" s="62" t="s">
        <v>128</v>
      </c>
      <c r="B142" s="58" t="s">
        <v>129</v>
      </c>
      <c r="C142" s="58" t="s">
        <v>130</v>
      </c>
      <c r="D142" s="58" t="s">
        <v>0</v>
      </c>
      <c r="E142" s="58" t="s">
        <v>0</v>
      </c>
      <c r="F142" s="58" t="s">
        <v>0</v>
      </c>
      <c r="G142" s="58" t="s">
        <v>0</v>
      </c>
      <c r="H142" s="58" t="s">
        <v>0</v>
      </c>
      <c r="I142" s="58" t="s">
        <v>0</v>
      </c>
      <c r="J142" s="58" t="s">
        <v>0</v>
      </c>
      <c r="K142" s="59"/>
      <c r="L142" s="59"/>
      <c r="M142" s="59"/>
      <c r="N142" s="59"/>
      <c r="O142" s="30">
        <f>O143+O165+O166+O167+O168+O169+O170+O182+O183+O185+O187+O188</f>
        <v>53479010.829999998</v>
      </c>
      <c r="P142" s="30">
        <f>P143+P165+P166+P167+P168+P169+P170+P182+P183+P185+P187+P188</f>
        <v>52959371.910000004</v>
      </c>
      <c r="Q142" s="30">
        <f>Q143+Q165+Q166+Q167+Q168+Q169+Q170+Q182+Q183+Q185+Q187+Q188</f>
        <v>57696453.669999994</v>
      </c>
      <c r="R142" s="30">
        <f>R143+R165+R166+R167+R168+R169+R170+R182+R183+R185+R187+R188</f>
        <v>55441111.969999999</v>
      </c>
      <c r="S142" s="30">
        <f>S143+S165+S166+S167+S168+S169+S170+S182+S183+S185+S187+S188</f>
        <v>55266926.75</v>
      </c>
    </row>
    <row r="143" spans="1:19" s="1" customFormat="1" ht="26.45" customHeight="1" x14ac:dyDescent="0.2">
      <c r="A143" s="113" t="s">
        <v>131</v>
      </c>
      <c r="B143" s="102" t="s">
        <v>132</v>
      </c>
      <c r="C143" s="96" t="s">
        <v>133</v>
      </c>
      <c r="D143" s="102" t="s">
        <v>258</v>
      </c>
      <c r="E143" s="105" t="s">
        <v>42</v>
      </c>
      <c r="F143" s="102" t="s">
        <v>441</v>
      </c>
      <c r="G143" s="102" t="s">
        <v>42</v>
      </c>
      <c r="H143" s="54" t="s">
        <v>0</v>
      </c>
      <c r="I143" s="54" t="s">
        <v>0</v>
      </c>
      <c r="J143" s="105" t="s">
        <v>6</v>
      </c>
      <c r="K143" s="69" t="s">
        <v>426</v>
      </c>
      <c r="L143" s="69"/>
      <c r="M143" s="69"/>
      <c r="N143" s="70"/>
      <c r="O143" s="16">
        <f>SUM(O144:O164)</f>
        <v>14594237.029999999</v>
      </c>
      <c r="P143" s="16">
        <f>SUM(P144:P164)</f>
        <v>14131209.790000003</v>
      </c>
      <c r="Q143" s="16">
        <f>SUM(Q144:Q164)</f>
        <v>14383740.880000001</v>
      </c>
      <c r="R143" s="16">
        <f>SUM(R144:R164)</f>
        <v>13982100</v>
      </c>
      <c r="S143" s="16">
        <f>SUM(S144:S164)</f>
        <v>13982100</v>
      </c>
    </row>
    <row r="144" spans="1:19" s="1" customFormat="1" ht="26.45" customHeight="1" x14ac:dyDescent="0.2">
      <c r="A144" s="113"/>
      <c r="B144" s="102"/>
      <c r="C144" s="96"/>
      <c r="D144" s="102"/>
      <c r="E144" s="105"/>
      <c r="F144" s="102"/>
      <c r="G144" s="102"/>
      <c r="H144" s="105" t="s">
        <v>419</v>
      </c>
      <c r="I144" s="102" t="s">
        <v>42</v>
      </c>
      <c r="J144" s="105"/>
      <c r="K144" s="94" t="s">
        <v>271</v>
      </c>
      <c r="L144" s="48" t="s">
        <v>127</v>
      </c>
      <c r="M144" s="51" t="s">
        <v>359</v>
      </c>
      <c r="N144" s="51" t="s">
        <v>295</v>
      </c>
      <c r="O144" s="14">
        <v>139145</v>
      </c>
      <c r="P144" s="14">
        <v>139145</v>
      </c>
      <c r="Q144" s="14">
        <v>455441.4</v>
      </c>
      <c r="R144" s="14">
        <v>460400</v>
      </c>
      <c r="S144" s="14">
        <v>460400</v>
      </c>
    </row>
    <row r="145" spans="1:19" s="1" customFormat="1" ht="26.45" customHeight="1" x14ac:dyDescent="0.2">
      <c r="A145" s="113"/>
      <c r="B145" s="102"/>
      <c r="C145" s="96"/>
      <c r="D145" s="102"/>
      <c r="E145" s="105"/>
      <c r="F145" s="102"/>
      <c r="G145" s="102"/>
      <c r="H145" s="105"/>
      <c r="I145" s="102"/>
      <c r="J145" s="105"/>
      <c r="K145" s="94"/>
      <c r="L145" s="94" t="s">
        <v>127</v>
      </c>
      <c r="M145" s="94" t="s">
        <v>360</v>
      </c>
      <c r="N145" s="51" t="s">
        <v>29</v>
      </c>
      <c r="O145" s="31">
        <v>15446</v>
      </c>
      <c r="P145" s="31">
        <v>11906</v>
      </c>
      <c r="Q145" s="31">
        <v>56340</v>
      </c>
      <c r="R145" s="31">
        <v>109400</v>
      </c>
      <c r="S145" s="31">
        <v>109400</v>
      </c>
    </row>
    <row r="146" spans="1:19" s="1" customFormat="1" ht="26.45" customHeight="1" x14ac:dyDescent="0.2">
      <c r="A146" s="113"/>
      <c r="B146" s="102"/>
      <c r="C146" s="96"/>
      <c r="D146" s="102"/>
      <c r="E146" s="105"/>
      <c r="F146" s="102"/>
      <c r="G146" s="102"/>
      <c r="H146" s="105"/>
      <c r="I146" s="102"/>
      <c r="J146" s="105"/>
      <c r="K146" s="94"/>
      <c r="L146" s="94"/>
      <c r="M146" s="94"/>
      <c r="N146" s="51" t="s">
        <v>295</v>
      </c>
      <c r="O146" s="14">
        <v>5260500</v>
      </c>
      <c r="P146" s="14">
        <v>5191164.24</v>
      </c>
      <c r="Q146" s="14">
        <v>5624280</v>
      </c>
      <c r="R146" s="14">
        <v>5814000</v>
      </c>
      <c r="S146" s="14">
        <v>5814000</v>
      </c>
    </row>
    <row r="147" spans="1:19" s="1" customFormat="1" ht="26.45" customHeight="1" x14ac:dyDescent="0.2">
      <c r="A147" s="113"/>
      <c r="B147" s="102"/>
      <c r="C147" s="96"/>
      <c r="D147" s="102"/>
      <c r="E147" s="105"/>
      <c r="F147" s="102"/>
      <c r="G147" s="102"/>
      <c r="H147" s="105"/>
      <c r="I147" s="102"/>
      <c r="J147" s="105"/>
      <c r="K147" s="94"/>
      <c r="L147" s="94"/>
      <c r="M147" s="94"/>
      <c r="N147" s="51" t="s">
        <v>272</v>
      </c>
      <c r="O147" s="14">
        <v>4109322</v>
      </c>
      <c r="P147" s="14">
        <v>3817160.26</v>
      </c>
      <c r="Q147" s="14">
        <f>2727400</f>
        <v>2727400</v>
      </c>
      <c r="R147" s="14">
        <v>2727400</v>
      </c>
      <c r="S147" s="14">
        <v>2727400</v>
      </c>
    </row>
    <row r="148" spans="1:19" s="1" customFormat="1" ht="26.45" customHeight="1" x14ac:dyDescent="0.2">
      <c r="A148" s="113"/>
      <c r="B148" s="102"/>
      <c r="C148" s="96"/>
      <c r="D148" s="102"/>
      <c r="E148" s="105"/>
      <c r="F148" s="102"/>
      <c r="G148" s="102"/>
      <c r="H148" s="105"/>
      <c r="I148" s="102"/>
      <c r="J148" s="105"/>
      <c r="K148" s="94"/>
      <c r="L148" s="94"/>
      <c r="M148" s="94"/>
      <c r="N148" s="51" t="s">
        <v>297</v>
      </c>
      <c r="O148" s="14">
        <v>1907600</v>
      </c>
      <c r="P148" s="14">
        <v>1846473.87</v>
      </c>
      <c r="Q148" s="14">
        <f>1866000+130450</f>
        <v>1996450</v>
      </c>
      <c r="R148" s="14">
        <v>1866000</v>
      </c>
      <c r="S148" s="14">
        <v>1866000</v>
      </c>
    </row>
    <row r="149" spans="1:19" s="1" customFormat="1" ht="26.45" customHeight="1" x14ac:dyDescent="0.2">
      <c r="A149" s="113"/>
      <c r="B149" s="102"/>
      <c r="C149" s="96"/>
      <c r="D149" s="102"/>
      <c r="E149" s="105"/>
      <c r="F149" s="102"/>
      <c r="G149" s="102"/>
      <c r="H149" s="105"/>
      <c r="I149" s="102"/>
      <c r="J149" s="105"/>
      <c r="K149" s="94"/>
      <c r="L149" s="94"/>
      <c r="M149" s="94"/>
      <c r="N149" s="51" t="s">
        <v>271</v>
      </c>
      <c r="O149" s="14">
        <v>65600</v>
      </c>
      <c r="P149" s="14">
        <v>65600</v>
      </c>
      <c r="Q149" s="14">
        <v>80200</v>
      </c>
      <c r="R149" s="14">
        <v>80200</v>
      </c>
      <c r="S149" s="14">
        <v>80200</v>
      </c>
    </row>
    <row r="150" spans="1:19" s="1" customFormat="1" ht="26.45" customHeight="1" x14ac:dyDescent="0.2">
      <c r="A150" s="113"/>
      <c r="B150" s="102"/>
      <c r="C150" s="96"/>
      <c r="D150" s="102"/>
      <c r="E150" s="105"/>
      <c r="F150" s="102"/>
      <c r="G150" s="102"/>
      <c r="H150" s="105"/>
      <c r="I150" s="102"/>
      <c r="J150" s="105"/>
      <c r="K150" s="94"/>
      <c r="L150" s="94"/>
      <c r="M150" s="94"/>
      <c r="N150" s="51" t="s">
        <v>278</v>
      </c>
      <c r="O150" s="14">
        <v>19200</v>
      </c>
      <c r="P150" s="14">
        <v>19200</v>
      </c>
      <c r="Q150" s="14">
        <v>18100</v>
      </c>
      <c r="R150" s="14">
        <v>18100</v>
      </c>
      <c r="S150" s="14">
        <v>18100</v>
      </c>
    </row>
    <row r="151" spans="1:19" s="1" customFormat="1" ht="26.45" customHeight="1" x14ac:dyDescent="0.2">
      <c r="A151" s="113"/>
      <c r="B151" s="102"/>
      <c r="C151" s="96"/>
      <c r="D151" s="102"/>
      <c r="E151" s="105"/>
      <c r="F151" s="102"/>
      <c r="G151" s="102"/>
      <c r="H151" s="105" t="s">
        <v>421</v>
      </c>
      <c r="I151" s="102" t="s">
        <v>42</v>
      </c>
      <c r="J151" s="105"/>
      <c r="K151" s="94"/>
      <c r="L151" s="94"/>
      <c r="M151" s="48" t="s">
        <v>560</v>
      </c>
      <c r="N151" s="51" t="s">
        <v>295</v>
      </c>
      <c r="O151" s="14">
        <v>65937.5</v>
      </c>
      <c r="P151" s="14">
        <v>65937.5</v>
      </c>
      <c r="Q151" s="14">
        <v>72716</v>
      </c>
      <c r="R151" s="14">
        <v>0</v>
      </c>
      <c r="S151" s="14">
        <v>0</v>
      </c>
    </row>
    <row r="152" spans="1:19" s="1" customFormat="1" ht="26.45" customHeight="1" x14ac:dyDescent="0.2">
      <c r="A152" s="113"/>
      <c r="B152" s="102"/>
      <c r="C152" s="96"/>
      <c r="D152" s="102"/>
      <c r="E152" s="105"/>
      <c r="F152" s="102"/>
      <c r="G152" s="102"/>
      <c r="H152" s="105"/>
      <c r="I152" s="102"/>
      <c r="J152" s="105"/>
      <c r="K152" s="94"/>
      <c r="L152" s="94"/>
      <c r="M152" s="48" t="s">
        <v>296</v>
      </c>
      <c r="N152" s="51" t="s">
        <v>295</v>
      </c>
      <c r="O152" s="32">
        <v>72530.789999999994</v>
      </c>
      <c r="P152" s="32">
        <v>72530.789999999994</v>
      </c>
      <c r="Q152" s="32">
        <v>86168.48</v>
      </c>
      <c r="R152" s="32">
        <v>0</v>
      </c>
      <c r="S152" s="32">
        <v>0</v>
      </c>
    </row>
    <row r="153" spans="1:19" s="1" customFormat="1" ht="26.45" customHeight="1" x14ac:dyDescent="0.2">
      <c r="A153" s="113"/>
      <c r="B153" s="102"/>
      <c r="C153" s="96"/>
      <c r="D153" s="102" t="s">
        <v>134</v>
      </c>
      <c r="E153" s="105" t="s">
        <v>42</v>
      </c>
      <c r="F153" s="102"/>
      <c r="G153" s="102"/>
      <c r="H153" s="105" t="s">
        <v>438</v>
      </c>
      <c r="I153" s="102" t="s">
        <v>42</v>
      </c>
      <c r="J153" s="105"/>
      <c r="K153" s="94" t="s">
        <v>278</v>
      </c>
      <c r="L153" s="94" t="s">
        <v>66</v>
      </c>
      <c r="M153" s="48" t="s">
        <v>559</v>
      </c>
      <c r="N153" s="51" t="s">
        <v>295</v>
      </c>
      <c r="O153" s="31">
        <v>393982.93</v>
      </c>
      <c r="P153" s="31">
        <v>393918.47</v>
      </c>
      <c r="Q153" s="31">
        <v>377113.77</v>
      </c>
      <c r="R153" s="31">
        <v>370000</v>
      </c>
      <c r="S153" s="31">
        <v>370000</v>
      </c>
    </row>
    <row r="154" spans="1:19" s="1" customFormat="1" ht="26.45" customHeight="1" x14ac:dyDescent="0.2">
      <c r="A154" s="113"/>
      <c r="B154" s="102"/>
      <c r="C154" s="96"/>
      <c r="D154" s="102"/>
      <c r="E154" s="105"/>
      <c r="F154" s="102"/>
      <c r="G154" s="102"/>
      <c r="H154" s="105"/>
      <c r="I154" s="102"/>
      <c r="J154" s="105"/>
      <c r="K154" s="94"/>
      <c r="L154" s="94"/>
      <c r="M154" s="48" t="s">
        <v>296</v>
      </c>
      <c r="N154" s="51" t="s">
        <v>295</v>
      </c>
      <c r="O154" s="31">
        <v>13046.49</v>
      </c>
      <c r="P154" s="31">
        <v>13046.49</v>
      </c>
      <c r="Q154" s="31">
        <v>6485.75</v>
      </c>
      <c r="R154" s="31">
        <v>0</v>
      </c>
      <c r="S154" s="31">
        <v>0</v>
      </c>
    </row>
    <row r="155" spans="1:19" s="1" customFormat="1" ht="26.45" customHeight="1" x14ac:dyDescent="0.2">
      <c r="A155" s="113"/>
      <c r="B155" s="102"/>
      <c r="C155" s="96"/>
      <c r="D155" s="102"/>
      <c r="E155" s="105"/>
      <c r="F155" s="102"/>
      <c r="G155" s="102"/>
      <c r="H155" s="105"/>
      <c r="I155" s="102"/>
      <c r="J155" s="105"/>
      <c r="K155" s="94" t="s">
        <v>275</v>
      </c>
      <c r="L155" s="94" t="s">
        <v>120</v>
      </c>
      <c r="M155" s="94" t="s">
        <v>364</v>
      </c>
      <c r="N155" s="51" t="s">
        <v>29</v>
      </c>
      <c r="O155" s="31">
        <v>0</v>
      </c>
      <c r="P155" s="31">
        <v>0</v>
      </c>
      <c r="Q155" s="31">
        <v>0</v>
      </c>
      <c r="R155" s="31">
        <v>14000</v>
      </c>
      <c r="S155" s="31">
        <v>14000</v>
      </c>
    </row>
    <row r="156" spans="1:19" s="1" customFormat="1" ht="26.45" customHeight="1" x14ac:dyDescent="0.2">
      <c r="A156" s="113"/>
      <c r="B156" s="102"/>
      <c r="C156" s="96"/>
      <c r="D156" s="102"/>
      <c r="E156" s="105"/>
      <c r="F156" s="102"/>
      <c r="G156" s="102"/>
      <c r="H156" s="105"/>
      <c r="I156" s="102"/>
      <c r="J156" s="105"/>
      <c r="K156" s="94"/>
      <c r="L156" s="94"/>
      <c r="M156" s="94"/>
      <c r="N156" s="51" t="s">
        <v>295</v>
      </c>
      <c r="O156" s="31">
        <v>1756500</v>
      </c>
      <c r="P156" s="31">
        <v>1733319.5</v>
      </c>
      <c r="Q156" s="31">
        <f>1862300+132000</f>
        <v>1994300</v>
      </c>
      <c r="R156" s="31">
        <v>1862300</v>
      </c>
      <c r="S156" s="31">
        <v>1862300</v>
      </c>
    </row>
    <row r="157" spans="1:19" s="1" customFormat="1" ht="26.45" customHeight="1" x14ac:dyDescent="0.2">
      <c r="A157" s="113"/>
      <c r="B157" s="102"/>
      <c r="C157" s="96"/>
      <c r="D157" s="102"/>
      <c r="E157" s="105"/>
      <c r="F157" s="102"/>
      <c r="G157" s="102"/>
      <c r="H157" s="105"/>
      <c r="I157" s="102"/>
      <c r="J157" s="105"/>
      <c r="K157" s="94"/>
      <c r="L157" s="94"/>
      <c r="M157" s="94"/>
      <c r="N157" s="51" t="s">
        <v>272</v>
      </c>
      <c r="O157" s="31">
        <v>280000</v>
      </c>
      <c r="P157" s="31">
        <v>275373.46000000002</v>
      </c>
      <c r="Q157" s="31">
        <f>257300+85000</f>
        <v>342300</v>
      </c>
      <c r="R157" s="31">
        <v>257300</v>
      </c>
      <c r="S157" s="31">
        <v>257300</v>
      </c>
    </row>
    <row r="158" spans="1:19" s="1" customFormat="1" ht="26.45" customHeight="1" x14ac:dyDescent="0.2">
      <c r="A158" s="113"/>
      <c r="B158" s="102"/>
      <c r="C158" s="96"/>
      <c r="D158" s="102"/>
      <c r="E158" s="105"/>
      <c r="F158" s="102"/>
      <c r="G158" s="102"/>
      <c r="H158" s="105" t="s">
        <v>442</v>
      </c>
      <c r="I158" s="102" t="s">
        <v>42</v>
      </c>
      <c r="J158" s="105"/>
      <c r="K158" s="94"/>
      <c r="L158" s="94"/>
      <c r="M158" s="48" t="s">
        <v>558</v>
      </c>
      <c r="N158" s="51" t="s">
        <v>295</v>
      </c>
      <c r="O158" s="31">
        <v>76195.5</v>
      </c>
      <c r="P158" s="31">
        <v>76195.5</v>
      </c>
      <c r="Q158" s="31">
        <v>79522</v>
      </c>
      <c r="R158" s="31">
        <v>0</v>
      </c>
      <c r="S158" s="31">
        <v>0</v>
      </c>
    </row>
    <row r="159" spans="1:19" s="1" customFormat="1" ht="26.45" customHeight="1" x14ac:dyDescent="0.2">
      <c r="A159" s="113"/>
      <c r="B159" s="102"/>
      <c r="C159" s="96"/>
      <c r="D159" s="102"/>
      <c r="E159" s="105"/>
      <c r="F159" s="102"/>
      <c r="G159" s="102"/>
      <c r="H159" s="105"/>
      <c r="I159" s="102"/>
      <c r="J159" s="105"/>
      <c r="K159" s="94"/>
      <c r="L159" s="94"/>
      <c r="M159" s="48" t="s">
        <v>296</v>
      </c>
      <c r="N159" s="51" t="s">
        <v>295</v>
      </c>
      <c r="O159" s="31">
        <v>44650.82</v>
      </c>
      <c r="P159" s="31">
        <v>44650.82</v>
      </c>
      <c r="Q159" s="31">
        <v>53170.48</v>
      </c>
      <c r="R159" s="31">
        <v>0</v>
      </c>
      <c r="S159" s="31">
        <v>0</v>
      </c>
    </row>
    <row r="160" spans="1:19" s="1" customFormat="1" ht="26.45" customHeight="1" x14ac:dyDescent="0.2">
      <c r="A160" s="113"/>
      <c r="B160" s="102"/>
      <c r="C160" s="96"/>
      <c r="D160" s="102"/>
      <c r="E160" s="105"/>
      <c r="F160" s="102"/>
      <c r="G160" s="102"/>
      <c r="H160" s="105"/>
      <c r="I160" s="102"/>
      <c r="J160" s="105"/>
      <c r="K160" s="94" t="s">
        <v>292</v>
      </c>
      <c r="L160" s="94" t="s">
        <v>293</v>
      </c>
      <c r="M160" s="94" t="s">
        <v>294</v>
      </c>
      <c r="N160" s="51" t="s">
        <v>295</v>
      </c>
      <c r="O160" s="31">
        <v>101100</v>
      </c>
      <c r="P160" s="31">
        <v>97980.6</v>
      </c>
      <c r="Q160" s="31">
        <v>111524</v>
      </c>
      <c r="R160" s="31">
        <v>108100</v>
      </c>
      <c r="S160" s="31">
        <v>108100</v>
      </c>
    </row>
    <row r="161" spans="1:19" s="1" customFormat="1" ht="26.45" customHeight="1" x14ac:dyDescent="0.2">
      <c r="A161" s="113"/>
      <c r="B161" s="102"/>
      <c r="C161" s="96"/>
      <c r="D161" s="102"/>
      <c r="E161" s="105"/>
      <c r="F161" s="102"/>
      <c r="G161" s="102"/>
      <c r="H161" s="105"/>
      <c r="I161" s="102"/>
      <c r="J161" s="105"/>
      <c r="K161" s="94"/>
      <c r="L161" s="94"/>
      <c r="M161" s="94"/>
      <c r="N161" s="51" t="s">
        <v>272</v>
      </c>
      <c r="O161" s="31">
        <v>47800</v>
      </c>
      <c r="P161" s="31">
        <v>45918.99</v>
      </c>
      <c r="Q161" s="31">
        <v>51600</v>
      </c>
      <c r="R161" s="31">
        <v>51600</v>
      </c>
      <c r="S161" s="31">
        <v>51600</v>
      </c>
    </row>
    <row r="162" spans="1:19" s="1" customFormat="1" ht="26.45" customHeight="1" x14ac:dyDescent="0.2">
      <c r="A162" s="113"/>
      <c r="B162" s="102"/>
      <c r="C162" s="96"/>
      <c r="D162" s="102"/>
      <c r="E162" s="105"/>
      <c r="F162" s="102"/>
      <c r="G162" s="102"/>
      <c r="H162" s="105"/>
      <c r="I162" s="102"/>
      <c r="J162" s="105"/>
      <c r="K162" s="94" t="s">
        <v>291</v>
      </c>
      <c r="L162" s="94" t="s">
        <v>120</v>
      </c>
      <c r="M162" s="94" t="s">
        <v>294</v>
      </c>
      <c r="N162" s="51" t="s">
        <v>29</v>
      </c>
      <c r="O162" s="31">
        <v>2400</v>
      </c>
      <c r="P162" s="31">
        <v>2400</v>
      </c>
      <c r="Q162" s="31">
        <v>2360</v>
      </c>
      <c r="R162" s="31">
        <v>2400</v>
      </c>
      <c r="S162" s="31">
        <v>2400</v>
      </c>
    </row>
    <row r="163" spans="1:19" s="1" customFormat="1" ht="26.45" customHeight="1" x14ac:dyDescent="0.2">
      <c r="A163" s="113"/>
      <c r="B163" s="102"/>
      <c r="C163" s="96"/>
      <c r="D163" s="102"/>
      <c r="E163" s="105"/>
      <c r="F163" s="102"/>
      <c r="G163" s="102"/>
      <c r="H163" s="105"/>
      <c r="I163" s="102"/>
      <c r="J163" s="105"/>
      <c r="K163" s="94"/>
      <c r="L163" s="94"/>
      <c r="M163" s="94"/>
      <c r="N163" s="51" t="s">
        <v>295</v>
      </c>
      <c r="O163" s="31">
        <v>218780</v>
      </c>
      <c r="P163" s="31">
        <v>214788.3</v>
      </c>
      <c r="Q163" s="31">
        <v>243769</v>
      </c>
      <c r="R163" s="31">
        <v>236400</v>
      </c>
      <c r="S163" s="31">
        <v>236400</v>
      </c>
    </row>
    <row r="164" spans="1:19" s="1" customFormat="1" ht="26.45" customHeight="1" x14ac:dyDescent="0.2">
      <c r="A164" s="113"/>
      <c r="B164" s="102"/>
      <c r="C164" s="96"/>
      <c r="D164" s="102"/>
      <c r="E164" s="105"/>
      <c r="F164" s="102"/>
      <c r="G164" s="102"/>
      <c r="H164" s="105"/>
      <c r="I164" s="102"/>
      <c r="J164" s="105"/>
      <c r="K164" s="94"/>
      <c r="L164" s="94"/>
      <c r="M164" s="94"/>
      <c r="N164" s="51" t="s">
        <v>272</v>
      </c>
      <c r="O164" s="31">
        <v>4500</v>
      </c>
      <c r="P164" s="31">
        <v>4500</v>
      </c>
      <c r="Q164" s="31">
        <v>4500</v>
      </c>
      <c r="R164" s="31">
        <v>4500</v>
      </c>
      <c r="S164" s="31">
        <v>4500</v>
      </c>
    </row>
    <row r="165" spans="1:19" s="1" customFormat="1" ht="138" customHeight="1" x14ac:dyDescent="0.2">
      <c r="A165" s="34" t="s">
        <v>511</v>
      </c>
      <c r="B165" s="52" t="s">
        <v>512</v>
      </c>
      <c r="C165" s="50">
        <v>1211</v>
      </c>
      <c r="D165" s="54" t="s">
        <v>258</v>
      </c>
      <c r="E165" s="54" t="s">
        <v>513</v>
      </c>
      <c r="F165" s="52" t="s">
        <v>514</v>
      </c>
      <c r="G165" s="52" t="s">
        <v>515</v>
      </c>
      <c r="H165" s="54"/>
      <c r="I165" s="52"/>
      <c r="J165" s="54">
        <v>1</v>
      </c>
      <c r="K165" s="48" t="s">
        <v>271</v>
      </c>
      <c r="L165" s="48" t="s">
        <v>516</v>
      </c>
      <c r="M165" s="48" t="s">
        <v>518</v>
      </c>
      <c r="N165" s="48" t="s">
        <v>517</v>
      </c>
      <c r="O165" s="35">
        <v>246097.62</v>
      </c>
      <c r="P165" s="35">
        <v>246097.62</v>
      </c>
      <c r="Q165" s="35">
        <v>0</v>
      </c>
      <c r="R165" s="35"/>
      <c r="S165" s="35"/>
    </row>
    <row r="166" spans="1:19" s="1" customFormat="1" ht="63" customHeight="1" x14ac:dyDescent="0.2">
      <c r="A166" s="66" t="s">
        <v>135</v>
      </c>
      <c r="B166" s="54" t="s">
        <v>136</v>
      </c>
      <c r="C166" s="54" t="s">
        <v>137</v>
      </c>
      <c r="D166" s="54" t="s">
        <v>258</v>
      </c>
      <c r="E166" s="54" t="s">
        <v>259</v>
      </c>
      <c r="F166" s="54" t="s">
        <v>440</v>
      </c>
      <c r="G166" s="54" t="s">
        <v>42</v>
      </c>
      <c r="H166" s="54" t="s">
        <v>419</v>
      </c>
      <c r="I166" s="54" t="s">
        <v>0</v>
      </c>
      <c r="J166" s="54" t="s">
        <v>20</v>
      </c>
      <c r="K166" s="51" t="s">
        <v>271</v>
      </c>
      <c r="L166" s="51" t="s">
        <v>138</v>
      </c>
      <c r="M166" s="51" t="s">
        <v>300</v>
      </c>
      <c r="N166" s="51" t="s">
        <v>301</v>
      </c>
      <c r="O166" s="31"/>
      <c r="P166" s="31"/>
      <c r="Q166" s="31">
        <v>105026.07</v>
      </c>
      <c r="R166" s="31"/>
      <c r="S166" s="31"/>
    </row>
    <row r="167" spans="1:19" s="1" customFormat="1" ht="100.5" customHeight="1" x14ac:dyDescent="0.2">
      <c r="A167" s="66" t="s">
        <v>139</v>
      </c>
      <c r="B167" s="54" t="s">
        <v>140</v>
      </c>
      <c r="C167" s="54" t="s">
        <v>141</v>
      </c>
      <c r="D167" s="54" t="s">
        <v>258</v>
      </c>
      <c r="E167" s="54" t="s">
        <v>259</v>
      </c>
      <c r="F167" s="54" t="s">
        <v>390</v>
      </c>
      <c r="G167" s="54" t="s">
        <v>42</v>
      </c>
      <c r="H167" s="54" t="s">
        <v>419</v>
      </c>
      <c r="I167" s="54" t="s">
        <v>0</v>
      </c>
      <c r="J167" s="54" t="s">
        <v>6</v>
      </c>
      <c r="K167" s="51" t="s">
        <v>271</v>
      </c>
      <c r="L167" s="51" t="s">
        <v>127</v>
      </c>
      <c r="M167" s="51" t="s">
        <v>363</v>
      </c>
      <c r="N167" s="51" t="s">
        <v>275</v>
      </c>
      <c r="O167" s="85">
        <v>78000</v>
      </c>
      <c r="P167" s="85">
        <v>78000</v>
      </c>
      <c r="Q167" s="85">
        <v>78000</v>
      </c>
      <c r="R167" s="85"/>
      <c r="S167" s="85"/>
    </row>
    <row r="168" spans="1:19" s="1" customFormat="1" ht="42.75" customHeight="1" x14ac:dyDescent="0.2">
      <c r="A168" s="105" t="s">
        <v>142</v>
      </c>
      <c r="B168" s="105" t="s">
        <v>143</v>
      </c>
      <c r="C168" s="105" t="s">
        <v>144</v>
      </c>
      <c r="D168" s="105" t="s">
        <v>145</v>
      </c>
      <c r="E168" s="105" t="s">
        <v>42</v>
      </c>
      <c r="F168" s="102" t="s">
        <v>481</v>
      </c>
      <c r="G168" s="105" t="s">
        <v>482</v>
      </c>
      <c r="H168" s="105" t="s">
        <v>419</v>
      </c>
      <c r="I168" s="105" t="s">
        <v>42</v>
      </c>
      <c r="J168" s="54" t="s">
        <v>6</v>
      </c>
      <c r="K168" s="51" t="s">
        <v>271</v>
      </c>
      <c r="L168" s="51" t="s">
        <v>127</v>
      </c>
      <c r="M168" s="51" t="s">
        <v>361</v>
      </c>
      <c r="N168" s="51" t="s">
        <v>272</v>
      </c>
      <c r="O168" s="85">
        <v>100000</v>
      </c>
      <c r="P168" s="85">
        <v>100000</v>
      </c>
      <c r="Q168" s="85">
        <v>100000</v>
      </c>
      <c r="R168" s="85"/>
      <c r="S168" s="85"/>
    </row>
    <row r="169" spans="1:19" s="1" customFormat="1" ht="42.75" customHeight="1" x14ac:dyDescent="0.2">
      <c r="A169" s="105"/>
      <c r="B169" s="105"/>
      <c r="C169" s="105"/>
      <c r="D169" s="105"/>
      <c r="E169" s="105"/>
      <c r="F169" s="102"/>
      <c r="G169" s="105"/>
      <c r="H169" s="105"/>
      <c r="I169" s="105"/>
      <c r="J169" s="54"/>
      <c r="K169" s="51" t="s">
        <v>271</v>
      </c>
      <c r="L169" s="51" t="s">
        <v>127</v>
      </c>
      <c r="M169" s="51" t="s">
        <v>362</v>
      </c>
      <c r="N169" s="51" t="s">
        <v>272</v>
      </c>
      <c r="O169" s="85">
        <v>172080</v>
      </c>
      <c r="P169" s="85">
        <v>172080</v>
      </c>
      <c r="Q169" s="85">
        <v>76000</v>
      </c>
      <c r="R169" s="85"/>
      <c r="S169" s="85"/>
    </row>
    <row r="170" spans="1:19" s="10" customFormat="1" ht="26.45" customHeight="1" x14ac:dyDescent="0.2">
      <c r="A170" s="113" t="s">
        <v>146</v>
      </c>
      <c r="B170" s="102" t="s">
        <v>147</v>
      </c>
      <c r="C170" s="96" t="s">
        <v>148</v>
      </c>
      <c r="D170" s="102" t="s">
        <v>258</v>
      </c>
      <c r="E170" s="102" t="s">
        <v>259</v>
      </c>
      <c r="F170" s="95" t="s">
        <v>398</v>
      </c>
      <c r="G170" s="102" t="s">
        <v>42</v>
      </c>
      <c r="H170" s="102" t="s">
        <v>396</v>
      </c>
      <c r="I170" s="112" t="s">
        <v>0</v>
      </c>
      <c r="J170" s="112" t="s">
        <v>6</v>
      </c>
      <c r="K170" s="12"/>
      <c r="L170" s="12"/>
      <c r="M170" s="12"/>
      <c r="N170" s="12"/>
      <c r="O170" s="84">
        <f>SUM(O171:O181)</f>
        <v>27000318</v>
      </c>
      <c r="P170" s="84">
        <f>SUM(P171:P181)</f>
        <v>26985477.68</v>
      </c>
      <c r="Q170" s="84">
        <f>SUM(Q171:Q181)</f>
        <v>30458808.709999997</v>
      </c>
      <c r="R170" s="84">
        <f>SUM(R171:R181)</f>
        <v>29308600</v>
      </c>
      <c r="S170" s="84">
        <f>SUM(S171:S181)</f>
        <v>29308600</v>
      </c>
    </row>
    <row r="171" spans="1:19" s="10" customFormat="1" ht="26.45" customHeight="1" x14ac:dyDescent="0.2">
      <c r="A171" s="113"/>
      <c r="B171" s="102"/>
      <c r="C171" s="96"/>
      <c r="D171" s="102"/>
      <c r="E171" s="102"/>
      <c r="F171" s="95"/>
      <c r="G171" s="102"/>
      <c r="H171" s="102"/>
      <c r="I171" s="112"/>
      <c r="J171" s="112"/>
      <c r="K171" s="48" t="s">
        <v>271</v>
      </c>
      <c r="L171" s="48" t="s">
        <v>127</v>
      </c>
      <c r="M171" s="48" t="s">
        <v>359</v>
      </c>
      <c r="N171" s="48" t="s">
        <v>28</v>
      </c>
      <c r="O171" s="14">
        <v>460745.03</v>
      </c>
      <c r="P171" s="14">
        <v>460745.03</v>
      </c>
      <c r="Q171" s="14">
        <v>1524600</v>
      </c>
      <c r="R171" s="14">
        <v>1524600</v>
      </c>
      <c r="S171" s="14">
        <v>1524600</v>
      </c>
    </row>
    <row r="172" spans="1:19" s="10" customFormat="1" ht="26.45" customHeight="1" x14ac:dyDescent="0.2">
      <c r="A172" s="113"/>
      <c r="B172" s="102"/>
      <c r="C172" s="96"/>
      <c r="D172" s="102"/>
      <c r="E172" s="102"/>
      <c r="F172" s="95"/>
      <c r="G172" s="102"/>
      <c r="H172" s="102"/>
      <c r="I172" s="112"/>
      <c r="J172" s="112"/>
      <c r="K172" s="48" t="s">
        <v>271</v>
      </c>
      <c r="L172" s="48" t="s">
        <v>127</v>
      </c>
      <c r="M172" s="48" t="s">
        <v>360</v>
      </c>
      <c r="N172" s="48" t="s">
        <v>28</v>
      </c>
      <c r="O172" s="14">
        <v>17418900</v>
      </c>
      <c r="P172" s="14">
        <v>17404294.219999999</v>
      </c>
      <c r="Q172" s="14">
        <v>18856900</v>
      </c>
      <c r="R172" s="14">
        <v>19251700</v>
      </c>
      <c r="S172" s="14">
        <v>19251700</v>
      </c>
    </row>
    <row r="173" spans="1:19" s="10" customFormat="1" ht="26.45" customHeight="1" x14ac:dyDescent="0.2">
      <c r="A173" s="113"/>
      <c r="B173" s="102"/>
      <c r="C173" s="96"/>
      <c r="D173" s="102"/>
      <c r="E173" s="102"/>
      <c r="F173" s="95"/>
      <c r="G173" s="102"/>
      <c r="H173" s="102"/>
      <c r="I173" s="112"/>
      <c r="J173" s="112"/>
      <c r="K173" s="48" t="s">
        <v>271</v>
      </c>
      <c r="L173" s="48" t="s">
        <v>127</v>
      </c>
      <c r="M173" s="48" t="s">
        <v>560</v>
      </c>
      <c r="N173" s="48" t="s">
        <v>28</v>
      </c>
      <c r="O173" s="14">
        <v>219564</v>
      </c>
      <c r="P173" s="14">
        <v>219564</v>
      </c>
      <c r="Q173" s="14">
        <v>242444</v>
      </c>
      <c r="R173" s="14">
        <v>0</v>
      </c>
      <c r="S173" s="14">
        <v>0</v>
      </c>
    </row>
    <row r="174" spans="1:19" s="10" customFormat="1" ht="26.45" customHeight="1" x14ac:dyDescent="0.2">
      <c r="A174" s="113"/>
      <c r="B174" s="102"/>
      <c r="C174" s="96"/>
      <c r="D174" s="102"/>
      <c r="E174" s="102"/>
      <c r="F174" s="95"/>
      <c r="G174" s="102"/>
      <c r="H174" s="102"/>
      <c r="I174" s="112"/>
      <c r="J174" s="112"/>
      <c r="K174" s="48" t="s">
        <v>271</v>
      </c>
      <c r="L174" s="48" t="s">
        <v>127</v>
      </c>
      <c r="M174" s="48" t="s">
        <v>296</v>
      </c>
      <c r="N174" s="48" t="s">
        <v>28</v>
      </c>
      <c r="O174" s="32">
        <v>240168.2</v>
      </c>
      <c r="P174" s="32">
        <v>240168.2</v>
      </c>
      <c r="Q174" s="32">
        <v>285326.09000000003</v>
      </c>
      <c r="R174" s="32">
        <v>0</v>
      </c>
      <c r="S174" s="32">
        <v>0</v>
      </c>
    </row>
    <row r="175" spans="1:19" s="10" customFormat="1" ht="26.45" customHeight="1" x14ac:dyDescent="0.2">
      <c r="A175" s="113"/>
      <c r="B175" s="102"/>
      <c r="C175" s="96"/>
      <c r="D175" s="102" t="s">
        <v>391</v>
      </c>
      <c r="E175" s="102" t="s">
        <v>42</v>
      </c>
      <c r="F175" s="95"/>
      <c r="G175" s="102"/>
      <c r="H175" s="102" t="s">
        <v>397</v>
      </c>
      <c r="I175" s="112"/>
      <c r="J175" s="112"/>
      <c r="K175" s="48" t="s">
        <v>278</v>
      </c>
      <c r="L175" s="48" t="s">
        <v>66</v>
      </c>
      <c r="M175" s="48" t="s">
        <v>327</v>
      </c>
      <c r="N175" s="48" t="s">
        <v>28</v>
      </c>
      <c r="O175" s="32">
        <v>1342217.07</v>
      </c>
      <c r="P175" s="32">
        <v>1342003.6299999999</v>
      </c>
      <c r="Q175" s="32">
        <v>1271313.42</v>
      </c>
      <c r="R175" s="32">
        <v>1225000</v>
      </c>
      <c r="S175" s="32">
        <v>1225000</v>
      </c>
    </row>
    <row r="176" spans="1:19" s="10" customFormat="1" ht="26.45" customHeight="1" x14ac:dyDescent="0.2">
      <c r="A176" s="113"/>
      <c r="B176" s="102"/>
      <c r="C176" s="96"/>
      <c r="D176" s="102"/>
      <c r="E176" s="102"/>
      <c r="F176" s="95"/>
      <c r="G176" s="102"/>
      <c r="H176" s="102"/>
      <c r="I176" s="112"/>
      <c r="J176" s="112"/>
      <c r="K176" s="48" t="s">
        <v>278</v>
      </c>
      <c r="L176" s="48" t="s">
        <v>66</v>
      </c>
      <c r="M176" s="48" t="s">
        <v>296</v>
      </c>
      <c r="N176" s="48" t="s">
        <v>28</v>
      </c>
      <c r="O176" s="32">
        <v>43200.3</v>
      </c>
      <c r="P176" s="32">
        <v>43200.3</v>
      </c>
      <c r="Q176" s="32">
        <v>21476</v>
      </c>
      <c r="R176" s="32">
        <v>0</v>
      </c>
      <c r="S176" s="32">
        <v>0</v>
      </c>
    </row>
    <row r="177" spans="1:19" s="10" customFormat="1" ht="26.45" customHeight="1" x14ac:dyDescent="0.2">
      <c r="A177" s="113"/>
      <c r="B177" s="102"/>
      <c r="C177" s="96"/>
      <c r="D177" s="102"/>
      <c r="E177" s="102"/>
      <c r="F177" s="95"/>
      <c r="G177" s="102"/>
      <c r="H177" s="102"/>
      <c r="I177" s="112"/>
      <c r="J177" s="112"/>
      <c r="K177" s="48" t="s">
        <v>275</v>
      </c>
      <c r="L177" s="48" t="s">
        <v>120</v>
      </c>
      <c r="M177" s="48" t="s">
        <v>364</v>
      </c>
      <c r="N177" s="48" t="s">
        <v>28</v>
      </c>
      <c r="O177" s="32">
        <v>5816100</v>
      </c>
      <c r="P177" s="32">
        <v>5816078.9000000004</v>
      </c>
      <c r="Q177" s="32">
        <v>6617500</v>
      </c>
      <c r="R177" s="32">
        <v>6166500</v>
      </c>
      <c r="S177" s="32">
        <v>6166500</v>
      </c>
    </row>
    <row r="178" spans="1:19" s="10" customFormat="1" ht="26.45" customHeight="1" x14ac:dyDescent="0.2">
      <c r="A178" s="113"/>
      <c r="B178" s="102"/>
      <c r="C178" s="96"/>
      <c r="D178" s="102"/>
      <c r="E178" s="102"/>
      <c r="F178" s="95"/>
      <c r="G178" s="102"/>
      <c r="H178" s="102"/>
      <c r="I178" s="112"/>
      <c r="J178" s="112"/>
      <c r="K178" s="48" t="s">
        <v>275</v>
      </c>
      <c r="L178" s="48" t="s">
        <v>120</v>
      </c>
      <c r="M178" s="48" t="s">
        <v>557</v>
      </c>
      <c r="N178" s="48" t="s">
        <v>28</v>
      </c>
      <c r="O178" s="32">
        <v>252303</v>
      </c>
      <c r="P178" s="32">
        <v>252303</v>
      </c>
      <c r="Q178" s="32">
        <v>263318</v>
      </c>
      <c r="R178" s="32">
        <v>0</v>
      </c>
      <c r="S178" s="32">
        <v>0</v>
      </c>
    </row>
    <row r="179" spans="1:19" s="10" customFormat="1" ht="26.45" customHeight="1" x14ac:dyDescent="0.2">
      <c r="A179" s="113"/>
      <c r="B179" s="102"/>
      <c r="C179" s="96"/>
      <c r="D179" s="102"/>
      <c r="E179" s="102"/>
      <c r="F179" s="95"/>
      <c r="G179" s="102"/>
      <c r="H179" s="102"/>
      <c r="I179" s="112"/>
      <c r="J179" s="112"/>
      <c r="K179" s="48" t="s">
        <v>275</v>
      </c>
      <c r="L179" s="48" t="s">
        <v>120</v>
      </c>
      <c r="M179" s="48" t="s">
        <v>296</v>
      </c>
      <c r="N179" s="48" t="s">
        <v>28</v>
      </c>
      <c r="O179" s="32">
        <v>147850.4</v>
      </c>
      <c r="P179" s="32">
        <v>147850.4</v>
      </c>
      <c r="Q179" s="32">
        <v>176061.2</v>
      </c>
      <c r="R179" s="32">
        <v>0</v>
      </c>
      <c r="S179" s="32">
        <v>0</v>
      </c>
    </row>
    <row r="180" spans="1:19" s="10" customFormat="1" ht="26.45" customHeight="1" x14ac:dyDescent="0.2">
      <c r="A180" s="113"/>
      <c r="B180" s="102"/>
      <c r="C180" s="96"/>
      <c r="D180" s="102"/>
      <c r="E180" s="102"/>
      <c r="F180" s="95"/>
      <c r="G180" s="102"/>
      <c r="H180" s="102"/>
      <c r="I180" s="112"/>
      <c r="J180" s="112"/>
      <c r="K180" s="48" t="s">
        <v>292</v>
      </c>
      <c r="L180" s="48" t="s">
        <v>293</v>
      </c>
      <c r="M180" s="48" t="s">
        <v>294</v>
      </c>
      <c r="N180" s="48" t="s">
        <v>28</v>
      </c>
      <c r="O180" s="32">
        <v>334900</v>
      </c>
      <c r="P180" s="32">
        <v>334900</v>
      </c>
      <c r="Q180" s="32">
        <v>378256</v>
      </c>
      <c r="R180" s="32">
        <v>358000</v>
      </c>
      <c r="S180" s="32">
        <v>358000</v>
      </c>
    </row>
    <row r="181" spans="1:19" s="10" customFormat="1" ht="26.45" customHeight="1" x14ac:dyDescent="0.2">
      <c r="A181" s="113"/>
      <c r="B181" s="102"/>
      <c r="C181" s="96"/>
      <c r="D181" s="102"/>
      <c r="E181" s="102"/>
      <c r="F181" s="95"/>
      <c r="G181" s="102"/>
      <c r="H181" s="102"/>
      <c r="I181" s="112"/>
      <c r="J181" s="112"/>
      <c r="K181" s="48" t="s">
        <v>291</v>
      </c>
      <c r="L181" s="48" t="s">
        <v>120</v>
      </c>
      <c r="M181" s="48" t="s">
        <v>299</v>
      </c>
      <c r="N181" s="48" t="s">
        <v>28</v>
      </c>
      <c r="O181" s="32">
        <v>724370</v>
      </c>
      <c r="P181" s="32">
        <v>724370</v>
      </c>
      <c r="Q181" s="32">
        <v>821614</v>
      </c>
      <c r="R181" s="32">
        <v>782800</v>
      </c>
      <c r="S181" s="32">
        <v>782800</v>
      </c>
    </row>
    <row r="182" spans="1:19" s="10" customFormat="1" ht="173.25" customHeight="1" x14ac:dyDescent="0.2">
      <c r="A182" s="68" t="s">
        <v>149</v>
      </c>
      <c r="B182" s="52" t="s">
        <v>150</v>
      </c>
      <c r="C182" s="52" t="s">
        <v>151</v>
      </c>
      <c r="D182" s="52" t="s">
        <v>258</v>
      </c>
      <c r="E182" s="52" t="s">
        <v>259</v>
      </c>
      <c r="F182" s="52" t="s">
        <v>399</v>
      </c>
      <c r="G182" s="52" t="s">
        <v>42</v>
      </c>
      <c r="H182" s="52" t="s">
        <v>393</v>
      </c>
      <c r="I182" s="52" t="s">
        <v>42</v>
      </c>
      <c r="J182" s="89" t="s">
        <v>20</v>
      </c>
      <c r="K182" s="93" t="s">
        <v>271</v>
      </c>
      <c r="L182" s="93" t="s">
        <v>152</v>
      </c>
      <c r="M182" s="93" t="s">
        <v>365</v>
      </c>
      <c r="N182" s="93" t="s">
        <v>272</v>
      </c>
      <c r="O182" s="71">
        <v>35500</v>
      </c>
      <c r="P182" s="71">
        <v>35322.5</v>
      </c>
      <c r="Q182" s="71">
        <v>35500</v>
      </c>
      <c r="R182" s="71"/>
      <c r="S182" s="71"/>
    </row>
    <row r="183" spans="1:19" s="10" customFormat="1" ht="47.25" customHeight="1" x14ac:dyDescent="0.2">
      <c r="A183" s="111" t="s">
        <v>153</v>
      </c>
      <c r="B183" s="102" t="s">
        <v>154</v>
      </c>
      <c r="C183" s="102" t="s">
        <v>155</v>
      </c>
      <c r="D183" s="52" t="s">
        <v>258</v>
      </c>
      <c r="E183" s="52" t="s">
        <v>259</v>
      </c>
      <c r="F183" s="102" t="s">
        <v>398</v>
      </c>
      <c r="G183" s="102" t="s">
        <v>402</v>
      </c>
      <c r="H183" s="102" t="s">
        <v>439</v>
      </c>
      <c r="I183" s="102" t="s">
        <v>42</v>
      </c>
      <c r="J183" s="112" t="s">
        <v>15</v>
      </c>
      <c r="K183" s="104" t="s">
        <v>271</v>
      </c>
      <c r="L183" s="104" t="s">
        <v>35</v>
      </c>
      <c r="M183" s="104" t="s">
        <v>309</v>
      </c>
      <c r="N183" s="104" t="s">
        <v>531</v>
      </c>
      <c r="O183" s="103">
        <v>3552874.33</v>
      </c>
      <c r="P183" s="103">
        <v>3552874.33</v>
      </c>
      <c r="Q183" s="103">
        <v>4538371</v>
      </c>
      <c r="R183" s="103">
        <v>4117661</v>
      </c>
      <c r="S183" s="103">
        <v>4117661</v>
      </c>
    </row>
    <row r="184" spans="1:19" s="10" customFormat="1" ht="58.5" customHeight="1" x14ac:dyDescent="0.2">
      <c r="A184" s="111"/>
      <c r="B184" s="102"/>
      <c r="C184" s="102"/>
      <c r="D184" s="52" t="s">
        <v>400</v>
      </c>
      <c r="E184" s="52" t="s">
        <v>401</v>
      </c>
      <c r="F184" s="102"/>
      <c r="G184" s="102"/>
      <c r="H184" s="102"/>
      <c r="I184" s="102"/>
      <c r="J184" s="112"/>
      <c r="K184" s="104"/>
      <c r="L184" s="104"/>
      <c r="M184" s="104"/>
      <c r="N184" s="104"/>
      <c r="O184" s="103"/>
      <c r="P184" s="103"/>
      <c r="Q184" s="103"/>
      <c r="R184" s="103"/>
      <c r="S184" s="103"/>
    </row>
    <row r="185" spans="1:19" s="10" customFormat="1" ht="300.75" customHeight="1" x14ac:dyDescent="0.2">
      <c r="A185" s="113" t="s">
        <v>156</v>
      </c>
      <c r="B185" s="102" t="s">
        <v>157</v>
      </c>
      <c r="C185" s="96" t="s">
        <v>158</v>
      </c>
      <c r="D185" s="102" t="s">
        <v>258</v>
      </c>
      <c r="E185" s="102" t="s">
        <v>259</v>
      </c>
      <c r="F185" s="102" t="s">
        <v>46</v>
      </c>
      <c r="G185" s="102" t="s">
        <v>42</v>
      </c>
      <c r="H185" s="102" t="s">
        <v>421</v>
      </c>
      <c r="I185" s="102" t="s">
        <v>42</v>
      </c>
      <c r="J185" s="112" t="s">
        <v>11</v>
      </c>
      <c r="K185" s="93" t="s">
        <v>278</v>
      </c>
      <c r="L185" s="93" t="s">
        <v>51</v>
      </c>
      <c r="M185" s="93" t="s">
        <v>326</v>
      </c>
      <c r="N185" s="93" t="s">
        <v>282</v>
      </c>
      <c r="O185" s="87">
        <v>4059608.85</v>
      </c>
      <c r="P185" s="87">
        <v>4018014.99</v>
      </c>
      <c r="Q185" s="87">
        <v>3871107.01</v>
      </c>
      <c r="R185" s="87">
        <f>3942852.46-1.49</f>
        <v>3942850.9699999997</v>
      </c>
      <c r="S185" s="87">
        <f>3768669.09-3.34</f>
        <v>3768665.75</v>
      </c>
    </row>
    <row r="186" spans="1:19" s="11" customFormat="1" ht="123" hidden="1" customHeight="1" x14ac:dyDescent="0.2">
      <c r="A186" s="113" t="s">
        <v>0</v>
      </c>
      <c r="B186" s="102"/>
      <c r="C186" s="96" t="s">
        <v>0</v>
      </c>
      <c r="D186" s="102"/>
      <c r="E186" s="102"/>
      <c r="F186" s="102"/>
      <c r="G186" s="102"/>
      <c r="H186" s="102"/>
      <c r="I186" s="102"/>
      <c r="J186" s="112"/>
      <c r="K186" s="86"/>
      <c r="L186" s="86"/>
      <c r="M186" s="86"/>
      <c r="N186" s="86"/>
      <c r="O186" s="42"/>
      <c r="P186" s="42"/>
      <c r="Q186" s="42"/>
      <c r="R186" s="42"/>
      <c r="S186" s="42"/>
    </row>
    <row r="187" spans="1:19" s="10" customFormat="1" ht="99" customHeight="1" x14ac:dyDescent="0.2">
      <c r="A187" s="102" t="s">
        <v>159</v>
      </c>
      <c r="B187" s="102" t="s">
        <v>160</v>
      </c>
      <c r="C187" s="102" t="s">
        <v>161</v>
      </c>
      <c r="D187" s="72" t="s">
        <v>404</v>
      </c>
      <c r="E187" s="73" t="s">
        <v>405</v>
      </c>
      <c r="F187" s="102" t="s">
        <v>417</v>
      </c>
      <c r="G187" s="102" t="s">
        <v>42</v>
      </c>
      <c r="H187" s="54" t="s">
        <v>415</v>
      </c>
      <c r="I187" s="52" t="s">
        <v>42</v>
      </c>
      <c r="J187" s="52" t="s">
        <v>6</v>
      </c>
      <c r="K187" s="48" t="s">
        <v>271</v>
      </c>
      <c r="L187" s="48" t="s">
        <v>152</v>
      </c>
      <c r="M187" s="48" t="s">
        <v>366</v>
      </c>
      <c r="N187" s="48" t="s">
        <v>281</v>
      </c>
      <c r="O187" s="42">
        <v>3607995</v>
      </c>
      <c r="P187" s="42">
        <v>3607995</v>
      </c>
      <c r="Q187" s="42">
        <v>4049900</v>
      </c>
      <c r="R187" s="42">
        <v>4089900</v>
      </c>
      <c r="S187" s="42">
        <v>4089900</v>
      </c>
    </row>
    <row r="188" spans="1:19" s="10" customFormat="1" ht="99" customHeight="1" x14ac:dyDescent="0.2">
      <c r="A188" s="102"/>
      <c r="B188" s="102"/>
      <c r="C188" s="102"/>
      <c r="D188" s="52" t="s">
        <v>403</v>
      </c>
      <c r="E188" s="52"/>
      <c r="F188" s="102"/>
      <c r="G188" s="102"/>
      <c r="H188" s="52" t="s">
        <v>416</v>
      </c>
      <c r="I188" s="52" t="s">
        <v>42</v>
      </c>
      <c r="J188" s="52">
        <v>1</v>
      </c>
      <c r="K188" s="48" t="s">
        <v>271</v>
      </c>
      <c r="L188" s="48" t="s">
        <v>152</v>
      </c>
      <c r="M188" s="48" t="s">
        <v>366</v>
      </c>
      <c r="N188" s="48" t="s">
        <v>282</v>
      </c>
      <c r="O188" s="42">
        <v>32300</v>
      </c>
      <c r="P188" s="42">
        <v>32300</v>
      </c>
      <c r="Q188" s="42">
        <v>0</v>
      </c>
      <c r="R188" s="42">
        <v>0</v>
      </c>
      <c r="S188" s="42">
        <v>0</v>
      </c>
    </row>
    <row r="189" spans="1:19" ht="26.45" customHeight="1" x14ac:dyDescent="0.2">
      <c r="A189" s="62" t="s">
        <v>162</v>
      </c>
      <c r="B189" s="58" t="s">
        <v>163</v>
      </c>
      <c r="C189" s="58" t="s">
        <v>164</v>
      </c>
      <c r="D189" s="54"/>
      <c r="E189" s="54"/>
      <c r="F189" s="58" t="s">
        <v>0</v>
      </c>
      <c r="G189" s="58" t="s">
        <v>0</v>
      </c>
      <c r="H189" s="58" t="s">
        <v>0</v>
      </c>
      <c r="I189" s="58" t="s">
        <v>0</v>
      </c>
      <c r="J189" s="58" t="s">
        <v>0</v>
      </c>
      <c r="K189" s="59"/>
      <c r="L189" s="59"/>
      <c r="M189" s="59"/>
      <c r="N189" s="59"/>
      <c r="O189" s="23">
        <f>O190+O197</f>
        <v>25349281.100000001</v>
      </c>
      <c r="P189" s="23">
        <f>P190+P197</f>
        <v>24123614.170000002</v>
      </c>
      <c r="Q189" s="23">
        <f>Q190+Q197</f>
        <v>32496578.199999999</v>
      </c>
      <c r="R189" s="23">
        <f>R190+R197</f>
        <v>31834590.890000001</v>
      </c>
      <c r="S189" s="23">
        <f>S190+S197</f>
        <v>32181831.890000001</v>
      </c>
    </row>
    <row r="190" spans="1:19" ht="26.45" customHeight="1" x14ac:dyDescent="0.2">
      <c r="A190" s="63" t="s">
        <v>165</v>
      </c>
      <c r="B190" s="58" t="s">
        <v>166</v>
      </c>
      <c r="C190" s="58" t="s">
        <v>167</v>
      </c>
      <c r="D190" s="58" t="s">
        <v>0</v>
      </c>
      <c r="E190" s="58" t="s">
        <v>0</v>
      </c>
      <c r="F190" s="58" t="s">
        <v>0</v>
      </c>
      <c r="G190" s="58" t="s">
        <v>0</v>
      </c>
      <c r="H190" s="58" t="s">
        <v>0</v>
      </c>
      <c r="I190" s="58" t="s">
        <v>0</v>
      </c>
      <c r="J190" s="58" t="s">
        <v>168</v>
      </c>
      <c r="K190" s="59"/>
      <c r="L190" s="59"/>
      <c r="M190" s="59"/>
      <c r="N190" s="59"/>
      <c r="O190" s="24">
        <f>O191+O192+O196</f>
        <v>695092</v>
      </c>
      <c r="P190" s="24">
        <f>P191+P192+P196</f>
        <v>695092</v>
      </c>
      <c r="Q190" s="24">
        <f>Q191+Q192+Q196</f>
        <v>825606.00000000012</v>
      </c>
      <c r="R190" s="24">
        <f>R191+R192+R196</f>
        <v>931303</v>
      </c>
      <c r="S190" s="24">
        <f>S191+S192+S196</f>
        <v>925644</v>
      </c>
    </row>
    <row r="191" spans="1:19" s="1" customFormat="1" ht="84.75" customHeight="1" x14ac:dyDescent="0.2">
      <c r="A191" s="66" t="s">
        <v>169</v>
      </c>
      <c r="B191" s="54" t="s">
        <v>170</v>
      </c>
      <c r="C191" s="54" t="s">
        <v>171</v>
      </c>
      <c r="D191" s="54" t="s">
        <v>172</v>
      </c>
      <c r="E191" s="54" t="s">
        <v>42</v>
      </c>
      <c r="F191" s="54" t="s">
        <v>406</v>
      </c>
      <c r="G191" s="54" t="s">
        <v>42</v>
      </c>
      <c r="H191" s="52" t="s">
        <v>419</v>
      </c>
      <c r="I191" s="54" t="s">
        <v>0</v>
      </c>
      <c r="J191" s="54" t="s">
        <v>168</v>
      </c>
      <c r="K191" s="51" t="s">
        <v>271</v>
      </c>
      <c r="L191" s="51" t="s">
        <v>173</v>
      </c>
      <c r="M191" s="51" t="s">
        <v>462</v>
      </c>
      <c r="N191" s="51" t="s">
        <v>272</v>
      </c>
      <c r="O191" s="85">
        <v>4200</v>
      </c>
      <c r="P191" s="85">
        <v>4200</v>
      </c>
      <c r="Q191" s="85">
        <v>4850</v>
      </c>
      <c r="R191" s="85">
        <v>41515</v>
      </c>
      <c r="S191" s="85">
        <v>4635</v>
      </c>
    </row>
    <row r="192" spans="1:19" s="10" customFormat="1" ht="29.25" customHeight="1" x14ac:dyDescent="0.2">
      <c r="A192" s="113" t="s">
        <v>174</v>
      </c>
      <c r="B192" s="102" t="s">
        <v>175</v>
      </c>
      <c r="C192" s="96" t="s">
        <v>176</v>
      </c>
      <c r="D192" s="102" t="s">
        <v>258</v>
      </c>
      <c r="E192" s="96" t="s">
        <v>42</v>
      </c>
      <c r="F192" s="102" t="s">
        <v>395</v>
      </c>
      <c r="G192" s="102" t="s">
        <v>42</v>
      </c>
      <c r="H192" s="102" t="s">
        <v>394</v>
      </c>
      <c r="I192" s="102" t="s">
        <v>42</v>
      </c>
      <c r="J192" s="102" t="s">
        <v>168</v>
      </c>
      <c r="K192" s="48" t="s">
        <v>271</v>
      </c>
      <c r="L192" s="48" t="s">
        <v>178</v>
      </c>
      <c r="M192" s="48" t="s">
        <v>367</v>
      </c>
      <c r="N192" s="48" t="s">
        <v>274</v>
      </c>
      <c r="O192" s="18">
        <f>O193+O194+O195</f>
        <v>690892</v>
      </c>
      <c r="P192" s="18">
        <f t="shared" ref="P192:S192" si="25">P193+P194+P195</f>
        <v>690892</v>
      </c>
      <c r="Q192" s="18">
        <f t="shared" si="25"/>
        <v>820756.00000000012</v>
      </c>
      <c r="R192" s="18">
        <f t="shared" si="25"/>
        <v>889788</v>
      </c>
      <c r="S192" s="18">
        <f t="shared" si="25"/>
        <v>921009</v>
      </c>
    </row>
    <row r="193" spans="1:19" s="10" customFormat="1" ht="29.25" customHeight="1" x14ac:dyDescent="0.2">
      <c r="A193" s="113"/>
      <c r="B193" s="102"/>
      <c r="C193" s="96"/>
      <c r="D193" s="102"/>
      <c r="E193" s="96"/>
      <c r="F193" s="102"/>
      <c r="G193" s="102"/>
      <c r="H193" s="102"/>
      <c r="I193" s="102"/>
      <c r="J193" s="102"/>
      <c r="K193" s="48" t="s">
        <v>271</v>
      </c>
      <c r="L193" s="48" t="s">
        <v>178</v>
      </c>
      <c r="M193" s="48" t="s">
        <v>367</v>
      </c>
      <c r="N193" s="48" t="s">
        <v>28</v>
      </c>
      <c r="O193" s="42">
        <f>500292+712.59</f>
        <v>501004.59</v>
      </c>
      <c r="P193" s="42">
        <f>500292+712.59</f>
        <v>501004.59</v>
      </c>
      <c r="Q193" s="42">
        <v>606265.4</v>
      </c>
      <c r="R193" s="42">
        <v>600000</v>
      </c>
      <c r="S193" s="42">
        <v>615744</v>
      </c>
    </row>
    <row r="194" spans="1:19" s="10" customFormat="1" ht="29.25" customHeight="1" x14ac:dyDescent="0.2">
      <c r="A194" s="113"/>
      <c r="B194" s="102"/>
      <c r="C194" s="96"/>
      <c r="D194" s="50"/>
      <c r="E194" s="52"/>
      <c r="F194" s="102"/>
      <c r="G194" s="102"/>
      <c r="H194" s="102"/>
      <c r="I194" s="102"/>
      <c r="J194" s="102"/>
      <c r="K194" s="48" t="s">
        <v>271</v>
      </c>
      <c r="L194" s="48" t="s">
        <v>178</v>
      </c>
      <c r="M194" s="48" t="s">
        <v>367</v>
      </c>
      <c r="N194" s="48" t="s">
        <v>295</v>
      </c>
      <c r="O194" s="42">
        <f>648965-500292+214.41</f>
        <v>148887.41</v>
      </c>
      <c r="P194" s="42">
        <f>648965-500292+214.41</f>
        <v>148887.41</v>
      </c>
      <c r="Q194" s="42">
        <v>183092.17</v>
      </c>
      <c r="R194" s="42">
        <v>181200</v>
      </c>
      <c r="S194" s="42">
        <v>185955</v>
      </c>
    </row>
    <row r="195" spans="1:19" s="11" customFormat="1" ht="29.25" customHeight="1" x14ac:dyDescent="0.2">
      <c r="A195" s="113" t="s">
        <v>0</v>
      </c>
      <c r="B195" s="102"/>
      <c r="C195" s="96" t="s">
        <v>0</v>
      </c>
      <c r="D195" s="52" t="s">
        <v>177</v>
      </c>
      <c r="E195" s="49" t="s">
        <v>42</v>
      </c>
      <c r="F195" s="102"/>
      <c r="G195" s="102"/>
      <c r="H195" s="102"/>
      <c r="I195" s="102"/>
      <c r="J195" s="102"/>
      <c r="K195" s="48" t="s">
        <v>271</v>
      </c>
      <c r="L195" s="48" t="s">
        <v>178</v>
      </c>
      <c r="M195" s="48" t="s">
        <v>367</v>
      </c>
      <c r="N195" s="74" t="s">
        <v>272</v>
      </c>
      <c r="O195" s="17">
        <v>41000</v>
      </c>
      <c r="P195" s="17">
        <v>41000</v>
      </c>
      <c r="Q195" s="17">
        <v>31398.43</v>
      </c>
      <c r="R195" s="17">
        <v>108588</v>
      </c>
      <c r="S195" s="17">
        <v>119310</v>
      </c>
    </row>
    <row r="196" spans="1:19" s="1" customFormat="1" ht="78.75" hidden="1" customHeight="1" x14ac:dyDescent="0.2">
      <c r="A196" s="75" t="s">
        <v>179</v>
      </c>
      <c r="B196" s="54" t="s">
        <v>180</v>
      </c>
      <c r="C196" s="58" t="s">
        <v>181</v>
      </c>
      <c r="D196" s="54" t="s">
        <v>261</v>
      </c>
      <c r="E196" s="54" t="s">
        <v>42</v>
      </c>
      <c r="F196" s="54" t="s">
        <v>418</v>
      </c>
      <c r="G196" s="54" t="s">
        <v>42</v>
      </c>
      <c r="H196" s="52" t="s">
        <v>419</v>
      </c>
      <c r="I196" s="54" t="s">
        <v>42</v>
      </c>
      <c r="J196" s="54" t="s">
        <v>168</v>
      </c>
      <c r="K196" s="51" t="s">
        <v>271</v>
      </c>
      <c r="L196" s="51" t="s">
        <v>152</v>
      </c>
      <c r="M196" s="51" t="s">
        <v>298</v>
      </c>
      <c r="N196" s="51" t="s">
        <v>272</v>
      </c>
      <c r="O196" s="85"/>
      <c r="P196" s="85"/>
      <c r="Q196" s="85"/>
      <c r="R196" s="85"/>
      <c r="S196" s="85"/>
    </row>
    <row r="197" spans="1:19" ht="26.45" customHeight="1" x14ac:dyDescent="0.2">
      <c r="A197" s="63" t="s">
        <v>182</v>
      </c>
      <c r="B197" s="58" t="s">
        <v>183</v>
      </c>
      <c r="C197" s="58" t="s">
        <v>184</v>
      </c>
      <c r="D197" s="58" t="s">
        <v>0</v>
      </c>
      <c r="E197" s="58" t="s">
        <v>0</v>
      </c>
      <c r="F197" s="58" t="s">
        <v>0</v>
      </c>
      <c r="G197" s="58" t="s">
        <v>0</v>
      </c>
      <c r="H197" s="29"/>
      <c r="I197" s="58" t="s">
        <v>0</v>
      </c>
      <c r="J197" s="58" t="s">
        <v>0</v>
      </c>
      <c r="K197" s="59"/>
      <c r="L197" s="59"/>
      <c r="M197" s="59"/>
      <c r="N197" s="59"/>
      <c r="O197" s="25">
        <f>O198+O204+O216+O217+O218+O219+O227+O228+O229+O230</f>
        <v>24654189.100000001</v>
      </c>
      <c r="P197" s="25">
        <f>P198+P204+P216+P217+P218+P219+P227+P228+P229+P230</f>
        <v>23428522.170000002</v>
      </c>
      <c r="Q197" s="25">
        <f>Q198+Q204+Q216+Q217+Q218+Q219+Q227+Q228+Q229+Q230</f>
        <v>31670972.199999999</v>
      </c>
      <c r="R197" s="25">
        <f>R198+R204+R216+R217+R218+R219+R227+R228+R229+R230</f>
        <v>30903287.890000001</v>
      </c>
      <c r="S197" s="25">
        <f>S198+S204+S216+S217+S218+S219+S227+S228+S229+S230</f>
        <v>31256187.890000001</v>
      </c>
    </row>
    <row r="198" spans="1:19" s="10" customFormat="1" ht="26.45" customHeight="1" x14ac:dyDescent="0.2">
      <c r="A198" s="102" t="s">
        <v>185</v>
      </c>
      <c r="B198" s="102" t="s">
        <v>186</v>
      </c>
      <c r="C198" s="102" t="s">
        <v>187</v>
      </c>
      <c r="D198" s="102" t="s">
        <v>258</v>
      </c>
      <c r="E198" s="102" t="s">
        <v>260</v>
      </c>
      <c r="F198" s="76"/>
      <c r="G198" s="52"/>
      <c r="H198" s="102" t="s">
        <v>394</v>
      </c>
      <c r="I198" s="102" t="s">
        <v>42</v>
      </c>
      <c r="J198" s="52" t="s">
        <v>6</v>
      </c>
      <c r="K198" s="57" t="s">
        <v>274</v>
      </c>
      <c r="L198" s="57" t="s">
        <v>287</v>
      </c>
      <c r="M198" s="57" t="s">
        <v>274</v>
      </c>
      <c r="N198" s="57" t="s">
        <v>274</v>
      </c>
      <c r="O198" s="84">
        <f>SUM(O199:O203)</f>
        <v>1799051.36</v>
      </c>
      <c r="P198" s="84">
        <f>SUM(P199:P203)</f>
        <v>1781186.3</v>
      </c>
      <c r="Q198" s="84">
        <f>SUM(Q199:Q203)</f>
        <v>1741275.3599999999</v>
      </c>
      <c r="R198" s="84">
        <f>SUM(R199:R203)</f>
        <v>1923100</v>
      </c>
      <c r="S198" s="84">
        <f>SUM(S199:S203)</f>
        <v>1923100</v>
      </c>
    </row>
    <row r="199" spans="1:19" s="10" customFormat="1" ht="111.75" customHeight="1" x14ac:dyDescent="0.2">
      <c r="A199" s="102"/>
      <c r="B199" s="102"/>
      <c r="C199" s="102"/>
      <c r="D199" s="102"/>
      <c r="E199" s="102"/>
      <c r="F199" s="52" t="s">
        <v>407</v>
      </c>
      <c r="G199" s="52" t="s">
        <v>42</v>
      </c>
      <c r="H199" s="102"/>
      <c r="I199" s="102"/>
      <c r="J199" s="52">
        <v>1</v>
      </c>
      <c r="K199" s="13">
        <v>851</v>
      </c>
      <c r="L199" s="48" t="s">
        <v>127</v>
      </c>
      <c r="M199" s="48" t="s">
        <v>356</v>
      </c>
      <c r="N199" s="48" t="s">
        <v>28</v>
      </c>
      <c r="O199" s="14">
        <v>360137.55</v>
      </c>
      <c r="P199" s="14">
        <v>360137.55</v>
      </c>
      <c r="Q199" s="14">
        <v>211164.89</v>
      </c>
      <c r="R199" s="14">
        <v>416000</v>
      </c>
      <c r="S199" s="14">
        <v>416000</v>
      </c>
    </row>
    <row r="200" spans="1:19" s="10" customFormat="1" ht="162.75" customHeight="1" x14ac:dyDescent="0.2">
      <c r="A200" s="102"/>
      <c r="B200" s="102"/>
      <c r="C200" s="102"/>
      <c r="D200" s="102"/>
      <c r="E200" s="102"/>
      <c r="F200" s="52" t="s">
        <v>479</v>
      </c>
      <c r="G200" s="52" t="s">
        <v>42</v>
      </c>
      <c r="H200" s="102"/>
      <c r="I200" s="102"/>
      <c r="J200" s="52">
        <v>1</v>
      </c>
      <c r="K200" s="13">
        <v>851</v>
      </c>
      <c r="L200" s="48" t="s">
        <v>127</v>
      </c>
      <c r="M200" s="48" t="s">
        <v>471</v>
      </c>
      <c r="N200" s="48" t="s">
        <v>28</v>
      </c>
      <c r="O200" s="14">
        <v>30700</v>
      </c>
      <c r="P200" s="14">
        <v>12834.94</v>
      </c>
      <c r="Q200" s="14">
        <v>32900</v>
      </c>
      <c r="R200" s="14">
        <v>32900</v>
      </c>
      <c r="S200" s="14">
        <v>32900</v>
      </c>
    </row>
    <row r="201" spans="1:19" s="10" customFormat="1" ht="162.75" customHeight="1" x14ac:dyDescent="0.2">
      <c r="A201" s="102"/>
      <c r="B201" s="102"/>
      <c r="C201" s="102"/>
      <c r="D201" s="102"/>
      <c r="E201" s="102"/>
      <c r="F201" s="52" t="s">
        <v>409</v>
      </c>
      <c r="G201" s="52" t="s">
        <v>42</v>
      </c>
      <c r="H201" s="102"/>
      <c r="I201" s="102"/>
      <c r="J201" s="52">
        <v>1</v>
      </c>
      <c r="K201" s="13">
        <v>851</v>
      </c>
      <c r="L201" s="48" t="s">
        <v>127</v>
      </c>
      <c r="M201" s="48" t="s">
        <v>358</v>
      </c>
      <c r="N201" s="48" t="s">
        <v>28</v>
      </c>
      <c r="O201" s="14">
        <v>150687.94</v>
      </c>
      <c r="P201" s="14">
        <v>150687.94</v>
      </c>
      <c r="Q201" s="14">
        <v>170959.58</v>
      </c>
      <c r="R201" s="14">
        <v>173000</v>
      </c>
      <c r="S201" s="14">
        <v>173000</v>
      </c>
    </row>
    <row r="202" spans="1:19" s="10" customFormat="1" ht="162.75" customHeight="1" x14ac:dyDescent="0.2">
      <c r="A202" s="102"/>
      <c r="B202" s="102"/>
      <c r="C202" s="102"/>
      <c r="D202" s="102"/>
      <c r="E202" s="102"/>
      <c r="F202" s="52" t="s">
        <v>410</v>
      </c>
      <c r="G202" s="52" t="s">
        <v>42</v>
      </c>
      <c r="H202" s="102"/>
      <c r="I202" s="102"/>
      <c r="J202" s="52">
        <v>1</v>
      </c>
      <c r="K202" s="13">
        <v>851</v>
      </c>
      <c r="L202" s="48" t="s">
        <v>127</v>
      </c>
      <c r="M202" s="48" t="s">
        <v>352</v>
      </c>
      <c r="N202" s="48" t="s">
        <v>28</v>
      </c>
      <c r="O202" s="14">
        <v>434947.32</v>
      </c>
      <c r="P202" s="14">
        <v>434947.32</v>
      </c>
      <c r="Q202" s="14">
        <v>467650.89</v>
      </c>
      <c r="R202" s="14">
        <v>442600</v>
      </c>
      <c r="S202" s="14">
        <v>442600</v>
      </c>
    </row>
    <row r="203" spans="1:19" s="10" customFormat="1" ht="111.75" customHeight="1" x14ac:dyDescent="0.2">
      <c r="A203" s="102"/>
      <c r="B203" s="102"/>
      <c r="C203" s="102"/>
      <c r="D203" s="102"/>
      <c r="E203" s="102"/>
      <c r="F203" s="52" t="s">
        <v>408</v>
      </c>
      <c r="G203" s="52" t="s">
        <v>42</v>
      </c>
      <c r="H203" s="102"/>
      <c r="I203" s="102"/>
      <c r="J203" s="52">
        <v>1</v>
      </c>
      <c r="K203" s="48" t="s">
        <v>278</v>
      </c>
      <c r="L203" s="48" t="s">
        <v>66</v>
      </c>
      <c r="M203" s="48" t="s">
        <v>328</v>
      </c>
      <c r="N203" s="48" t="s">
        <v>28</v>
      </c>
      <c r="O203" s="14">
        <v>822578.55</v>
      </c>
      <c r="P203" s="14">
        <v>822578.55</v>
      </c>
      <c r="Q203" s="14">
        <v>858600</v>
      </c>
      <c r="R203" s="14">
        <v>858600</v>
      </c>
      <c r="S203" s="14">
        <v>858600</v>
      </c>
    </row>
    <row r="204" spans="1:19" s="10" customFormat="1" ht="26.45" customHeight="1" x14ac:dyDescent="0.2">
      <c r="A204" s="102" t="s">
        <v>188</v>
      </c>
      <c r="B204" s="102" t="s">
        <v>189</v>
      </c>
      <c r="C204" s="102" t="s">
        <v>190</v>
      </c>
      <c r="D204" s="102" t="s">
        <v>258</v>
      </c>
      <c r="E204" s="102" t="s">
        <v>260</v>
      </c>
      <c r="F204" s="102" t="s">
        <v>407</v>
      </c>
      <c r="G204" s="52"/>
      <c r="H204" s="52" t="s">
        <v>0</v>
      </c>
      <c r="I204" s="52" t="s">
        <v>0</v>
      </c>
      <c r="J204" s="56">
        <v>1</v>
      </c>
      <c r="K204" s="12" t="s">
        <v>274</v>
      </c>
      <c r="L204" s="12" t="s">
        <v>287</v>
      </c>
      <c r="M204" s="12" t="s">
        <v>274</v>
      </c>
      <c r="N204" s="12" t="s">
        <v>274</v>
      </c>
      <c r="O204" s="53">
        <f t="shared" ref="O204" si="26">SUM(O205:O215)</f>
        <v>948634.64000000013</v>
      </c>
      <c r="P204" s="53">
        <f t="shared" ref="P204:S204" si="27">SUM(P205:P215)</f>
        <v>918781.19000000006</v>
      </c>
      <c r="Q204" s="53">
        <f t="shared" si="27"/>
        <v>1209137.6400000001</v>
      </c>
      <c r="R204" s="53">
        <f t="shared" si="27"/>
        <v>1027313</v>
      </c>
      <c r="S204" s="53">
        <f t="shared" si="27"/>
        <v>1027313</v>
      </c>
    </row>
    <row r="205" spans="1:19" s="10" customFormat="1" ht="26.45" customHeight="1" x14ac:dyDescent="0.2">
      <c r="A205" s="102"/>
      <c r="B205" s="102"/>
      <c r="C205" s="102"/>
      <c r="D205" s="102"/>
      <c r="E205" s="102"/>
      <c r="F205" s="102"/>
      <c r="G205" s="102" t="s">
        <v>42</v>
      </c>
      <c r="H205" s="102" t="s">
        <v>421</v>
      </c>
      <c r="I205" s="102" t="s">
        <v>42</v>
      </c>
      <c r="J205" s="52">
        <v>1</v>
      </c>
      <c r="K205" s="13">
        <v>851</v>
      </c>
      <c r="L205" s="48" t="s">
        <v>127</v>
      </c>
      <c r="M205" s="48" t="s">
        <v>356</v>
      </c>
      <c r="N205" s="48" t="s">
        <v>295</v>
      </c>
      <c r="O205" s="14">
        <v>109290.64</v>
      </c>
      <c r="P205" s="14">
        <v>109290.64</v>
      </c>
      <c r="Q205" s="14">
        <v>62563.8</v>
      </c>
      <c r="R205" s="14">
        <v>125700</v>
      </c>
      <c r="S205" s="14">
        <v>125700</v>
      </c>
    </row>
    <row r="206" spans="1:19" s="10" customFormat="1" ht="26.45" customHeight="1" x14ac:dyDescent="0.2">
      <c r="A206" s="102"/>
      <c r="B206" s="102"/>
      <c r="C206" s="102"/>
      <c r="D206" s="102"/>
      <c r="E206" s="102"/>
      <c r="F206" s="102"/>
      <c r="G206" s="102"/>
      <c r="H206" s="102"/>
      <c r="I206" s="102"/>
      <c r="J206" s="52">
        <v>1</v>
      </c>
      <c r="K206" s="13">
        <v>851</v>
      </c>
      <c r="L206" s="48" t="s">
        <v>127</v>
      </c>
      <c r="M206" s="48" t="s">
        <v>356</v>
      </c>
      <c r="N206" s="48" t="s">
        <v>272</v>
      </c>
      <c r="O206" s="14">
        <v>127807.81</v>
      </c>
      <c r="P206" s="14">
        <v>127807.81</v>
      </c>
      <c r="Q206" s="14">
        <v>367578.31</v>
      </c>
      <c r="R206" s="14">
        <v>99607</v>
      </c>
      <c r="S206" s="14">
        <v>99607</v>
      </c>
    </row>
    <row r="207" spans="1:19" s="10" customFormat="1" ht="26.45" customHeight="1" x14ac:dyDescent="0.2">
      <c r="A207" s="102"/>
      <c r="B207" s="102"/>
      <c r="C207" s="102"/>
      <c r="D207" s="102"/>
      <c r="E207" s="102"/>
      <c r="F207" s="102"/>
      <c r="G207" s="102"/>
      <c r="H207" s="102"/>
      <c r="I207" s="102"/>
      <c r="J207" s="52">
        <v>1</v>
      </c>
      <c r="K207" s="13">
        <v>851</v>
      </c>
      <c r="L207" s="48" t="s">
        <v>127</v>
      </c>
      <c r="M207" s="48" t="s">
        <v>357</v>
      </c>
      <c r="N207" s="48" t="s">
        <v>272</v>
      </c>
      <c r="O207" s="14">
        <v>400</v>
      </c>
      <c r="P207" s="14">
        <v>0</v>
      </c>
      <c r="Q207" s="14">
        <v>400</v>
      </c>
      <c r="R207" s="14">
        <v>400</v>
      </c>
      <c r="S207" s="14">
        <v>400</v>
      </c>
    </row>
    <row r="208" spans="1:19" s="10" customFormat="1" ht="72.75" customHeight="1" x14ac:dyDescent="0.2">
      <c r="A208" s="102"/>
      <c r="B208" s="102"/>
      <c r="C208" s="102"/>
      <c r="D208" s="102"/>
      <c r="E208" s="102"/>
      <c r="F208" s="102" t="s">
        <v>479</v>
      </c>
      <c r="G208" s="102" t="s">
        <v>42</v>
      </c>
      <c r="H208" s="102"/>
      <c r="I208" s="102"/>
      <c r="J208" s="52">
        <v>1</v>
      </c>
      <c r="K208" s="13">
        <v>851</v>
      </c>
      <c r="L208" s="48" t="s">
        <v>127</v>
      </c>
      <c r="M208" s="48" t="s">
        <v>471</v>
      </c>
      <c r="N208" s="48" t="s">
        <v>295</v>
      </c>
      <c r="O208" s="14">
        <v>9300</v>
      </c>
      <c r="P208" s="14">
        <v>3876.15</v>
      </c>
      <c r="Q208" s="14">
        <v>10000</v>
      </c>
      <c r="R208" s="14">
        <v>10000</v>
      </c>
      <c r="S208" s="14">
        <v>10000</v>
      </c>
    </row>
    <row r="209" spans="1:19" s="10" customFormat="1" ht="92.25" customHeight="1" x14ac:dyDescent="0.2">
      <c r="A209" s="102"/>
      <c r="B209" s="102"/>
      <c r="C209" s="102"/>
      <c r="D209" s="102"/>
      <c r="E209" s="102"/>
      <c r="F209" s="102"/>
      <c r="G209" s="102"/>
      <c r="H209" s="102"/>
      <c r="I209" s="102"/>
      <c r="J209" s="52">
        <v>1</v>
      </c>
      <c r="K209" s="13">
        <v>851</v>
      </c>
      <c r="L209" s="48" t="s">
        <v>127</v>
      </c>
      <c r="M209" s="48" t="s">
        <v>471</v>
      </c>
      <c r="N209" s="48" t="s">
        <v>272</v>
      </c>
      <c r="O209" s="14">
        <v>19724</v>
      </c>
      <c r="P209" s="14">
        <v>0</v>
      </c>
      <c r="Q209" s="14">
        <v>21231</v>
      </c>
      <c r="R209" s="14">
        <v>21231</v>
      </c>
      <c r="S209" s="14">
        <v>21231</v>
      </c>
    </row>
    <row r="210" spans="1:19" s="10" customFormat="1" ht="72.75" customHeight="1" x14ac:dyDescent="0.2">
      <c r="A210" s="102"/>
      <c r="B210" s="102"/>
      <c r="C210" s="102"/>
      <c r="D210" s="102"/>
      <c r="E210" s="102"/>
      <c r="F210" s="102" t="s">
        <v>409</v>
      </c>
      <c r="G210" s="102" t="s">
        <v>42</v>
      </c>
      <c r="H210" s="102"/>
      <c r="I210" s="102"/>
      <c r="J210" s="52">
        <v>1</v>
      </c>
      <c r="K210" s="13">
        <v>851</v>
      </c>
      <c r="L210" s="48" t="s">
        <v>127</v>
      </c>
      <c r="M210" s="48" t="s">
        <v>358</v>
      </c>
      <c r="N210" s="48" t="s">
        <v>295</v>
      </c>
      <c r="O210" s="14">
        <v>44531.98</v>
      </c>
      <c r="P210" s="14">
        <v>44531.98</v>
      </c>
      <c r="Q210" s="14">
        <v>50654.02</v>
      </c>
      <c r="R210" s="14">
        <v>52200</v>
      </c>
      <c r="S210" s="14">
        <v>52200</v>
      </c>
    </row>
    <row r="211" spans="1:19" s="10" customFormat="1" ht="72.75" customHeight="1" x14ac:dyDescent="0.2">
      <c r="A211" s="102"/>
      <c r="B211" s="102"/>
      <c r="C211" s="102"/>
      <c r="D211" s="102"/>
      <c r="E211" s="102"/>
      <c r="F211" s="102"/>
      <c r="G211" s="102"/>
      <c r="H211" s="102"/>
      <c r="I211" s="102"/>
      <c r="J211" s="52">
        <v>1</v>
      </c>
      <c r="K211" s="13">
        <v>851</v>
      </c>
      <c r="L211" s="48" t="s">
        <v>127</v>
      </c>
      <c r="M211" s="48" t="s">
        <v>358</v>
      </c>
      <c r="N211" s="48" t="s">
        <v>272</v>
      </c>
      <c r="O211" s="14">
        <v>103398.08</v>
      </c>
      <c r="P211" s="14">
        <v>103398.08</v>
      </c>
      <c r="Q211" s="14">
        <v>99040.4</v>
      </c>
      <c r="R211" s="14">
        <v>95454</v>
      </c>
      <c r="S211" s="14">
        <v>95454</v>
      </c>
    </row>
    <row r="212" spans="1:19" s="10" customFormat="1" ht="72.75" customHeight="1" x14ac:dyDescent="0.2">
      <c r="A212" s="102"/>
      <c r="B212" s="102"/>
      <c r="C212" s="102"/>
      <c r="D212" s="102"/>
      <c r="E212" s="102"/>
      <c r="F212" s="102" t="s">
        <v>410</v>
      </c>
      <c r="G212" s="102" t="s">
        <v>42</v>
      </c>
      <c r="H212" s="102"/>
      <c r="I212" s="102"/>
      <c r="J212" s="52">
        <v>1</v>
      </c>
      <c r="K212" s="13">
        <v>851</v>
      </c>
      <c r="L212" s="48" t="s">
        <v>127</v>
      </c>
      <c r="M212" s="48" t="s">
        <v>352</v>
      </c>
      <c r="N212" s="48" t="s">
        <v>295</v>
      </c>
      <c r="O212" s="14">
        <v>127343.88</v>
      </c>
      <c r="P212" s="14">
        <v>127343.88</v>
      </c>
      <c r="Q212" s="14">
        <v>138128.97</v>
      </c>
      <c r="R212" s="14">
        <v>133700</v>
      </c>
      <c r="S212" s="14">
        <v>133700</v>
      </c>
    </row>
    <row r="213" spans="1:19" s="10" customFormat="1" ht="72.75" customHeight="1" x14ac:dyDescent="0.2">
      <c r="A213" s="102"/>
      <c r="B213" s="102"/>
      <c r="C213" s="102"/>
      <c r="D213" s="102"/>
      <c r="E213" s="102"/>
      <c r="F213" s="102"/>
      <c r="G213" s="102"/>
      <c r="H213" s="102"/>
      <c r="I213" s="102"/>
      <c r="J213" s="52">
        <v>1</v>
      </c>
      <c r="K213" s="13">
        <v>851</v>
      </c>
      <c r="L213" s="48" t="s">
        <v>127</v>
      </c>
      <c r="M213" s="48" t="s">
        <v>352</v>
      </c>
      <c r="N213" s="48" t="s">
        <v>272</v>
      </c>
      <c r="O213" s="14">
        <v>34944.800000000003</v>
      </c>
      <c r="P213" s="14">
        <v>34944.800000000003</v>
      </c>
      <c r="Q213" s="14">
        <v>35527.14</v>
      </c>
      <c r="R213" s="14">
        <v>65007</v>
      </c>
      <c r="S213" s="14">
        <v>65007</v>
      </c>
    </row>
    <row r="214" spans="1:19" s="10" customFormat="1" ht="72.75" customHeight="1" x14ac:dyDescent="0.2">
      <c r="A214" s="102"/>
      <c r="B214" s="102"/>
      <c r="C214" s="102"/>
      <c r="D214" s="102"/>
      <c r="E214" s="102"/>
      <c r="F214" s="102" t="s">
        <v>408</v>
      </c>
      <c r="G214" s="102" t="s">
        <v>42</v>
      </c>
      <c r="H214" s="102" t="s">
        <v>419</v>
      </c>
      <c r="I214" s="102" t="s">
        <v>42</v>
      </c>
      <c r="J214" s="52">
        <v>1</v>
      </c>
      <c r="K214" s="48" t="s">
        <v>278</v>
      </c>
      <c r="L214" s="48" t="s">
        <v>66</v>
      </c>
      <c r="M214" s="48" t="s">
        <v>328</v>
      </c>
      <c r="N214" s="48" t="s">
        <v>295</v>
      </c>
      <c r="O214" s="14">
        <v>245421.45</v>
      </c>
      <c r="P214" s="14">
        <f>245421.45-0.47</f>
        <v>245420.98</v>
      </c>
      <c r="Q214" s="14">
        <v>259300</v>
      </c>
      <c r="R214" s="14">
        <v>259300</v>
      </c>
      <c r="S214" s="14">
        <v>259300</v>
      </c>
    </row>
    <row r="215" spans="1:19" s="10" customFormat="1" ht="72.75" customHeight="1" x14ac:dyDescent="0.2">
      <c r="A215" s="102"/>
      <c r="B215" s="102"/>
      <c r="C215" s="102"/>
      <c r="D215" s="102"/>
      <c r="E215" s="102"/>
      <c r="F215" s="102"/>
      <c r="G215" s="102"/>
      <c r="H215" s="102"/>
      <c r="I215" s="102"/>
      <c r="J215" s="52">
        <v>1</v>
      </c>
      <c r="K215" s="48" t="s">
        <v>278</v>
      </c>
      <c r="L215" s="48" t="s">
        <v>66</v>
      </c>
      <c r="M215" s="48" t="s">
        <v>328</v>
      </c>
      <c r="N215" s="48" t="s">
        <v>272</v>
      </c>
      <c r="O215" s="42">
        <v>126472</v>
      </c>
      <c r="P215" s="42">
        <v>122166.87</v>
      </c>
      <c r="Q215" s="42">
        <v>164714</v>
      </c>
      <c r="R215" s="42">
        <v>164714</v>
      </c>
      <c r="S215" s="42">
        <v>164714</v>
      </c>
    </row>
    <row r="216" spans="1:19" s="10" customFormat="1" ht="72.75" customHeight="1" x14ac:dyDescent="0.2">
      <c r="A216" s="102" t="s">
        <v>191</v>
      </c>
      <c r="B216" s="102" t="s">
        <v>192</v>
      </c>
      <c r="C216" s="102" t="s">
        <v>193</v>
      </c>
      <c r="D216" s="102" t="s">
        <v>258</v>
      </c>
      <c r="E216" s="102" t="s">
        <v>260</v>
      </c>
      <c r="F216" s="102" t="s">
        <v>411</v>
      </c>
      <c r="G216" s="102" t="s">
        <v>42</v>
      </c>
      <c r="H216" s="102" t="s">
        <v>420</v>
      </c>
      <c r="I216" s="102" t="s">
        <v>0</v>
      </c>
      <c r="J216" s="102" t="s">
        <v>15</v>
      </c>
      <c r="K216" s="94" t="s">
        <v>271</v>
      </c>
      <c r="L216" s="94" t="s">
        <v>102</v>
      </c>
      <c r="M216" s="94" t="s">
        <v>519</v>
      </c>
      <c r="N216" s="48" t="s">
        <v>507</v>
      </c>
      <c r="O216" s="42">
        <v>5171430</v>
      </c>
      <c r="P216" s="42">
        <v>5171430</v>
      </c>
      <c r="Q216" s="42">
        <v>8438656.7599999998</v>
      </c>
      <c r="R216" s="42">
        <v>2568621</v>
      </c>
      <c r="S216" s="42">
        <v>2568621</v>
      </c>
    </row>
    <row r="217" spans="1:19" s="10" customFormat="1" ht="72.75" customHeight="1" x14ac:dyDescent="0.2">
      <c r="A217" s="102"/>
      <c r="B217" s="102"/>
      <c r="C217" s="102"/>
      <c r="D217" s="102"/>
      <c r="E217" s="102"/>
      <c r="F217" s="102"/>
      <c r="G217" s="102"/>
      <c r="H217" s="102"/>
      <c r="I217" s="102"/>
      <c r="J217" s="102"/>
      <c r="K217" s="94"/>
      <c r="L217" s="94"/>
      <c r="M217" s="94"/>
      <c r="N217" s="48" t="s">
        <v>280</v>
      </c>
      <c r="O217" s="42">
        <v>6467800</v>
      </c>
      <c r="P217" s="42">
        <v>6467800</v>
      </c>
      <c r="Q217" s="42">
        <v>7129705.2400000002</v>
      </c>
      <c r="R217" s="42">
        <v>11404677.24</v>
      </c>
      <c r="S217" s="42">
        <v>11404677.24</v>
      </c>
    </row>
    <row r="218" spans="1:19" s="10" customFormat="1" ht="228.75" customHeight="1" x14ac:dyDescent="0.2">
      <c r="A218" s="68" t="s">
        <v>194</v>
      </c>
      <c r="B218" s="52" t="s">
        <v>195</v>
      </c>
      <c r="C218" s="52" t="s">
        <v>196</v>
      </c>
      <c r="D218" s="52" t="s">
        <v>258</v>
      </c>
      <c r="E218" s="52" t="s">
        <v>259</v>
      </c>
      <c r="F218" s="52" t="s">
        <v>425</v>
      </c>
      <c r="G218" s="52" t="s">
        <v>42</v>
      </c>
      <c r="H218" s="52" t="s">
        <v>421</v>
      </c>
      <c r="I218" s="52" t="s">
        <v>42</v>
      </c>
      <c r="J218" s="52" t="s">
        <v>15</v>
      </c>
      <c r="K218" s="48" t="s">
        <v>278</v>
      </c>
      <c r="L218" s="48" t="s">
        <v>102</v>
      </c>
      <c r="M218" s="48" t="s">
        <v>312</v>
      </c>
      <c r="N218" s="48" t="s">
        <v>277</v>
      </c>
      <c r="O218" s="42">
        <v>119600</v>
      </c>
      <c r="P218" s="42">
        <v>36800</v>
      </c>
      <c r="Q218" s="42">
        <v>119600</v>
      </c>
      <c r="R218" s="42">
        <v>119600</v>
      </c>
      <c r="S218" s="42">
        <v>119600</v>
      </c>
    </row>
    <row r="219" spans="1:19" s="10" customFormat="1" ht="33" customHeight="1" x14ac:dyDescent="0.2">
      <c r="A219" s="102" t="s">
        <v>197</v>
      </c>
      <c r="B219" s="102" t="s">
        <v>198</v>
      </c>
      <c r="C219" s="102" t="s">
        <v>199</v>
      </c>
      <c r="D219" s="102" t="s">
        <v>258</v>
      </c>
      <c r="E219" s="102" t="s">
        <v>259</v>
      </c>
      <c r="F219" s="102" t="s">
        <v>422</v>
      </c>
      <c r="G219" s="102" t="s">
        <v>42</v>
      </c>
      <c r="H219" s="27" t="s">
        <v>426</v>
      </c>
      <c r="I219" s="52" t="s">
        <v>0</v>
      </c>
      <c r="J219" s="28" t="s">
        <v>15</v>
      </c>
      <c r="K219" s="12" t="s">
        <v>274</v>
      </c>
      <c r="L219" s="12" t="s">
        <v>287</v>
      </c>
      <c r="M219" s="12" t="s">
        <v>274</v>
      </c>
      <c r="N219" s="12" t="s">
        <v>274</v>
      </c>
      <c r="O219" s="53">
        <f>SUM(O220:O226)</f>
        <v>4666202</v>
      </c>
      <c r="P219" s="53">
        <f>SUM(P220:P226)</f>
        <v>4519235.1399999997</v>
      </c>
      <c r="Q219" s="53">
        <f>SUM(Q220:Q226)</f>
        <v>4487225</v>
      </c>
      <c r="R219" s="53">
        <f>SUM(R220:R226)</f>
        <v>4769076</v>
      </c>
      <c r="S219" s="53">
        <f>SUM(S220:S226)</f>
        <v>4769076</v>
      </c>
    </row>
    <row r="220" spans="1:19" s="10" customFormat="1" ht="51" customHeight="1" x14ac:dyDescent="0.2">
      <c r="A220" s="102"/>
      <c r="B220" s="102"/>
      <c r="C220" s="102"/>
      <c r="D220" s="102"/>
      <c r="E220" s="102"/>
      <c r="F220" s="102"/>
      <c r="G220" s="102"/>
      <c r="H220" s="102" t="s">
        <v>420</v>
      </c>
      <c r="I220" s="102" t="s">
        <v>42</v>
      </c>
      <c r="J220" s="52"/>
      <c r="K220" s="94" t="s">
        <v>271</v>
      </c>
      <c r="L220" s="48" t="s">
        <v>59</v>
      </c>
      <c r="M220" s="48" t="s">
        <v>322</v>
      </c>
      <c r="N220" s="48" t="s">
        <v>282</v>
      </c>
      <c r="O220" s="42">
        <f>156000-8000</f>
        <v>148000</v>
      </c>
      <c r="P220" s="42">
        <f>156000-8000</f>
        <v>148000</v>
      </c>
      <c r="Q220" s="42">
        <v>134000</v>
      </c>
      <c r="R220" s="42">
        <v>156000</v>
      </c>
      <c r="S220" s="42">
        <v>156000</v>
      </c>
    </row>
    <row r="221" spans="1:19" s="10" customFormat="1" ht="100.5" customHeight="1" x14ac:dyDescent="0.2">
      <c r="A221" s="102"/>
      <c r="B221" s="102"/>
      <c r="C221" s="102"/>
      <c r="D221" s="102"/>
      <c r="E221" s="102"/>
      <c r="F221" s="102"/>
      <c r="G221" s="102" t="s">
        <v>42</v>
      </c>
      <c r="H221" s="102"/>
      <c r="I221" s="102"/>
      <c r="J221" s="52"/>
      <c r="K221" s="94"/>
      <c r="L221" s="48" t="s">
        <v>75</v>
      </c>
      <c r="M221" s="48" t="s">
        <v>324</v>
      </c>
      <c r="N221" s="48" t="s">
        <v>282</v>
      </c>
      <c r="O221" s="42">
        <f>122400-8100</f>
        <v>114300</v>
      </c>
      <c r="P221" s="42">
        <v>113400</v>
      </c>
      <c r="Q221" s="42">
        <v>101700</v>
      </c>
      <c r="R221" s="42">
        <v>126000</v>
      </c>
      <c r="S221" s="42">
        <v>126000</v>
      </c>
    </row>
    <row r="222" spans="1:19" s="10" customFormat="1" ht="51" customHeight="1" x14ac:dyDescent="0.2">
      <c r="A222" s="102"/>
      <c r="B222" s="102"/>
      <c r="C222" s="102"/>
      <c r="D222" s="102"/>
      <c r="E222" s="102"/>
      <c r="F222" s="105" t="s">
        <v>423</v>
      </c>
      <c r="G222" s="102"/>
      <c r="H222" s="102" t="s">
        <v>421</v>
      </c>
      <c r="I222" s="102" t="s">
        <v>42</v>
      </c>
      <c r="J222" s="102"/>
      <c r="K222" s="94" t="s">
        <v>278</v>
      </c>
      <c r="L222" s="48" t="s">
        <v>47</v>
      </c>
      <c r="M222" s="48" t="s">
        <v>323</v>
      </c>
      <c r="N222" s="94" t="s">
        <v>282</v>
      </c>
      <c r="O222" s="42">
        <f>456000-26000</f>
        <v>430000</v>
      </c>
      <c r="P222" s="42">
        <f>456000-26000</f>
        <v>430000</v>
      </c>
      <c r="Q222" s="42">
        <v>425000</v>
      </c>
      <c r="R222" s="42">
        <v>432000</v>
      </c>
      <c r="S222" s="42">
        <v>432000</v>
      </c>
    </row>
    <row r="223" spans="1:19" s="10" customFormat="1" ht="114.75" customHeight="1" x14ac:dyDescent="0.2">
      <c r="A223" s="102"/>
      <c r="B223" s="102"/>
      <c r="C223" s="102"/>
      <c r="D223" s="102"/>
      <c r="E223" s="102"/>
      <c r="F223" s="105"/>
      <c r="G223" s="52" t="s">
        <v>42</v>
      </c>
      <c r="H223" s="102"/>
      <c r="I223" s="102"/>
      <c r="J223" s="102"/>
      <c r="K223" s="94"/>
      <c r="L223" s="48" t="s">
        <v>51</v>
      </c>
      <c r="M223" s="48" t="s">
        <v>323</v>
      </c>
      <c r="N223" s="94"/>
      <c r="O223" s="42">
        <f>1791600-157000</f>
        <v>1634600</v>
      </c>
      <c r="P223" s="42">
        <f>1791600-157000</f>
        <v>1634600</v>
      </c>
      <c r="Q223" s="42">
        <v>1600600</v>
      </c>
      <c r="R223" s="42">
        <v>1599600</v>
      </c>
      <c r="S223" s="42">
        <v>1599600</v>
      </c>
    </row>
    <row r="224" spans="1:19" s="10" customFormat="1" ht="51" customHeight="1" x14ac:dyDescent="0.2">
      <c r="A224" s="102"/>
      <c r="B224" s="102"/>
      <c r="C224" s="102"/>
      <c r="D224" s="102"/>
      <c r="E224" s="102"/>
      <c r="F224" s="54"/>
      <c r="G224" s="29" t="s">
        <v>42</v>
      </c>
      <c r="H224" s="102"/>
      <c r="I224" s="102"/>
      <c r="J224" s="102"/>
      <c r="K224" s="94"/>
      <c r="L224" s="48" t="s">
        <v>556</v>
      </c>
      <c r="M224" s="48" t="s">
        <v>323</v>
      </c>
      <c r="N224" s="48" t="s">
        <v>279</v>
      </c>
      <c r="O224" s="42">
        <f>1411200-33600</f>
        <v>1377600</v>
      </c>
      <c r="P224" s="42">
        <f>1411200-33600</f>
        <v>1377600</v>
      </c>
      <c r="Q224" s="42">
        <v>1400000</v>
      </c>
      <c r="R224" s="42">
        <v>1411200</v>
      </c>
      <c r="S224" s="42">
        <v>1411200</v>
      </c>
    </row>
    <row r="225" spans="1:19" s="10" customFormat="1" ht="51" customHeight="1" x14ac:dyDescent="0.2">
      <c r="A225" s="102"/>
      <c r="B225" s="102"/>
      <c r="C225" s="102"/>
      <c r="D225" s="102"/>
      <c r="E225" s="102"/>
      <c r="F225" s="102" t="s">
        <v>424</v>
      </c>
      <c r="G225" s="102" t="s">
        <v>42</v>
      </c>
      <c r="H225" s="102"/>
      <c r="I225" s="102"/>
      <c r="J225" s="102"/>
      <c r="K225" s="94"/>
      <c r="L225" s="48" t="s">
        <v>102</v>
      </c>
      <c r="M225" s="48" t="s">
        <v>310</v>
      </c>
      <c r="N225" s="48" t="s">
        <v>279</v>
      </c>
      <c r="O225" s="42">
        <f>932702-43000</f>
        <v>889702</v>
      </c>
      <c r="P225" s="42">
        <v>743635.14</v>
      </c>
      <c r="Q225" s="42">
        <v>754925</v>
      </c>
      <c r="R225" s="42">
        <v>972276</v>
      </c>
      <c r="S225" s="42">
        <v>972276</v>
      </c>
    </row>
    <row r="226" spans="1:19" s="10" customFormat="1" ht="91.5" customHeight="1" x14ac:dyDescent="0.2">
      <c r="A226" s="102"/>
      <c r="B226" s="102"/>
      <c r="C226" s="102"/>
      <c r="D226" s="102"/>
      <c r="E226" s="102"/>
      <c r="F226" s="102"/>
      <c r="G226" s="102"/>
      <c r="H226" s="102"/>
      <c r="I226" s="102"/>
      <c r="J226" s="102"/>
      <c r="K226" s="94"/>
      <c r="L226" s="48" t="s">
        <v>504</v>
      </c>
      <c r="M226" s="48" t="s">
        <v>323</v>
      </c>
      <c r="N226" s="48" t="s">
        <v>282</v>
      </c>
      <c r="O226" s="42">
        <f>87600-15600</f>
        <v>72000</v>
      </c>
      <c r="P226" s="42">
        <f>87600-15600</f>
        <v>72000</v>
      </c>
      <c r="Q226" s="42">
        <v>71000</v>
      </c>
      <c r="R226" s="42">
        <f t="shared" ref="R226:S226" si="28">87600-15600</f>
        <v>72000</v>
      </c>
      <c r="S226" s="42">
        <f t="shared" si="28"/>
        <v>72000</v>
      </c>
    </row>
    <row r="227" spans="1:19" s="10" customFormat="1" ht="150" customHeight="1" x14ac:dyDescent="0.2">
      <c r="A227" s="111" t="s">
        <v>200</v>
      </c>
      <c r="B227" s="102" t="s">
        <v>201</v>
      </c>
      <c r="C227" s="102" t="s">
        <v>202</v>
      </c>
      <c r="D227" s="102" t="s">
        <v>258</v>
      </c>
      <c r="E227" s="102" t="s">
        <v>259</v>
      </c>
      <c r="F227" s="52" t="s">
        <v>412</v>
      </c>
      <c r="G227" s="52" t="s">
        <v>42</v>
      </c>
      <c r="H227" s="102" t="s">
        <v>421</v>
      </c>
      <c r="I227" s="102" t="s">
        <v>42</v>
      </c>
      <c r="J227" s="102" t="s">
        <v>15</v>
      </c>
      <c r="K227" s="94" t="s">
        <v>278</v>
      </c>
      <c r="L227" s="94" t="s">
        <v>102</v>
      </c>
      <c r="M227" s="94" t="s">
        <v>311</v>
      </c>
      <c r="N227" s="48" t="s">
        <v>279</v>
      </c>
      <c r="O227" s="42">
        <f>5787068-2500000</f>
        <v>3287068</v>
      </c>
      <c r="P227" s="42">
        <v>3185140.07</v>
      </c>
      <c r="Q227" s="42">
        <v>5468625</v>
      </c>
      <c r="R227" s="42">
        <v>5977613</v>
      </c>
      <c r="S227" s="42">
        <v>6217181</v>
      </c>
    </row>
    <row r="228" spans="1:19" s="10" customFormat="1" ht="190.5" customHeight="1" x14ac:dyDescent="0.2">
      <c r="A228" s="111"/>
      <c r="B228" s="102"/>
      <c r="C228" s="102"/>
      <c r="D228" s="102"/>
      <c r="E228" s="102"/>
      <c r="F228" s="52" t="s">
        <v>413</v>
      </c>
      <c r="G228" s="52" t="s">
        <v>42</v>
      </c>
      <c r="H228" s="102"/>
      <c r="I228" s="102"/>
      <c r="J228" s="102"/>
      <c r="K228" s="94"/>
      <c r="L228" s="94"/>
      <c r="M228" s="94"/>
      <c r="N228" s="48" t="s">
        <v>302</v>
      </c>
      <c r="O228" s="42">
        <f>2693760-670100</f>
        <v>2023660</v>
      </c>
      <c r="P228" s="42">
        <v>1199406.3700000001</v>
      </c>
      <c r="Q228" s="42">
        <f>2163161+590100</f>
        <v>2753261</v>
      </c>
      <c r="R228" s="42">
        <f>2248273+605400</f>
        <v>2853673</v>
      </c>
      <c r="S228" s="42">
        <f>2336705+630300</f>
        <v>2967005</v>
      </c>
    </row>
    <row r="229" spans="1:19" s="1" customFormat="1" ht="34.5" customHeight="1" x14ac:dyDescent="0.2">
      <c r="A229" s="66" t="s">
        <v>203</v>
      </c>
      <c r="B229" s="54" t="s">
        <v>204</v>
      </c>
      <c r="C229" s="54" t="s">
        <v>205</v>
      </c>
      <c r="D229" s="54" t="s">
        <v>258</v>
      </c>
      <c r="E229" s="54" t="s">
        <v>259</v>
      </c>
      <c r="F229" s="54" t="s">
        <v>408</v>
      </c>
      <c r="G229" s="54" t="s">
        <v>42</v>
      </c>
      <c r="H229" s="54" t="s">
        <v>421</v>
      </c>
      <c r="I229" s="54" t="s">
        <v>42</v>
      </c>
      <c r="J229" s="54" t="s">
        <v>15</v>
      </c>
      <c r="K229" s="51" t="s">
        <v>278</v>
      </c>
      <c r="L229" s="51" t="s">
        <v>206</v>
      </c>
      <c r="M229" s="51" t="s">
        <v>307</v>
      </c>
      <c r="N229" s="51" t="s">
        <v>272</v>
      </c>
      <c r="O229" s="88">
        <v>43000</v>
      </c>
      <c r="P229" s="88">
        <v>21000</v>
      </c>
      <c r="Q229" s="88">
        <v>68000</v>
      </c>
      <c r="R229" s="88">
        <v>68000</v>
      </c>
      <c r="S229" s="88">
        <v>68000</v>
      </c>
    </row>
    <row r="230" spans="1:19" s="1" customFormat="1" ht="123.75" customHeight="1" x14ac:dyDescent="0.2">
      <c r="A230" s="66" t="s">
        <v>207</v>
      </c>
      <c r="B230" s="54" t="s">
        <v>208</v>
      </c>
      <c r="C230" s="54" t="s">
        <v>209</v>
      </c>
      <c r="D230" s="54" t="s">
        <v>258</v>
      </c>
      <c r="E230" s="54" t="s">
        <v>259</v>
      </c>
      <c r="F230" s="54" t="s">
        <v>414</v>
      </c>
      <c r="G230" s="54" t="s">
        <v>42</v>
      </c>
      <c r="H230" s="54" t="s">
        <v>420</v>
      </c>
      <c r="I230" s="54" t="s">
        <v>42</v>
      </c>
      <c r="J230" s="54" t="s">
        <v>18</v>
      </c>
      <c r="K230" s="51" t="s">
        <v>271</v>
      </c>
      <c r="L230" s="51" t="s">
        <v>210</v>
      </c>
      <c r="M230" s="51" t="s">
        <v>347</v>
      </c>
      <c r="N230" s="51" t="s">
        <v>272</v>
      </c>
      <c r="O230" s="88">
        <v>127743.1</v>
      </c>
      <c r="P230" s="88">
        <v>127743.1</v>
      </c>
      <c r="Q230" s="88">
        <v>255486.2</v>
      </c>
      <c r="R230" s="88">
        <v>191614.65</v>
      </c>
      <c r="S230" s="88">
        <v>191614.65</v>
      </c>
    </row>
    <row r="231" spans="1:19" ht="26.45" customHeight="1" x14ac:dyDescent="0.2">
      <c r="A231" s="62" t="s">
        <v>211</v>
      </c>
      <c r="B231" s="58" t="s">
        <v>212</v>
      </c>
      <c r="C231" s="58" t="s">
        <v>213</v>
      </c>
      <c r="D231" s="58" t="s">
        <v>0</v>
      </c>
      <c r="E231" s="58" t="s">
        <v>0</v>
      </c>
      <c r="F231" s="58" t="s">
        <v>0</v>
      </c>
      <c r="G231" s="58" t="s">
        <v>0</v>
      </c>
      <c r="H231" s="58" t="s">
        <v>0</v>
      </c>
      <c r="I231" s="58" t="s">
        <v>0</v>
      </c>
      <c r="J231" s="58" t="s">
        <v>0</v>
      </c>
      <c r="K231" s="59"/>
      <c r="L231" s="59"/>
      <c r="M231" s="59"/>
      <c r="N231" s="59"/>
      <c r="O231" s="19">
        <f t="shared" ref="O231" si="29">O232+O234+O236</f>
        <v>141173923</v>
      </c>
      <c r="P231" s="19">
        <f t="shared" ref="P231:S231" si="30">P232+P234+P236</f>
        <v>141173923</v>
      </c>
      <c r="Q231" s="19">
        <f t="shared" si="30"/>
        <v>157901027</v>
      </c>
      <c r="R231" s="19">
        <f t="shared" si="30"/>
        <v>150903112</v>
      </c>
      <c r="S231" s="19">
        <f t="shared" si="30"/>
        <v>150903112</v>
      </c>
    </row>
    <row r="232" spans="1:19" s="1" customFormat="1" ht="58.5" customHeight="1" x14ac:dyDescent="0.2">
      <c r="A232" s="109" t="s">
        <v>214</v>
      </c>
      <c r="B232" s="54" t="s">
        <v>215</v>
      </c>
      <c r="C232" s="110" t="s">
        <v>216</v>
      </c>
      <c r="D232" s="54" t="s">
        <v>258</v>
      </c>
      <c r="E232" s="54" t="s">
        <v>259</v>
      </c>
      <c r="F232" s="54" t="s">
        <v>46</v>
      </c>
      <c r="G232" s="54" t="s">
        <v>42</v>
      </c>
      <c r="H232" s="105" t="s">
        <v>421</v>
      </c>
      <c r="I232" s="105" t="s">
        <v>42</v>
      </c>
      <c r="J232" s="105" t="s">
        <v>11</v>
      </c>
      <c r="K232" s="97" t="s">
        <v>278</v>
      </c>
      <c r="L232" s="97" t="s">
        <v>51</v>
      </c>
      <c r="M232" s="97" t="s">
        <v>370</v>
      </c>
      <c r="N232" s="97" t="s">
        <v>281</v>
      </c>
      <c r="O232" s="108">
        <f>54688513+5333071.33</f>
        <v>60021584.329999998</v>
      </c>
      <c r="P232" s="108">
        <f>54688513+5333071.33</f>
        <v>60021584.329999998</v>
      </c>
      <c r="Q232" s="85">
        <v>66462102.5</v>
      </c>
      <c r="R232" s="85">
        <v>58016007</v>
      </c>
      <c r="S232" s="85">
        <v>58016007</v>
      </c>
    </row>
    <row r="233" spans="1:19" ht="58.5" customHeight="1" x14ac:dyDescent="0.2">
      <c r="A233" s="109" t="s">
        <v>0</v>
      </c>
      <c r="B233" s="58" t="s">
        <v>215</v>
      </c>
      <c r="C233" s="110" t="s">
        <v>0</v>
      </c>
      <c r="D233" s="61" t="s">
        <v>427</v>
      </c>
      <c r="E233" s="58" t="s">
        <v>42</v>
      </c>
      <c r="F233" s="61" t="s">
        <v>428</v>
      </c>
      <c r="G233" s="61" t="s">
        <v>429</v>
      </c>
      <c r="H233" s="105"/>
      <c r="I233" s="105"/>
      <c r="J233" s="105"/>
      <c r="K233" s="97"/>
      <c r="L233" s="97"/>
      <c r="M233" s="97"/>
      <c r="N233" s="97"/>
      <c r="O233" s="108"/>
      <c r="P233" s="108"/>
      <c r="Q233" s="85"/>
      <c r="R233" s="85"/>
      <c r="S233" s="85"/>
    </row>
    <row r="234" spans="1:19" s="1" customFormat="1" ht="87" customHeight="1" x14ac:dyDescent="0.2">
      <c r="A234" s="109" t="s">
        <v>217</v>
      </c>
      <c r="B234" s="54" t="s">
        <v>218</v>
      </c>
      <c r="C234" s="110" t="s">
        <v>219</v>
      </c>
      <c r="D234" s="54" t="s">
        <v>258</v>
      </c>
      <c r="E234" s="54" t="s">
        <v>259</v>
      </c>
      <c r="F234" s="105" t="s">
        <v>46</v>
      </c>
      <c r="G234" s="105" t="s">
        <v>42</v>
      </c>
      <c r="H234" s="105" t="s">
        <v>421</v>
      </c>
      <c r="I234" s="105" t="s">
        <v>42</v>
      </c>
      <c r="J234" s="105" t="s">
        <v>11</v>
      </c>
      <c r="K234" s="97" t="s">
        <v>278</v>
      </c>
      <c r="L234" s="97" t="s">
        <v>51</v>
      </c>
      <c r="M234" s="97" t="s">
        <v>370</v>
      </c>
      <c r="N234" s="97" t="s">
        <v>281</v>
      </c>
      <c r="O234" s="85">
        <f>33465938+7534835.67</f>
        <v>41000773.670000002</v>
      </c>
      <c r="P234" s="85">
        <f>33465938+7534835.67</f>
        <v>41000773.670000002</v>
      </c>
      <c r="Q234" s="85">
        <f>111536117-66462102.5</f>
        <v>45074014.5</v>
      </c>
      <c r="R234" s="85">
        <v>46081717</v>
      </c>
      <c r="S234" s="85">
        <v>46081717</v>
      </c>
    </row>
    <row r="235" spans="1:19" ht="87" customHeight="1" x14ac:dyDescent="0.2">
      <c r="A235" s="109" t="s">
        <v>0</v>
      </c>
      <c r="B235" s="58" t="s">
        <v>218</v>
      </c>
      <c r="C235" s="110" t="s">
        <v>0</v>
      </c>
      <c r="D235" s="61" t="s">
        <v>382</v>
      </c>
      <c r="E235" s="58" t="s">
        <v>42</v>
      </c>
      <c r="F235" s="105"/>
      <c r="G235" s="105"/>
      <c r="H235" s="105"/>
      <c r="I235" s="105"/>
      <c r="J235" s="105"/>
      <c r="K235" s="97"/>
      <c r="L235" s="97"/>
      <c r="M235" s="97"/>
      <c r="N235" s="97"/>
      <c r="O235" s="85"/>
      <c r="P235" s="77"/>
      <c r="Q235" s="85"/>
      <c r="R235" s="85"/>
      <c r="S235" s="85"/>
    </row>
    <row r="236" spans="1:19" s="1" customFormat="1" ht="87" customHeight="1" x14ac:dyDescent="0.2">
      <c r="A236" s="109" t="s">
        <v>220</v>
      </c>
      <c r="B236" s="54" t="s">
        <v>221</v>
      </c>
      <c r="C236" s="110" t="s">
        <v>222</v>
      </c>
      <c r="D236" s="54" t="s">
        <v>258</v>
      </c>
      <c r="E236" s="54" t="s">
        <v>259</v>
      </c>
      <c r="F236" s="105" t="s">
        <v>46</v>
      </c>
      <c r="G236" s="105" t="s">
        <v>42</v>
      </c>
      <c r="H236" s="105" t="s">
        <v>421</v>
      </c>
      <c r="I236" s="105" t="s">
        <v>0</v>
      </c>
      <c r="J236" s="105" t="s">
        <v>11</v>
      </c>
      <c r="K236" s="97" t="s">
        <v>278</v>
      </c>
      <c r="L236" s="97" t="s">
        <v>47</v>
      </c>
      <c r="M236" s="97" t="s">
        <v>325</v>
      </c>
      <c r="N236" s="97" t="s">
        <v>281</v>
      </c>
      <c r="O236" s="108">
        <f>36585941+3565624</f>
        <v>40151565</v>
      </c>
      <c r="P236" s="108">
        <f>36585941+3565624</f>
        <v>40151565</v>
      </c>
      <c r="Q236" s="108">
        <v>46364910</v>
      </c>
      <c r="R236" s="108">
        <v>46805388</v>
      </c>
      <c r="S236" s="108">
        <v>46805388</v>
      </c>
    </row>
    <row r="237" spans="1:19" ht="117" customHeight="1" x14ac:dyDescent="0.2">
      <c r="A237" s="109" t="s">
        <v>0</v>
      </c>
      <c r="B237" s="58" t="s">
        <v>221</v>
      </c>
      <c r="C237" s="110" t="s">
        <v>0</v>
      </c>
      <c r="D237" s="58" t="s">
        <v>52</v>
      </c>
      <c r="E237" s="58" t="s">
        <v>42</v>
      </c>
      <c r="F237" s="105"/>
      <c r="G237" s="105"/>
      <c r="H237" s="105"/>
      <c r="I237" s="105"/>
      <c r="J237" s="105"/>
      <c r="K237" s="97"/>
      <c r="L237" s="97"/>
      <c r="M237" s="97"/>
      <c r="N237" s="97"/>
      <c r="O237" s="108"/>
      <c r="P237" s="108"/>
      <c r="Q237" s="108"/>
      <c r="R237" s="108"/>
      <c r="S237" s="108"/>
    </row>
    <row r="238" spans="1:19" ht="26.45" customHeight="1" x14ac:dyDescent="0.2">
      <c r="A238" s="78" t="s">
        <v>223</v>
      </c>
      <c r="B238" s="58" t="s">
        <v>224</v>
      </c>
      <c r="C238" s="58" t="s">
        <v>225</v>
      </c>
      <c r="D238" s="58" t="s">
        <v>0</v>
      </c>
      <c r="E238" s="58" t="s">
        <v>0</v>
      </c>
      <c r="F238" s="58" t="s">
        <v>0</v>
      </c>
      <c r="G238" s="58" t="s">
        <v>0</v>
      </c>
      <c r="H238" s="58" t="s">
        <v>0</v>
      </c>
      <c r="I238" s="58" t="s">
        <v>0</v>
      </c>
      <c r="J238" s="58" t="s">
        <v>0</v>
      </c>
      <c r="K238" s="59"/>
      <c r="L238" s="59"/>
      <c r="M238" s="59"/>
      <c r="N238" s="59"/>
      <c r="O238" s="26">
        <f>O239+O240</f>
        <v>17540078.759999998</v>
      </c>
      <c r="P238" s="26">
        <f t="shared" ref="P238:S238" si="31">P239+P240</f>
        <v>17315951.98</v>
      </c>
      <c r="Q238" s="26">
        <f t="shared" si="31"/>
        <v>16477059.219999999</v>
      </c>
      <c r="R238" s="26">
        <f t="shared" si="31"/>
        <v>13884331.66</v>
      </c>
      <c r="S238" s="26">
        <f t="shared" si="31"/>
        <v>16800531.66</v>
      </c>
    </row>
    <row r="239" spans="1:19" s="1" customFormat="1" ht="51" customHeight="1" x14ac:dyDescent="0.2">
      <c r="A239" s="66" t="s">
        <v>226</v>
      </c>
      <c r="B239" s="54" t="s">
        <v>227</v>
      </c>
      <c r="C239" s="54" t="s">
        <v>228</v>
      </c>
      <c r="D239" s="54" t="s">
        <v>258</v>
      </c>
      <c r="E239" s="54" t="s">
        <v>42</v>
      </c>
      <c r="F239" s="54" t="s">
        <v>431</v>
      </c>
      <c r="G239" s="54" t="s">
        <v>42</v>
      </c>
      <c r="H239" s="54" t="s">
        <v>438</v>
      </c>
      <c r="I239" s="54" t="s">
        <v>0</v>
      </c>
      <c r="J239" s="54" t="s">
        <v>168</v>
      </c>
      <c r="K239" s="51">
        <v>853</v>
      </c>
      <c r="L239" s="51">
        <v>1401</v>
      </c>
      <c r="M239" s="51" t="s">
        <v>368</v>
      </c>
      <c r="N239" s="51">
        <v>511</v>
      </c>
      <c r="O239" s="85">
        <v>928000</v>
      </c>
      <c r="P239" s="85">
        <v>928000</v>
      </c>
      <c r="Q239" s="85">
        <v>958500</v>
      </c>
      <c r="R239" s="85">
        <v>958500</v>
      </c>
      <c r="S239" s="85">
        <v>958500</v>
      </c>
    </row>
    <row r="240" spans="1:19" ht="26.45" customHeight="1" x14ac:dyDescent="0.2">
      <c r="A240" s="62" t="s">
        <v>229</v>
      </c>
      <c r="B240" s="58" t="s">
        <v>230</v>
      </c>
      <c r="C240" s="58" t="s">
        <v>231</v>
      </c>
      <c r="D240" s="58" t="s">
        <v>0</v>
      </c>
      <c r="E240" s="58" t="s">
        <v>0</v>
      </c>
      <c r="F240" s="58" t="s">
        <v>0</v>
      </c>
      <c r="G240" s="58" t="s">
        <v>0</v>
      </c>
      <c r="H240" s="58" t="s">
        <v>0</v>
      </c>
      <c r="I240" s="58" t="s">
        <v>0</v>
      </c>
      <c r="J240" s="58" t="s">
        <v>168</v>
      </c>
      <c r="K240" s="59"/>
      <c r="L240" s="59"/>
      <c r="M240" s="59"/>
      <c r="N240" s="59"/>
      <c r="O240" s="19">
        <f t="shared" ref="O240" si="32">O241+O246</f>
        <v>16612078.76</v>
      </c>
      <c r="P240" s="19">
        <f t="shared" ref="P240:S240" si="33">P241+P246</f>
        <v>16387951.98</v>
      </c>
      <c r="Q240" s="19">
        <f t="shared" si="33"/>
        <v>15518559.219999999</v>
      </c>
      <c r="R240" s="19">
        <f t="shared" si="33"/>
        <v>12925831.66</v>
      </c>
      <c r="S240" s="19">
        <f t="shared" si="33"/>
        <v>15842031.66</v>
      </c>
    </row>
    <row r="241" spans="1:19" ht="26.45" customHeight="1" x14ac:dyDescent="0.2">
      <c r="A241" s="63" t="s">
        <v>232</v>
      </c>
      <c r="B241" s="58" t="s">
        <v>233</v>
      </c>
      <c r="C241" s="58" t="s">
        <v>234</v>
      </c>
      <c r="D241" s="58" t="s">
        <v>0</v>
      </c>
      <c r="E241" s="58" t="s">
        <v>0</v>
      </c>
      <c r="F241" s="58" t="s">
        <v>0</v>
      </c>
      <c r="G241" s="58" t="s">
        <v>0</v>
      </c>
      <c r="H241" s="58" t="s">
        <v>0</v>
      </c>
      <c r="I241" s="58" t="s">
        <v>0</v>
      </c>
      <c r="J241" s="58" t="s">
        <v>168</v>
      </c>
      <c r="K241" s="59"/>
      <c r="L241" s="59"/>
      <c r="M241" s="59"/>
      <c r="N241" s="59"/>
      <c r="O241" s="22">
        <f t="shared" ref="O241" si="34">O242+O243+O244+O245</f>
        <v>10359778.76</v>
      </c>
      <c r="P241" s="22">
        <f t="shared" ref="P241:S241" si="35">P242+P243+P244+P245</f>
        <v>10135651.98</v>
      </c>
      <c r="Q241" s="22">
        <f t="shared" si="35"/>
        <v>8086459.2199999997</v>
      </c>
      <c r="R241" s="22">
        <f t="shared" si="35"/>
        <v>9925831.6600000001</v>
      </c>
      <c r="S241" s="22">
        <f t="shared" si="35"/>
        <v>12842031.66</v>
      </c>
    </row>
    <row r="242" spans="1:19" s="1" customFormat="1" ht="170.25" customHeight="1" x14ac:dyDescent="0.2">
      <c r="A242" s="66" t="s">
        <v>235</v>
      </c>
      <c r="B242" s="54" t="s">
        <v>236</v>
      </c>
      <c r="C242" s="54" t="s">
        <v>237</v>
      </c>
      <c r="D242" s="54" t="s">
        <v>258</v>
      </c>
      <c r="E242" s="54" t="s">
        <v>432</v>
      </c>
      <c r="F242" s="54" t="s">
        <v>0</v>
      </c>
      <c r="G242" s="54" t="s">
        <v>0</v>
      </c>
      <c r="H242" s="54" t="s">
        <v>434</v>
      </c>
      <c r="I242" s="54" t="s">
        <v>42</v>
      </c>
      <c r="J242" s="54" t="s">
        <v>0</v>
      </c>
      <c r="K242" s="51">
        <v>851</v>
      </c>
      <c r="L242" s="51" t="s">
        <v>138</v>
      </c>
      <c r="M242" s="51" t="s">
        <v>268</v>
      </c>
      <c r="N242" s="51" t="s">
        <v>270</v>
      </c>
      <c r="O242" s="55"/>
      <c r="P242" s="55"/>
      <c r="Q242" s="55"/>
      <c r="R242" s="55"/>
      <c r="S242" s="55"/>
    </row>
    <row r="243" spans="1:19" s="1" customFormat="1" ht="217.5" customHeight="1" x14ac:dyDescent="0.2">
      <c r="A243" s="66" t="s">
        <v>238</v>
      </c>
      <c r="B243" s="54" t="s">
        <v>239</v>
      </c>
      <c r="C243" s="54" t="s">
        <v>240</v>
      </c>
      <c r="D243" s="54" t="s">
        <v>258</v>
      </c>
      <c r="E243" s="54" t="s">
        <v>432</v>
      </c>
      <c r="F243" s="54" t="s">
        <v>480</v>
      </c>
      <c r="G243" s="54" t="s">
        <v>42</v>
      </c>
      <c r="H243" s="49" t="s">
        <v>433</v>
      </c>
      <c r="I243" s="54" t="s">
        <v>42</v>
      </c>
      <c r="J243" s="54" t="s">
        <v>0</v>
      </c>
      <c r="K243" s="51">
        <v>851</v>
      </c>
      <c r="L243" s="51" t="s">
        <v>241</v>
      </c>
      <c r="M243" s="51" t="s">
        <v>348</v>
      </c>
      <c r="N243" s="51" t="s">
        <v>270</v>
      </c>
      <c r="O243" s="85">
        <v>10208945.76</v>
      </c>
      <c r="P243" s="85">
        <v>9984820.2599999998</v>
      </c>
      <c r="Q243" s="85">
        <v>7999274.6600000001</v>
      </c>
      <c r="R243" s="85">
        <f>8273622+1576378</f>
        <v>9850000</v>
      </c>
      <c r="S243" s="85">
        <v>12766200</v>
      </c>
    </row>
    <row r="244" spans="1:19" s="1" customFormat="1" ht="237" customHeight="1" x14ac:dyDescent="0.2">
      <c r="A244" s="66" t="s">
        <v>242</v>
      </c>
      <c r="B244" s="54" t="s">
        <v>243</v>
      </c>
      <c r="C244" s="54" t="s">
        <v>244</v>
      </c>
      <c r="D244" s="54" t="s">
        <v>258</v>
      </c>
      <c r="E244" s="54" t="s">
        <v>432</v>
      </c>
      <c r="F244" s="54" t="s">
        <v>437</v>
      </c>
      <c r="G244" s="54" t="s">
        <v>0</v>
      </c>
      <c r="H244" s="54" t="s">
        <v>436</v>
      </c>
      <c r="I244" s="54" t="s">
        <v>42</v>
      </c>
      <c r="J244" s="54" t="s">
        <v>0</v>
      </c>
      <c r="K244" s="51">
        <v>851</v>
      </c>
      <c r="L244" s="51" t="s">
        <v>94</v>
      </c>
      <c r="M244" s="51" t="s">
        <v>269</v>
      </c>
      <c r="N244" s="51">
        <v>540</v>
      </c>
      <c r="O244" s="55">
        <v>75000</v>
      </c>
      <c r="P244" s="55">
        <v>75000</v>
      </c>
      <c r="Q244" s="55">
        <v>0</v>
      </c>
      <c r="R244" s="55"/>
      <c r="S244" s="55"/>
    </row>
    <row r="245" spans="1:19" s="1" customFormat="1" ht="161.25" customHeight="1" x14ac:dyDescent="0.2">
      <c r="A245" s="66" t="s">
        <v>99</v>
      </c>
      <c r="B245" s="54" t="s">
        <v>245</v>
      </c>
      <c r="C245" s="54" t="s">
        <v>246</v>
      </c>
      <c r="D245" s="54" t="s">
        <v>258</v>
      </c>
      <c r="E245" s="54" t="s">
        <v>432</v>
      </c>
      <c r="F245" s="54" t="s">
        <v>0</v>
      </c>
      <c r="G245" s="54" t="s">
        <v>0</v>
      </c>
      <c r="H245" s="54" t="s">
        <v>435</v>
      </c>
      <c r="I245" s="54" t="s">
        <v>42</v>
      </c>
      <c r="J245" s="54" t="s">
        <v>0</v>
      </c>
      <c r="K245" s="51">
        <v>851</v>
      </c>
      <c r="L245" s="51" t="s">
        <v>247</v>
      </c>
      <c r="M245" s="51" t="s">
        <v>345</v>
      </c>
      <c r="N245" s="51">
        <v>540</v>
      </c>
      <c r="O245" s="85">
        <v>75833</v>
      </c>
      <c r="P245" s="85">
        <v>75831.72</v>
      </c>
      <c r="Q245" s="85">
        <f>75831.66+11352.9</f>
        <v>87184.56</v>
      </c>
      <c r="R245" s="85">
        <v>75831.66</v>
      </c>
      <c r="S245" s="85">
        <v>75831.66</v>
      </c>
    </row>
    <row r="246" spans="1:19" ht="26.45" customHeight="1" x14ac:dyDescent="0.2">
      <c r="A246" s="63" t="s">
        <v>248</v>
      </c>
      <c r="B246" s="58" t="s">
        <v>249</v>
      </c>
      <c r="C246" s="58" t="s">
        <v>250</v>
      </c>
      <c r="D246" s="58" t="s">
        <v>0</v>
      </c>
      <c r="E246" s="58" t="s">
        <v>0</v>
      </c>
      <c r="F246" s="58" t="s">
        <v>0</v>
      </c>
      <c r="G246" s="58" t="s">
        <v>0</v>
      </c>
      <c r="H246" s="58" t="s">
        <v>0</v>
      </c>
      <c r="I246" s="58" t="s">
        <v>0</v>
      </c>
      <c r="J246" s="58" t="s">
        <v>168</v>
      </c>
      <c r="K246" s="59"/>
      <c r="L246" s="59"/>
      <c r="M246" s="59"/>
      <c r="N246" s="59"/>
      <c r="O246" s="22">
        <f t="shared" ref="O246:S246" si="36">O247</f>
        <v>6252300</v>
      </c>
      <c r="P246" s="22">
        <f t="shared" si="36"/>
        <v>6252300</v>
      </c>
      <c r="Q246" s="22">
        <f t="shared" si="36"/>
        <v>7432100</v>
      </c>
      <c r="R246" s="22">
        <f t="shared" si="36"/>
        <v>3000000</v>
      </c>
      <c r="S246" s="22">
        <f t="shared" si="36"/>
        <v>3000000</v>
      </c>
    </row>
    <row r="247" spans="1:19" s="1" customFormat="1" ht="114.75" customHeight="1" x14ac:dyDescent="0.2">
      <c r="A247" s="66" t="s">
        <v>251</v>
      </c>
      <c r="B247" s="54" t="s">
        <v>252</v>
      </c>
      <c r="C247" s="54" t="s">
        <v>253</v>
      </c>
      <c r="D247" s="54" t="s">
        <v>258</v>
      </c>
      <c r="E247" s="54" t="s">
        <v>42</v>
      </c>
      <c r="F247" s="54" t="s">
        <v>431</v>
      </c>
      <c r="G247" s="54" t="s">
        <v>0</v>
      </c>
      <c r="H247" s="54" t="s">
        <v>430</v>
      </c>
      <c r="I247" s="54" t="s">
        <v>42</v>
      </c>
      <c r="J247" s="54" t="s">
        <v>0</v>
      </c>
      <c r="K247" s="51">
        <v>853</v>
      </c>
      <c r="L247" s="51">
        <v>1402</v>
      </c>
      <c r="M247" s="51" t="s">
        <v>369</v>
      </c>
      <c r="N247" s="51" t="s">
        <v>270</v>
      </c>
      <c r="O247" s="85">
        <v>6252300</v>
      </c>
      <c r="P247" s="85">
        <v>6252300</v>
      </c>
      <c r="Q247" s="85">
        <v>7432100</v>
      </c>
      <c r="R247" s="8">
        <f>3000000</f>
        <v>3000000</v>
      </c>
      <c r="S247" s="8">
        <f>3000000</f>
        <v>3000000</v>
      </c>
    </row>
    <row r="248" spans="1:19" ht="24.75" customHeight="1" x14ac:dyDescent="0.2">
      <c r="A248" s="62" t="s">
        <v>254</v>
      </c>
      <c r="B248" s="58" t="s">
        <v>14</v>
      </c>
      <c r="C248" s="58" t="s">
        <v>255</v>
      </c>
      <c r="D248" s="58" t="s">
        <v>0</v>
      </c>
      <c r="E248" s="58" t="s">
        <v>0</v>
      </c>
      <c r="F248" s="58" t="s">
        <v>0</v>
      </c>
      <c r="G248" s="58" t="s">
        <v>0</v>
      </c>
      <c r="H248" s="58" t="s">
        <v>0</v>
      </c>
      <c r="I248" s="58" t="s">
        <v>0</v>
      </c>
      <c r="J248" s="58" t="s">
        <v>0</v>
      </c>
      <c r="K248" s="59"/>
      <c r="L248" s="59"/>
      <c r="M248" s="59"/>
      <c r="N248" s="59"/>
      <c r="O248" s="19">
        <f>O10+O142+O189+O231</f>
        <v>655787072.5999999</v>
      </c>
      <c r="P248" s="19">
        <f>P10+P142+P189+P231</f>
        <v>579554167.41000009</v>
      </c>
      <c r="Q248" s="19">
        <f>Q10+Q142+Q189+Q231</f>
        <v>827229489.80000007</v>
      </c>
      <c r="R248" s="19">
        <f>R10+R142+R189+R231</f>
        <v>398889708.66000003</v>
      </c>
      <c r="S248" s="19">
        <f>S10+S142+S189+S231</f>
        <v>423326263.29000002</v>
      </c>
    </row>
    <row r="249" spans="1:19" ht="24.75" customHeight="1" x14ac:dyDescent="0.2">
      <c r="A249" s="60" t="s">
        <v>256</v>
      </c>
      <c r="B249" s="58" t="s">
        <v>14</v>
      </c>
      <c r="C249" s="58" t="s">
        <v>257</v>
      </c>
      <c r="D249" s="58" t="s">
        <v>0</v>
      </c>
      <c r="E249" s="58" t="s">
        <v>0</v>
      </c>
      <c r="F249" s="58" t="s">
        <v>0</v>
      </c>
      <c r="G249" s="58" t="s">
        <v>0</v>
      </c>
      <c r="H249" s="58" t="s">
        <v>0</v>
      </c>
      <c r="I249" s="58" t="s">
        <v>0</v>
      </c>
      <c r="J249" s="58" t="s">
        <v>0</v>
      </c>
      <c r="K249" s="59"/>
      <c r="L249" s="59"/>
      <c r="M249" s="59"/>
      <c r="N249" s="59"/>
      <c r="O249" s="20">
        <f>O248+O238</f>
        <v>673327151.3599999</v>
      </c>
      <c r="P249" s="20">
        <f>P248+P238</f>
        <v>596870119.3900001</v>
      </c>
      <c r="Q249" s="20">
        <f>Q248+Q238</f>
        <v>843706549.0200001</v>
      </c>
      <c r="R249" s="20">
        <f>R248+R238</f>
        <v>412774040.32000005</v>
      </c>
      <c r="S249" s="20">
        <f>S248+S238</f>
        <v>440126794.95000005</v>
      </c>
    </row>
    <row r="250" spans="1:19" s="36" customFormat="1" x14ac:dyDescent="0.2">
      <c r="K250" s="37"/>
      <c r="L250" s="37"/>
      <c r="M250" s="37"/>
      <c r="N250" s="37"/>
      <c r="R250" s="38">
        <f>568230054.46-R249</f>
        <v>155456014.13999999</v>
      </c>
      <c r="S250" s="38">
        <f>439496494.95-S249</f>
        <v>-630300.0000000596</v>
      </c>
    </row>
    <row r="251" spans="1:19" s="36" customFormat="1" x14ac:dyDescent="0.2">
      <c r="K251" s="37"/>
      <c r="L251" s="37"/>
      <c r="M251" s="37" t="s">
        <v>546</v>
      </c>
      <c r="N251" s="37"/>
      <c r="O251" s="44">
        <v>673327151.36000001</v>
      </c>
      <c r="P251" s="36">
        <v>596870119.38999999</v>
      </c>
      <c r="Q251" s="44">
        <v>621052738.33000004</v>
      </c>
      <c r="R251" s="36">
        <v>568230054.46000004</v>
      </c>
      <c r="S251" s="36">
        <v>439496494.94999999</v>
      </c>
    </row>
    <row r="252" spans="1:19" s="36" customFormat="1" x14ac:dyDescent="0.2">
      <c r="O252" s="45">
        <f t="shared" ref="O252:P252" si="37">O251-O249</f>
        <v>0</v>
      </c>
      <c r="P252" s="45">
        <f t="shared" si="37"/>
        <v>0</v>
      </c>
      <c r="Q252" s="45">
        <f>Q251-Q249</f>
        <v>-222653810.69000006</v>
      </c>
      <c r="R252" s="45">
        <f t="shared" ref="R252:S252" si="38">R251-R249</f>
        <v>155456014.13999999</v>
      </c>
      <c r="S252" s="45">
        <f t="shared" si="38"/>
        <v>-630300.0000000596</v>
      </c>
    </row>
    <row r="253" spans="1:19" s="36" customFormat="1" x14ac:dyDescent="0.2">
      <c r="N253" s="46">
        <v>857</v>
      </c>
      <c r="O253" s="45">
        <f>O181+O164+O163+O162+O137</f>
        <v>968050</v>
      </c>
      <c r="P253" s="45">
        <f>P181+P164+P163+P162+P137</f>
        <v>964058.3</v>
      </c>
      <c r="Q253" s="45">
        <f>Q181+Q164+Q163+Q162+Q137</f>
        <v>1090243</v>
      </c>
      <c r="R253" s="45">
        <f>R181+R164+R163+R162+R137</f>
        <v>1044100</v>
      </c>
      <c r="S253" s="45">
        <f>S181+S164+S163+S162+S137</f>
        <v>1044100</v>
      </c>
    </row>
    <row r="254" spans="1:19" s="36" customFormat="1" x14ac:dyDescent="0.2">
      <c r="K254" s="37"/>
      <c r="L254" s="37"/>
      <c r="M254" s="37"/>
      <c r="N254" s="37" t="s">
        <v>292</v>
      </c>
      <c r="O254" s="39"/>
      <c r="P254" s="39"/>
      <c r="Q254" s="39"/>
      <c r="R254" s="39"/>
      <c r="S254" s="39"/>
    </row>
    <row r="255" spans="1:19" s="36" customFormat="1" x14ac:dyDescent="0.2">
      <c r="K255" s="37"/>
      <c r="L255" s="37"/>
      <c r="M255" s="37"/>
      <c r="N255" s="37" t="s">
        <v>275</v>
      </c>
      <c r="O255" s="39"/>
      <c r="P255" s="39"/>
      <c r="Q255" s="39"/>
      <c r="R255" s="39"/>
      <c r="S255" s="39"/>
    </row>
    <row r="256" spans="1:19" s="36" customFormat="1" x14ac:dyDescent="0.2">
      <c r="K256" s="37"/>
      <c r="L256" s="37"/>
      <c r="M256" s="37"/>
      <c r="N256" s="37" t="s">
        <v>278</v>
      </c>
      <c r="O256" s="39"/>
      <c r="P256" s="39"/>
      <c r="Q256" s="39"/>
      <c r="R256" s="39"/>
      <c r="S256" s="39"/>
    </row>
    <row r="257" spans="11:19" s="36" customFormat="1" x14ac:dyDescent="0.2">
      <c r="K257" s="37"/>
      <c r="L257" s="37"/>
      <c r="M257" s="37"/>
      <c r="N257" s="37" t="s">
        <v>271</v>
      </c>
      <c r="O257" s="39"/>
      <c r="P257" s="39"/>
      <c r="Q257" s="39"/>
      <c r="R257" s="39"/>
      <c r="S257" s="39"/>
    </row>
    <row r="258" spans="11:19" s="36" customFormat="1" x14ac:dyDescent="0.2">
      <c r="K258" s="37"/>
      <c r="L258" s="37"/>
      <c r="M258" s="37"/>
      <c r="N258" s="37"/>
      <c r="O258" s="39"/>
      <c r="P258" s="39"/>
      <c r="Q258" s="39"/>
      <c r="R258" s="39"/>
      <c r="S258" s="39"/>
    </row>
    <row r="259" spans="11:19" s="36" customFormat="1" hidden="1" x14ac:dyDescent="0.2">
      <c r="K259" s="37"/>
      <c r="L259" s="37"/>
      <c r="M259" s="37"/>
      <c r="N259" s="37"/>
      <c r="O259" s="40"/>
      <c r="P259" s="40"/>
      <c r="Q259" s="40"/>
      <c r="R259" s="40"/>
      <c r="S259" s="40"/>
    </row>
    <row r="260" spans="11:19" s="36" customFormat="1" hidden="1" x14ac:dyDescent="0.2">
      <c r="K260" s="37"/>
      <c r="L260" s="37"/>
      <c r="M260" s="37"/>
      <c r="N260" s="36" t="s">
        <v>524</v>
      </c>
      <c r="O260" s="40"/>
      <c r="P260" s="40"/>
      <c r="Q260" s="40"/>
      <c r="R260" s="40"/>
      <c r="S260" s="40"/>
    </row>
    <row r="261" spans="11:19" s="36" customFormat="1" hidden="1" x14ac:dyDescent="0.2">
      <c r="K261" s="37"/>
      <c r="L261" s="37"/>
      <c r="M261" s="37"/>
      <c r="N261" s="37"/>
      <c r="O261" s="40"/>
      <c r="P261" s="40"/>
      <c r="Q261" s="40"/>
      <c r="R261" s="40"/>
      <c r="S261" s="40"/>
    </row>
    <row r="262" spans="11:19" s="40" customFormat="1" hidden="1" x14ac:dyDescent="0.2">
      <c r="K262" s="41"/>
      <c r="L262" s="41"/>
      <c r="M262" s="41"/>
      <c r="N262" s="41"/>
      <c r="Q262" s="39"/>
      <c r="R262" s="39"/>
      <c r="S262" s="39"/>
    </row>
    <row r="263" spans="11:19" s="40" customFormat="1" ht="18" customHeight="1" x14ac:dyDescent="0.2">
      <c r="K263" s="41"/>
      <c r="L263" s="41"/>
      <c r="M263" s="41"/>
      <c r="N263" s="41"/>
      <c r="Q263" s="91"/>
    </row>
    <row r="264" spans="11:19" s="40" customFormat="1" x14ac:dyDescent="0.2">
      <c r="K264" s="41"/>
      <c r="L264" s="41"/>
      <c r="M264" s="41"/>
      <c r="N264" s="41"/>
      <c r="Q264" s="39"/>
      <c r="R264" s="39"/>
      <c r="S264" s="39"/>
    </row>
    <row r="265" spans="11:19" s="36" customFormat="1" x14ac:dyDescent="0.2">
      <c r="K265" s="37"/>
      <c r="L265" s="37"/>
      <c r="M265" s="37"/>
      <c r="N265" s="37"/>
      <c r="O265" s="40"/>
      <c r="P265" s="40"/>
      <c r="Q265" s="39"/>
      <c r="R265" s="39"/>
      <c r="S265" s="39"/>
    </row>
    <row r="266" spans="11:19" s="36" customFormat="1" x14ac:dyDescent="0.2">
      <c r="K266" s="37"/>
      <c r="L266" s="37"/>
      <c r="M266" s="37"/>
      <c r="N266" s="37"/>
      <c r="O266" s="40"/>
      <c r="P266" s="40"/>
      <c r="Q266" s="39"/>
      <c r="R266" s="40"/>
      <c r="S266" s="40"/>
    </row>
    <row r="267" spans="11:19" s="36" customFormat="1" x14ac:dyDescent="0.2">
      <c r="K267" s="37"/>
      <c r="L267" s="37"/>
      <c r="M267" s="37"/>
      <c r="N267" s="37"/>
      <c r="O267" s="40"/>
      <c r="P267" s="40"/>
      <c r="Q267" s="40"/>
      <c r="R267" s="40"/>
      <c r="S267" s="40"/>
    </row>
    <row r="268" spans="11:19" s="36" customFormat="1" x14ac:dyDescent="0.2">
      <c r="K268" s="37"/>
      <c r="L268" s="37"/>
      <c r="M268" s="37"/>
      <c r="N268" s="37"/>
      <c r="O268" s="40"/>
      <c r="P268" s="40"/>
      <c r="Q268" s="40"/>
      <c r="R268" s="40"/>
      <c r="S268" s="40"/>
    </row>
    <row r="269" spans="11:19" s="36" customFormat="1" x14ac:dyDescent="0.2">
      <c r="K269" s="37"/>
      <c r="L269" s="37"/>
      <c r="M269" s="37"/>
      <c r="N269" s="37"/>
      <c r="O269" s="40"/>
      <c r="P269" s="40"/>
      <c r="Q269" s="40"/>
      <c r="R269" s="40"/>
      <c r="S269" s="40"/>
    </row>
    <row r="270" spans="11:19" s="36" customFormat="1" x14ac:dyDescent="0.2">
      <c r="K270" s="37"/>
      <c r="L270" s="37"/>
      <c r="M270" s="37"/>
      <c r="N270" s="37"/>
      <c r="O270" s="40"/>
      <c r="P270" s="40"/>
      <c r="Q270" s="40"/>
      <c r="R270" s="40"/>
      <c r="S270" s="40"/>
    </row>
    <row r="271" spans="11:19" s="36" customFormat="1" x14ac:dyDescent="0.2">
      <c r="K271" s="37"/>
      <c r="L271" s="37"/>
      <c r="M271" s="37"/>
      <c r="N271" s="37"/>
      <c r="O271" s="40"/>
      <c r="P271" s="40"/>
      <c r="Q271" s="39"/>
      <c r="R271" s="39"/>
      <c r="S271" s="39"/>
    </row>
    <row r="272" spans="11:19" s="36" customFormat="1" x14ac:dyDescent="0.2">
      <c r="K272" s="37"/>
      <c r="L272" s="37"/>
      <c r="M272" s="37"/>
      <c r="N272" s="37"/>
    </row>
    <row r="273" spans="11:17" s="36" customFormat="1" x14ac:dyDescent="0.2">
      <c r="K273" s="37"/>
      <c r="L273" s="37"/>
      <c r="M273" s="37"/>
      <c r="N273" s="37"/>
    </row>
    <row r="274" spans="11:17" s="36" customFormat="1" x14ac:dyDescent="0.2">
      <c r="K274" s="37"/>
      <c r="L274" s="37"/>
      <c r="M274" s="37"/>
      <c r="N274" s="37"/>
    </row>
    <row r="275" spans="11:17" s="36" customFormat="1" x14ac:dyDescent="0.2">
      <c r="K275" s="37"/>
      <c r="L275" s="37"/>
      <c r="M275" s="37"/>
      <c r="N275" s="37"/>
    </row>
    <row r="276" spans="11:17" s="36" customFormat="1" x14ac:dyDescent="0.2">
      <c r="K276" s="37"/>
      <c r="L276" s="37"/>
      <c r="M276" s="37"/>
      <c r="N276" s="37"/>
    </row>
    <row r="277" spans="11:17" s="36" customFormat="1" x14ac:dyDescent="0.2">
      <c r="K277" s="37"/>
      <c r="L277" s="37"/>
      <c r="M277" s="37"/>
      <c r="N277" s="37"/>
    </row>
    <row r="278" spans="11:17" s="36" customFormat="1" x14ac:dyDescent="0.2">
      <c r="K278" s="37"/>
      <c r="L278" s="37"/>
      <c r="M278" s="37"/>
      <c r="N278" s="37"/>
    </row>
    <row r="279" spans="11:17" s="36" customFormat="1" x14ac:dyDescent="0.2">
      <c r="K279" s="37"/>
      <c r="L279" s="37"/>
      <c r="M279" s="37"/>
      <c r="N279" s="37"/>
    </row>
    <row r="280" spans="11:17" s="36" customFormat="1" x14ac:dyDescent="0.2">
      <c r="K280" s="37"/>
      <c r="L280" s="37"/>
      <c r="M280" s="37"/>
      <c r="N280" s="37"/>
    </row>
    <row r="281" spans="11:17" s="36" customFormat="1" x14ac:dyDescent="0.2">
      <c r="K281" s="37"/>
      <c r="L281" s="37"/>
      <c r="M281" s="37"/>
      <c r="N281" s="37"/>
    </row>
    <row r="282" spans="11:17" s="36" customFormat="1" x14ac:dyDescent="0.2">
      <c r="K282" s="37"/>
      <c r="L282" s="37"/>
      <c r="M282" s="37"/>
      <c r="N282" s="37"/>
    </row>
    <row r="283" spans="11:17" s="36" customFormat="1" x14ac:dyDescent="0.2">
      <c r="K283" s="37"/>
      <c r="L283" s="37"/>
      <c r="M283" s="37"/>
      <c r="N283" s="37"/>
      <c r="Q283" s="38"/>
    </row>
    <row r="284" spans="11:17" s="36" customFormat="1" x14ac:dyDescent="0.2">
      <c r="K284" s="37"/>
      <c r="L284" s="37"/>
      <c r="M284" s="37"/>
      <c r="N284" s="37"/>
    </row>
    <row r="285" spans="11:17" s="36" customFormat="1" x14ac:dyDescent="0.2">
      <c r="K285" s="37"/>
      <c r="L285" s="37"/>
      <c r="M285" s="37"/>
      <c r="N285" s="37"/>
    </row>
    <row r="286" spans="11:17" s="36" customFormat="1" x14ac:dyDescent="0.2">
      <c r="K286" s="37"/>
      <c r="L286" s="37"/>
      <c r="M286" s="37"/>
      <c r="N286" s="37"/>
    </row>
    <row r="287" spans="11:17" s="36" customFormat="1" x14ac:dyDescent="0.2">
      <c r="K287" s="37"/>
      <c r="L287" s="37"/>
      <c r="M287" s="37"/>
      <c r="N287" s="37"/>
    </row>
    <row r="288" spans="11:17" s="36" customFormat="1" x14ac:dyDescent="0.2">
      <c r="K288" s="37"/>
      <c r="L288" s="37"/>
      <c r="M288" s="37"/>
      <c r="N288" s="37"/>
    </row>
    <row r="289" spans="10:19" s="36" customFormat="1" x14ac:dyDescent="0.2">
      <c r="K289" s="37"/>
      <c r="L289" s="37"/>
      <c r="M289" s="37"/>
      <c r="N289" s="37"/>
    </row>
    <row r="290" spans="10:19" s="36" customFormat="1" x14ac:dyDescent="0.2">
      <c r="K290" s="37"/>
      <c r="L290" s="37"/>
      <c r="M290" s="37"/>
      <c r="N290" s="37"/>
    </row>
    <row r="291" spans="10:19" s="36" customFormat="1" x14ac:dyDescent="0.2">
      <c r="K291" s="37"/>
      <c r="L291" s="37"/>
      <c r="M291" s="37"/>
      <c r="N291" s="37"/>
    </row>
    <row r="292" spans="10:19" s="36" customFormat="1" x14ac:dyDescent="0.2">
      <c r="K292" s="37"/>
      <c r="L292" s="37"/>
      <c r="M292" s="37"/>
      <c r="N292" s="37"/>
    </row>
    <row r="293" spans="10:19" s="36" customFormat="1" x14ac:dyDescent="0.2">
      <c r="K293" s="37"/>
      <c r="L293" s="37"/>
      <c r="M293" s="37"/>
      <c r="N293" s="37"/>
    </row>
    <row r="294" spans="10:19" s="36" customFormat="1" x14ac:dyDescent="0.2">
      <c r="K294" s="37"/>
      <c r="L294" s="37"/>
      <c r="M294" s="37"/>
      <c r="N294" s="37"/>
    </row>
    <row r="295" spans="10:19" s="36" customFormat="1" x14ac:dyDescent="0.2">
      <c r="K295" s="37"/>
      <c r="L295" s="37"/>
      <c r="M295" s="37"/>
      <c r="N295" s="37"/>
    </row>
    <row r="296" spans="10:19" s="36" customFormat="1" x14ac:dyDescent="0.2">
      <c r="J296" s="40"/>
      <c r="K296" s="41"/>
      <c r="L296" s="41"/>
      <c r="M296" s="41"/>
      <c r="N296" s="41"/>
      <c r="O296" s="40"/>
      <c r="P296" s="40"/>
      <c r="Q296" s="40"/>
      <c r="R296" s="40"/>
      <c r="S296" s="40"/>
    </row>
    <row r="297" spans="10:19" s="36" customFormat="1" x14ac:dyDescent="0.2">
      <c r="J297" s="40"/>
      <c r="K297" s="41"/>
      <c r="L297" s="41"/>
      <c r="M297" s="41"/>
      <c r="N297" s="41"/>
      <c r="O297" s="40"/>
      <c r="P297" s="40"/>
      <c r="Q297" s="40"/>
      <c r="R297" s="40"/>
      <c r="S297" s="40"/>
    </row>
    <row r="298" spans="10:19" s="36" customFormat="1" x14ac:dyDescent="0.2">
      <c r="J298" s="40"/>
      <c r="K298" s="41"/>
      <c r="L298" s="41"/>
      <c r="M298" s="41"/>
      <c r="N298" s="41"/>
      <c r="O298" s="40"/>
      <c r="P298" s="40"/>
      <c r="Q298" s="40"/>
      <c r="R298" s="40"/>
      <c r="S298" s="40"/>
    </row>
    <row r="299" spans="10:19" s="36" customFormat="1" x14ac:dyDescent="0.2">
      <c r="J299" s="40"/>
      <c r="K299" s="41"/>
      <c r="L299" s="41"/>
      <c r="M299" s="41"/>
      <c r="N299" s="41"/>
      <c r="O299" s="40"/>
      <c r="P299" s="40"/>
      <c r="Q299" s="40"/>
      <c r="R299" s="40"/>
      <c r="S299" s="40"/>
    </row>
    <row r="300" spans="10:19" s="36" customFormat="1" x14ac:dyDescent="0.2">
      <c r="J300" s="40"/>
      <c r="K300" s="41"/>
      <c r="L300" s="41"/>
      <c r="M300" s="41"/>
      <c r="N300" s="41"/>
      <c r="O300" s="40"/>
      <c r="P300" s="40"/>
      <c r="Q300" s="40"/>
      <c r="R300" s="40"/>
      <c r="S300" s="40"/>
    </row>
    <row r="301" spans="10:19" s="36" customFormat="1" x14ac:dyDescent="0.2">
      <c r="J301" s="40"/>
      <c r="K301" s="41"/>
      <c r="L301" s="41"/>
      <c r="M301" s="41"/>
      <c r="N301" s="41"/>
      <c r="O301" s="40"/>
      <c r="P301" s="40"/>
      <c r="Q301" s="40"/>
      <c r="R301" s="40"/>
      <c r="S301" s="40"/>
    </row>
    <row r="302" spans="10:19" s="36" customFormat="1" x14ac:dyDescent="0.2">
      <c r="J302" s="40"/>
      <c r="K302" s="41"/>
      <c r="L302" s="41"/>
      <c r="M302" s="41"/>
      <c r="N302" s="41"/>
      <c r="O302" s="40"/>
      <c r="P302" s="40"/>
      <c r="Q302" s="40"/>
      <c r="R302" s="40"/>
      <c r="S302" s="40"/>
    </row>
    <row r="303" spans="10:19" s="36" customFormat="1" x14ac:dyDescent="0.2">
      <c r="J303" s="40"/>
      <c r="K303" s="41"/>
      <c r="L303" s="41"/>
      <c r="M303" s="41"/>
      <c r="N303" s="41"/>
      <c r="O303" s="40"/>
      <c r="P303" s="40"/>
      <c r="Q303" s="40"/>
      <c r="R303" s="40"/>
      <c r="S303" s="40"/>
    </row>
    <row r="304" spans="10:19" s="36" customFormat="1" x14ac:dyDescent="0.2">
      <c r="K304" s="37"/>
      <c r="L304" s="37"/>
      <c r="M304" s="37"/>
      <c r="N304" s="37"/>
    </row>
    <row r="305" spans="11:14" s="36" customFormat="1" x14ac:dyDescent="0.2">
      <c r="K305" s="37"/>
      <c r="L305" s="37"/>
      <c r="M305" s="37"/>
      <c r="N305" s="37"/>
    </row>
    <row r="306" spans="11:14" s="36" customFormat="1" x14ac:dyDescent="0.2">
      <c r="K306" s="37"/>
      <c r="L306" s="37"/>
      <c r="M306" s="37"/>
      <c r="N306" s="37"/>
    </row>
    <row r="307" spans="11:14" s="36" customFormat="1" x14ac:dyDescent="0.2">
      <c r="K307" s="37"/>
      <c r="L307" s="37"/>
      <c r="M307" s="37"/>
      <c r="N307" s="37"/>
    </row>
    <row r="308" spans="11:14" s="36" customFormat="1" x14ac:dyDescent="0.2">
      <c r="K308" s="37"/>
      <c r="L308" s="37"/>
      <c r="M308" s="37"/>
      <c r="N308" s="37"/>
    </row>
    <row r="309" spans="11:14" s="36" customFormat="1" x14ac:dyDescent="0.2">
      <c r="K309" s="37"/>
      <c r="L309" s="37"/>
      <c r="M309" s="37"/>
      <c r="N309" s="37"/>
    </row>
    <row r="310" spans="11:14" s="36" customFormat="1" x14ac:dyDescent="0.2">
      <c r="K310" s="37"/>
      <c r="L310" s="37"/>
      <c r="M310" s="37"/>
      <c r="N310" s="37"/>
    </row>
    <row r="311" spans="11:14" s="36" customFormat="1" x14ac:dyDescent="0.2">
      <c r="K311" s="37"/>
      <c r="L311" s="37"/>
      <c r="M311" s="37"/>
      <c r="N311" s="37"/>
    </row>
    <row r="312" spans="11:14" s="36" customFormat="1" x14ac:dyDescent="0.2">
      <c r="K312" s="37"/>
      <c r="L312" s="37"/>
      <c r="M312" s="37"/>
      <c r="N312" s="37"/>
    </row>
    <row r="313" spans="11:14" s="36" customFormat="1" x14ac:dyDescent="0.2">
      <c r="K313" s="37"/>
      <c r="L313" s="37"/>
      <c r="M313" s="37"/>
      <c r="N313" s="37"/>
    </row>
    <row r="314" spans="11:14" s="36" customFormat="1" x14ac:dyDescent="0.2">
      <c r="K314" s="37"/>
      <c r="L314" s="37"/>
      <c r="M314" s="37"/>
      <c r="N314" s="37"/>
    </row>
    <row r="315" spans="11:14" s="36" customFormat="1" x14ac:dyDescent="0.2">
      <c r="K315" s="37"/>
      <c r="L315" s="37"/>
      <c r="M315" s="37"/>
      <c r="N315" s="37"/>
    </row>
    <row r="316" spans="11:14" s="36" customFormat="1" x14ac:dyDescent="0.2">
      <c r="K316" s="37"/>
      <c r="L316" s="37"/>
      <c r="M316" s="37"/>
      <c r="N316" s="37"/>
    </row>
    <row r="317" spans="11:14" s="36" customFormat="1" x14ac:dyDescent="0.2">
      <c r="K317" s="37"/>
      <c r="L317" s="37"/>
      <c r="M317" s="37"/>
      <c r="N317" s="37"/>
    </row>
    <row r="318" spans="11:14" s="36" customFormat="1" x14ac:dyDescent="0.2">
      <c r="K318" s="37"/>
      <c r="L318" s="37"/>
      <c r="M318" s="37"/>
      <c r="N318" s="37"/>
    </row>
    <row r="319" spans="11:14" s="36" customFormat="1" x14ac:dyDescent="0.2">
      <c r="K319" s="37"/>
      <c r="L319" s="37"/>
      <c r="M319" s="37"/>
      <c r="N319" s="37"/>
    </row>
    <row r="320" spans="11:14" s="36" customFormat="1" x14ac:dyDescent="0.2">
      <c r="K320" s="37"/>
      <c r="L320" s="37"/>
      <c r="M320" s="37"/>
      <c r="N320" s="37"/>
    </row>
    <row r="321" spans="11:14" s="36" customFormat="1" x14ac:dyDescent="0.2">
      <c r="K321" s="37"/>
      <c r="L321" s="37"/>
      <c r="M321" s="37"/>
      <c r="N321" s="37"/>
    </row>
    <row r="322" spans="11:14" s="36" customFormat="1" x14ac:dyDescent="0.2">
      <c r="K322" s="37"/>
      <c r="L322" s="37"/>
      <c r="M322" s="37"/>
      <c r="N322" s="37"/>
    </row>
    <row r="323" spans="11:14" s="36" customFormat="1" x14ac:dyDescent="0.2">
      <c r="K323" s="37"/>
      <c r="L323" s="37"/>
      <c r="M323" s="37"/>
      <c r="N323" s="37"/>
    </row>
    <row r="324" spans="11:14" s="36" customFormat="1" x14ac:dyDescent="0.2">
      <c r="K324" s="37"/>
      <c r="L324" s="37"/>
      <c r="M324" s="37"/>
      <c r="N324" s="37"/>
    </row>
    <row r="325" spans="11:14" s="36" customFormat="1" x14ac:dyDescent="0.2">
      <c r="K325" s="37"/>
      <c r="L325" s="37"/>
      <c r="M325" s="37"/>
      <c r="N325" s="37"/>
    </row>
    <row r="326" spans="11:14" s="36" customFormat="1" x14ac:dyDescent="0.2">
      <c r="K326" s="37"/>
      <c r="L326" s="37"/>
      <c r="M326" s="37"/>
      <c r="N326" s="37"/>
    </row>
    <row r="327" spans="11:14" s="36" customFormat="1" x14ac:dyDescent="0.2">
      <c r="K327" s="37"/>
      <c r="L327" s="37"/>
      <c r="M327" s="37"/>
      <c r="N327" s="37"/>
    </row>
    <row r="328" spans="11:14" s="36" customFormat="1" x14ac:dyDescent="0.2">
      <c r="K328" s="37"/>
      <c r="L328" s="37"/>
      <c r="M328" s="37"/>
      <c r="N328" s="37"/>
    </row>
    <row r="329" spans="11:14" s="36" customFormat="1" x14ac:dyDescent="0.2">
      <c r="K329" s="37"/>
      <c r="L329" s="37"/>
      <c r="M329" s="37"/>
      <c r="N329" s="37"/>
    </row>
    <row r="330" spans="11:14" s="36" customFormat="1" x14ac:dyDescent="0.2">
      <c r="K330" s="37"/>
      <c r="L330" s="37"/>
      <c r="M330" s="37"/>
      <c r="N330" s="37"/>
    </row>
    <row r="331" spans="11:14" s="36" customFormat="1" x14ac:dyDescent="0.2">
      <c r="K331" s="37"/>
      <c r="L331" s="37"/>
      <c r="M331" s="37"/>
      <c r="N331" s="37"/>
    </row>
    <row r="332" spans="11:14" s="36" customFormat="1" x14ac:dyDescent="0.2">
      <c r="K332" s="37"/>
      <c r="L332" s="37"/>
      <c r="M332" s="37"/>
      <c r="N332" s="37"/>
    </row>
    <row r="333" spans="11:14" s="36" customFormat="1" x14ac:dyDescent="0.2">
      <c r="K333" s="37"/>
      <c r="L333" s="37"/>
      <c r="M333" s="37"/>
      <c r="N333" s="37"/>
    </row>
    <row r="334" spans="11:14" s="36" customFormat="1" x14ac:dyDescent="0.2">
      <c r="K334" s="37"/>
      <c r="L334" s="37"/>
      <c r="M334" s="37"/>
      <c r="N334" s="37"/>
    </row>
    <row r="335" spans="11:14" s="36" customFormat="1" x14ac:dyDescent="0.2">
      <c r="K335" s="37"/>
      <c r="L335" s="37"/>
      <c r="M335" s="37"/>
      <c r="N335" s="37"/>
    </row>
    <row r="336" spans="11:14" s="36" customFormat="1" x14ac:dyDescent="0.2">
      <c r="K336" s="37"/>
      <c r="L336" s="37"/>
      <c r="M336" s="37"/>
      <c r="N336" s="37"/>
    </row>
    <row r="337" spans="11:14" s="36" customFormat="1" x14ac:dyDescent="0.2">
      <c r="K337" s="37"/>
      <c r="L337" s="37"/>
      <c r="M337" s="37"/>
      <c r="N337" s="37"/>
    </row>
    <row r="338" spans="11:14" s="36" customFormat="1" x14ac:dyDescent="0.2">
      <c r="K338" s="37"/>
      <c r="L338" s="37"/>
      <c r="M338" s="37"/>
      <c r="N338" s="37"/>
    </row>
    <row r="339" spans="11:14" s="36" customFormat="1" x14ac:dyDescent="0.2">
      <c r="K339" s="37"/>
      <c r="L339" s="37"/>
      <c r="M339" s="37"/>
      <c r="N339" s="37"/>
    </row>
    <row r="340" spans="11:14" s="36" customFormat="1" x14ac:dyDescent="0.2">
      <c r="K340" s="37"/>
      <c r="L340" s="37"/>
      <c r="M340" s="37"/>
      <c r="N340" s="37"/>
    </row>
    <row r="341" spans="11:14" s="36" customFormat="1" x14ac:dyDescent="0.2">
      <c r="K341" s="37"/>
      <c r="L341" s="37"/>
      <c r="M341" s="37"/>
      <c r="N341" s="37"/>
    </row>
    <row r="342" spans="11:14" s="36" customFormat="1" x14ac:dyDescent="0.2">
      <c r="K342" s="37"/>
      <c r="L342" s="37"/>
      <c r="M342" s="37"/>
      <c r="N342" s="37"/>
    </row>
    <row r="343" spans="11:14" s="36" customFormat="1" x14ac:dyDescent="0.2">
      <c r="K343" s="37"/>
      <c r="L343" s="37"/>
      <c r="M343" s="37"/>
      <c r="N343" s="37"/>
    </row>
    <row r="344" spans="11:14" s="36" customFormat="1" x14ac:dyDescent="0.2">
      <c r="K344" s="37"/>
      <c r="L344" s="37"/>
      <c r="M344" s="37"/>
      <c r="N344" s="37"/>
    </row>
    <row r="345" spans="11:14" s="36" customFormat="1" x14ac:dyDescent="0.2">
      <c r="K345" s="37"/>
      <c r="L345" s="37"/>
      <c r="M345" s="37"/>
      <c r="N345" s="37"/>
    </row>
    <row r="346" spans="11:14" s="36" customFormat="1" x14ac:dyDescent="0.2">
      <c r="K346" s="37"/>
      <c r="L346" s="37"/>
      <c r="M346" s="37"/>
      <c r="N346" s="37"/>
    </row>
    <row r="347" spans="11:14" s="36" customFormat="1" x14ac:dyDescent="0.2">
      <c r="K347" s="37"/>
      <c r="L347" s="37"/>
      <c r="M347" s="37"/>
      <c r="N347" s="37"/>
    </row>
    <row r="348" spans="11:14" s="36" customFormat="1" x14ac:dyDescent="0.2">
      <c r="K348" s="37"/>
      <c r="L348" s="37"/>
      <c r="M348" s="37"/>
      <c r="N348" s="37"/>
    </row>
    <row r="349" spans="11:14" s="36" customFormat="1" x14ac:dyDescent="0.2">
      <c r="K349" s="37"/>
      <c r="L349" s="37"/>
      <c r="M349" s="37"/>
      <c r="N349" s="37"/>
    </row>
    <row r="350" spans="11:14" s="36" customFormat="1" x14ac:dyDescent="0.2">
      <c r="K350" s="37"/>
      <c r="L350" s="37"/>
      <c r="M350" s="37"/>
      <c r="N350" s="37"/>
    </row>
    <row r="351" spans="11:14" s="36" customFormat="1" x14ac:dyDescent="0.2">
      <c r="K351" s="37"/>
      <c r="L351" s="37"/>
      <c r="M351" s="37"/>
      <c r="N351" s="37"/>
    </row>
    <row r="352" spans="11:14" s="36" customFormat="1" x14ac:dyDescent="0.2">
      <c r="K352" s="37"/>
      <c r="L352" s="37"/>
      <c r="M352" s="37"/>
      <c r="N352" s="37"/>
    </row>
    <row r="353" spans="11:14" s="36" customFormat="1" x14ac:dyDescent="0.2">
      <c r="K353" s="37"/>
      <c r="L353" s="37"/>
      <c r="M353" s="37"/>
      <c r="N353" s="37"/>
    </row>
    <row r="354" spans="11:14" s="36" customFormat="1" x14ac:dyDescent="0.2">
      <c r="K354" s="37"/>
      <c r="L354" s="37"/>
      <c r="M354" s="37"/>
      <c r="N354" s="37"/>
    </row>
    <row r="355" spans="11:14" s="36" customFormat="1" x14ac:dyDescent="0.2">
      <c r="K355" s="37"/>
      <c r="L355" s="37"/>
      <c r="M355" s="37"/>
      <c r="N355" s="37"/>
    </row>
    <row r="356" spans="11:14" s="36" customFormat="1" x14ac:dyDescent="0.2">
      <c r="K356" s="37"/>
      <c r="L356" s="37"/>
      <c r="M356" s="37"/>
      <c r="N356" s="37"/>
    </row>
    <row r="357" spans="11:14" s="36" customFormat="1" x14ac:dyDescent="0.2">
      <c r="K357" s="37"/>
      <c r="L357" s="37"/>
      <c r="M357" s="37"/>
      <c r="N357" s="37"/>
    </row>
    <row r="358" spans="11:14" s="36" customFormat="1" x14ac:dyDescent="0.2">
      <c r="K358" s="37"/>
      <c r="L358" s="37"/>
      <c r="M358" s="37"/>
      <c r="N358" s="37"/>
    </row>
    <row r="359" spans="11:14" s="36" customFormat="1" x14ac:dyDescent="0.2">
      <c r="K359" s="37"/>
      <c r="L359" s="37"/>
      <c r="M359" s="37"/>
      <c r="N359" s="37"/>
    </row>
    <row r="360" spans="11:14" s="36" customFormat="1" x14ac:dyDescent="0.2">
      <c r="K360" s="37"/>
      <c r="L360" s="37"/>
      <c r="M360" s="37"/>
      <c r="N360" s="37"/>
    </row>
    <row r="361" spans="11:14" s="36" customFormat="1" x14ac:dyDescent="0.2">
      <c r="K361" s="37"/>
      <c r="L361" s="37"/>
      <c r="M361" s="37"/>
      <c r="N361" s="37"/>
    </row>
    <row r="362" spans="11:14" s="36" customFormat="1" x14ac:dyDescent="0.2">
      <c r="K362" s="37"/>
      <c r="L362" s="37"/>
      <c r="M362" s="37"/>
      <c r="N362" s="37"/>
    </row>
    <row r="363" spans="11:14" s="36" customFormat="1" x14ac:dyDescent="0.2">
      <c r="K363" s="37"/>
      <c r="L363" s="37"/>
      <c r="M363" s="37"/>
      <c r="N363" s="37"/>
    </row>
    <row r="364" spans="11:14" s="36" customFormat="1" x14ac:dyDescent="0.2">
      <c r="K364" s="37"/>
      <c r="L364" s="37"/>
      <c r="M364" s="37"/>
      <c r="N364" s="37"/>
    </row>
    <row r="365" spans="11:14" s="36" customFormat="1" x14ac:dyDescent="0.2">
      <c r="K365" s="37"/>
      <c r="L365" s="37"/>
      <c r="M365" s="37"/>
      <c r="N365" s="37"/>
    </row>
    <row r="366" spans="11:14" s="36" customFormat="1" x14ac:dyDescent="0.2">
      <c r="K366" s="37"/>
      <c r="L366" s="37"/>
      <c r="M366" s="37"/>
      <c r="N366" s="37"/>
    </row>
    <row r="367" spans="11:14" s="36" customFormat="1" x14ac:dyDescent="0.2">
      <c r="K367" s="37"/>
      <c r="L367" s="37"/>
      <c r="M367" s="37"/>
      <c r="N367" s="37"/>
    </row>
    <row r="368" spans="11:14" s="36" customFormat="1" x14ac:dyDescent="0.2">
      <c r="K368" s="37"/>
      <c r="L368" s="37"/>
      <c r="M368" s="37"/>
      <c r="N368" s="37"/>
    </row>
    <row r="369" spans="11:14" s="36" customFormat="1" x14ac:dyDescent="0.2">
      <c r="K369" s="37"/>
      <c r="L369" s="37"/>
      <c r="M369" s="37"/>
      <c r="N369" s="37"/>
    </row>
    <row r="370" spans="11:14" s="36" customFormat="1" x14ac:dyDescent="0.2">
      <c r="K370" s="37"/>
      <c r="L370" s="37"/>
      <c r="M370" s="37"/>
      <c r="N370" s="37"/>
    </row>
    <row r="371" spans="11:14" s="36" customFormat="1" x14ac:dyDescent="0.2">
      <c r="K371" s="37"/>
      <c r="L371" s="37"/>
      <c r="M371" s="37"/>
      <c r="N371" s="37"/>
    </row>
    <row r="372" spans="11:14" s="36" customFormat="1" x14ac:dyDescent="0.2">
      <c r="K372" s="37"/>
      <c r="L372" s="37"/>
      <c r="M372" s="37"/>
      <c r="N372" s="37"/>
    </row>
    <row r="373" spans="11:14" s="36" customFormat="1" x14ac:dyDescent="0.2">
      <c r="K373" s="37"/>
      <c r="L373" s="37"/>
      <c r="M373" s="37"/>
      <c r="N373" s="37"/>
    </row>
    <row r="374" spans="11:14" s="36" customFormat="1" x14ac:dyDescent="0.2">
      <c r="K374" s="37"/>
      <c r="L374" s="37"/>
      <c r="M374" s="37"/>
      <c r="N374" s="37"/>
    </row>
    <row r="375" spans="11:14" s="36" customFormat="1" x14ac:dyDescent="0.2">
      <c r="K375" s="37"/>
      <c r="L375" s="37"/>
      <c r="M375" s="37"/>
      <c r="N375" s="37"/>
    </row>
    <row r="376" spans="11:14" s="36" customFormat="1" x14ac:dyDescent="0.2">
      <c r="K376" s="37"/>
      <c r="L376" s="37"/>
      <c r="M376" s="37"/>
      <c r="N376" s="37"/>
    </row>
    <row r="377" spans="11:14" s="36" customFormat="1" x14ac:dyDescent="0.2">
      <c r="K377" s="37"/>
      <c r="L377" s="37"/>
      <c r="M377" s="37"/>
      <c r="N377" s="37"/>
    </row>
    <row r="378" spans="11:14" s="36" customFormat="1" x14ac:dyDescent="0.2">
      <c r="K378" s="37"/>
      <c r="L378" s="37"/>
      <c r="M378" s="37"/>
      <c r="N378" s="37"/>
    </row>
    <row r="379" spans="11:14" s="36" customFormat="1" x14ac:dyDescent="0.2">
      <c r="K379" s="37"/>
      <c r="L379" s="37"/>
      <c r="M379" s="37"/>
      <c r="N379" s="37"/>
    </row>
    <row r="380" spans="11:14" s="36" customFormat="1" x14ac:dyDescent="0.2">
      <c r="K380" s="37"/>
      <c r="L380" s="37"/>
      <c r="M380" s="37"/>
      <c r="N380" s="37"/>
    </row>
    <row r="381" spans="11:14" s="36" customFormat="1" x14ac:dyDescent="0.2">
      <c r="K381" s="37"/>
      <c r="L381" s="37"/>
      <c r="M381" s="37"/>
      <c r="N381" s="37"/>
    </row>
    <row r="382" spans="11:14" s="36" customFormat="1" x14ac:dyDescent="0.2">
      <c r="K382" s="37"/>
      <c r="L382" s="37"/>
      <c r="M382" s="37"/>
      <c r="N382" s="37"/>
    </row>
    <row r="383" spans="11:14" s="36" customFormat="1" x14ac:dyDescent="0.2">
      <c r="K383" s="37"/>
      <c r="L383" s="37"/>
      <c r="M383" s="37"/>
      <c r="N383" s="37"/>
    </row>
    <row r="384" spans="11:14" s="36" customFormat="1" x14ac:dyDescent="0.2">
      <c r="K384" s="37"/>
      <c r="L384" s="37"/>
      <c r="M384" s="37"/>
      <c r="N384" s="37"/>
    </row>
    <row r="385" spans="11:14" s="36" customFormat="1" x14ac:dyDescent="0.2">
      <c r="K385" s="37"/>
      <c r="L385" s="37"/>
      <c r="M385" s="37"/>
      <c r="N385" s="37"/>
    </row>
    <row r="386" spans="11:14" s="36" customFormat="1" x14ac:dyDescent="0.2">
      <c r="K386" s="37"/>
      <c r="L386" s="37"/>
      <c r="M386" s="37"/>
      <c r="N386" s="37"/>
    </row>
    <row r="387" spans="11:14" s="36" customFormat="1" x14ac:dyDescent="0.2">
      <c r="K387" s="37"/>
      <c r="L387" s="37"/>
      <c r="M387" s="37"/>
      <c r="N387" s="37"/>
    </row>
    <row r="388" spans="11:14" s="36" customFormat="1" x14ac:dyDescent="0.2">
      <c r="K388" s="37"/>
      <c r="L388" s="37"/>
      <c r="M388" s="37"/>
      <c r="N388" s="37"/>
    </row>
    <row r="389" spans="11:14" s="36" customFormat="1" x14ac:dyDescent="0.2">
      <c r="K389" s="37"/>
      <c r="L389" s="37"/>
      <c r="M389" s="37"/>
      <c r="N389" s="37"/>
    </row>
    <row r="390" spans="11:14" s="36" customFormat="1" x14ac:dyDescent="0.2">
      <c r="K390" s="37"/>
      <c r="L390" s="37"/>
      <c r="M390" s="37"/>
      <c r="N390" s="37"/>
    </row>
    <row r="391" spans="11:14" s="36" customFormat="1" x14ac:dyDescent="0.2">
      <c r="K391" s="37"/>
      <c r="L391" s="37"/>
      <c r="M391" s="37"/>
      <c r="N391" s="37"/>
    </row>
    <row r="392" spans="11:14" s="36" customFormat="1" x14ac:dyDescent="0.2">
      <c r="K392" s="37"/>
      <c r="L392" s="37"/>
      <c r="M392" s="37"/>
      <c r="N392" s="37"/>
    </row>
    <row r="393" spans="11:14" s="36" customFormat="1" x14ac:dyDescent="0.2">
      <c r="K393" s="37"/>
      <c r="L393" s="37"/>
      <c r="M393" s="37"/>
      <c r="N393" s="37"/>
    </row>
    <row r="394" spans="11:14" s="36" customFormat="1" x14ac:dyDescent="0.2">
      <c r="K394" s="37"/>
      <c r="L394" s="37"/>
      <c r="M394" s="37"/>
      <c r="N394" s="37"/>
    </row>
    <row r="395" spans="11:14" s="36" customFormat="1" x14ac:dyDescent="0.2">
      <c r="K395" s="37"/>
      <c r="L395" s="37"/>
      <c r="M395" s="37"/>
      <c r="N395" s="37"/>
    </row>
    <row r="396" spans="11:14" s="36" customFormat="1" x14ac:dyDescent="0.2">
      <c r="K396" s="37"/>
      <c r="L396" s="37"/>
      <c r="M396" s="37"/>
      <c r="N396" s="37"/>
    </row>
    <row r="397" spans="11:14" s="36" customFormat="1" x14ac:dyDescent="0.2">
      <c r="K397" s="37"/>
      <c r="L397" s="37"/>
      <c r="M397" s="37"/>
      <c r="N397" s="37"/>
    </row>
    <row r="398" spans="11:14" s="36" customFormat="1" x14ac:dyDescent="0.2">
      <c r="K398" s="37"/>
      <c r="L398" s="37"/>
      <c r="M398" s="37"/>
      <c r="N398" s="37"/>
    </row>
    <row r="399" spans="11:14" s="36" customFormat="1" x14ac:dyDescent="0.2">
      <c r="K399" s="37"/>
      <c r="L399" s="37"/>
      <c r="M399" s="37"/>
      <c r="N399" s="37"/>
    </row>
    <row r="400" spans="11:14" s="36" customFormat="1" x14ac:dyDescent="0.2">
      <c r="K400" s="37"/>
      <c r="L400" s="37"/>
      <c r="M400" s="37"/>
      <c r="N400" s="37"/>
    </row>
    <row r="401" spans="11:14" s="36" customFormat="1" x14ac:dyDescent="0.2">
      <c r="K401" s="37"/>
      <c r="L401" s="37"/>
      <c r="M401" s="37"/>
      <c r="N401" s="37"/>
    </row>
    <row r="402" spans="11:14" s="36" customFormat="1" x14ac:dyDescent="0.2">
      <c r="K402" s="37"/>
      <c r="L402" s="37"/>
      <c r="M402" s="37"/>
      <c r="N402" s="37"/>
    </row>
    <row r="403" spans="11:14" s="36" customFormat="1" x14ac:dyDescent="0.2">
      <c r="K403" s="37"/>
      <c r="L403" s="37"/>
      <c r="M403" s="37"/>
      <c r="N403" s="37"/>
    </row>
    <row r="404" spans="11:14" s="36" customFormat="1" x14ac:dyDescent="0.2">
      <c r="K404" s="37"/>
      <c r="L404" s="37"/>
      <c r="M404" s="37"/>
      <c r="N404" s="37"/>
    </row>
    <row r="405" spans="11:14" s="36" customFormat="1" x14ac:dyDescent="0.2">
      <c r="K405" s="37"/>
      <c r="L405" s="37"/>
      <c r="M405" s="37"/>
      <c r="N405" s="37"/>
    </row>
    <row r="406" spans="11:14" s="36" customFormat="1" x14ac:dyDescent="0.2">
      <c r="K406" s="37"/>
      <c r="L406" s="37"/>
      <c r="M406" s="37"/>
      <c r="N406" s="37"/>
    </row>
    <row r="407" spans="11:14" s="36" customFormat="1" x14ac:dyDescent="0.2">
      <c r="K407" s="37"/>
      <c r="L407" s="37"/>
      <c r="M407" s="37"/>
      <c r="N407" s="37"/>
    </row>
    <row r="408" spans="11:14" s="36" customFormat="1" x14ac:dyDescent="0.2">
      <c r="K408" s="37"/>
      <c r="L408" s="37"/>
      <c r="M408" s="37"/>
      <c r="N408" s="37"/>
    </row>
    <row r="409" spans="11:14" s="36" customFormat="1" x14ac:dyDescent="0.2">
      <c r="K409" s="37"/>
      <c r="L409" s="37"/>
      <c r="M409" s="37"/>
      <c r="N409" s="37"/>
    </row>
    <row r="410" spans="11:14" s="36" customFormat="1" x14ac:dyDescent="0.2">
      <c r="K410" s="37"/>
      <c r="L410" s="37"/>
      <c r="M410" s="37"/>
      <c r="N410" s="37"/>
    </row>
    <row r="411" spans="11:14" s="36" customFormat="1" x14ac:dyDescent="0.2">
      <c r="K411" s="37"/>
      <c r="L411" s="37"/>
      <c r="M411" s="37"/>
      <c r="N411" s="37"/>
    </row>
    <row r="412" spans="11:14" s="36" customFormat="1" x14ac:dyDescent="0.2">
      <c r="K412" s="37"/>
      <c r="L412" s="37"/>
      <c r="M412" s="37"/>
      <c r="N412" s="37"/>
    </row>
    <row r="413" spans="11:14" s="36" customFormat="1" x14ac:dyDescent="0.2">
      <c r="K413" s="37"/>
      <c r="L413" s="37"/>
      <c r="M413" s="37"/>
      <c r="N413" s="37"/>
    </row>
    <row r="414" spans="11:14" s="36" customFormat="1" x14ac:dyDescent="0.2">
      <c r="K414" s="37"/>
      <c r="L414" s="37"/>
      <c r="M414" s="37"/>
      <c r="N414" s="37"/>
    </row>
    <row r="415" spans="11:14" s="36" customFormat="1" x14ac:dyDescent="0.2">
      <c r="K415" s="37"/>
      <c r="L415" s="37"/>
      <c r="M415" s="37"/>
      <c r="N415" s="37"/>
    </row>
    <row r="416" spans="11:14" s="36" customFormat="1" x14ac:dyDescent="0.2">
      <c r="K416" s="37"/>
      <c r="L416" s="37"/>
      <c r="M416" s="37"/>
      <c r="N416" s="37"/>
    </row>
    <row r="417" spans="11:14" s="36" customFormat="1" x14ac:dyDescent="0.2">
      <c r="K417" s="37"/>
      <c r="L417" s="37"/>
      <c r="M417" s="37"/>
      <c r="N417" s="37"/>
    </row>
    <row r="418" spans="11:14" s="36" customFormat="1" x14ac:dyDescent="0.2">
      <c r="K418" s="37"/>
      <c r="L418" s="37"/>
      <c r="M418" s="37"/>
      <c r="N418" s="37"/>
    </row>
    <row r="419" spans="11:14" s="36" customFormat="1" x14ac:dyDescent="0.2">
      <c r="K419" s="37"/>
      <c r="L419" s="37"/>
      <c r="M419" s="37"/>
      <c r="N419" s="37"/>
    </row>
    <row r="420" spans="11:14" s="36" customFormat="1" x14ac:dyDescent="0.2">
      <c r="K420" s="37"/>
      <c r="L420" s="37"/>
      <c r="M420" s="37"/>
      <c r="N420" s="37"/>
    </row>
    <row r="421" spans="11:14" s="36" customFormat="1" x14ac:dyDescent="0.2">
      <c r="K421" s="37"/>
      <c r="L421" s="37"/>
      <c r="M421" s="37"/>
      <c r="N421" s="37"/>
    </row>
    <row r="422" spans="11:14" s="36" customFormat="1" x14ac:dyDescent="0.2">
      <c r="K422" s="37"/>
      <c r="L422" s="37"/>
      <c r="M422" s="37"/>
      <c r="N422" s="37"/>
    </row>
    <row r="423" spans="11:14" s="36" customFormat="1" x14ac:dyDescent="0.2">
      <c r="K423" s="37"/>
      <c r="L423" s="37"/>
      <c r="M423" s="37"/>
      <c r="N423" s="37"/>
    </row>
    <row r="424" spans="11:14" s="36" customFormat="1" x14ac:dyDescent="0.2">
      <c r="K424" s="37"/>
      <c r="L424" s="37"/>
      <c r="M424" s="37"/>
      <c r="N424" s="37"/>
    </row>
    <row r="425" spans="11:14" s="36" customFormat="1" x14ac:dyDescent="0.2">
      <c r="K425" s="37"/>
      <c r="L425" s="37"/>
      <c r="M425" s="37"/>
      <c r="N425" s="37"/>
    </row>
    <row r="426" spans="11:14" s="36" customFormat="1" x14ac:dyDescent="0.2">
      <c r="K426" s="37"/>
      <c r="L426" s="37"/>
      <c r="M426" s="37"/>
      <c r="N426" s="37"/>
    </row>
    <row r="427" spans="11:14" s="36" customFormat="1" x14ac:dyDescent="0.2">
      <c r="K427" s="37"/>
      <c r="L427" s="37"/>
      <c r="M427" s="37"/>
      <c r="N427" s="37"/>
    </row>
    <row r="428" spans="11:14" s="36" customFormat="1" x14ac:dyDescent="0.2">
      <c r="K428" s="37"/>
      <c r="L428" s="37"/>
      <c r="M428" s="37"/>
      <c r="N428" s="37"/>
    </row>
    <row r="429" spans="11:14" s="36" customFormat="1" x14ac:dyDescent="0.2">
      <c r="K429" s="37"/>
      <c r="L429" s="37"/>
      <c r="M429" s="37"/>
      <c r="N429" s="37"/>
    </row>
    <row r="430" spans="11:14" s="36" customFormat="1" x14ac:dyDescent="0.2">
      <c r="K430" s="37"/>
      <c r="L430" s="37"/>
      <c r="M430" s="37"/>
      <c r="N430" s="37"/>
    </row>
    <row r="431" spans="11:14" s="36" customFormat="1" x14ac:dyDescent="0.2">
      <c r="K431" s="37"/>
      <c r="L431" s="37"/>
      <c r="M431" s="37"/>
      <c r="N431" s="37"/>
    </row>
    <row r="432" spans="11:14" s="36" customFormat="1" x14ac:dyDescent="0.2">
      <c r="K432" s="37"/>
      <c r="L432" s="37"/>
      <c r="M432" s="37"/>
      <c r="N432" s="37"/>
    </row>
    <row r="433" spans="11:14" s="36" customFormat="1" x14ac:dyDescent="0.2">
      <c r="K433" s="37"/>
      <c r="L433" s="37"/>
      <c r="M433" s="37"/>
      <c r="N433" s="37"/>
    </row>
    <row r="434" spans="11:14" s="36" customFormat="1" x14ac:dyDescent="0.2">
      <c r="K434" s="37"/>
      <c r="L434" s="37"/>
      <c r="M434" s="37"/>
      <c r="N434" s="37"/>
    </row>
    <row r="435" spans="11:14" s="36" customFormat="1" x14ac:dyDescent="0.2">
      <c r="K435" s="37"/>
      <c r="L435" s="37"/>
      <c r="M435" s="37"/>
      <c r="N435" s="37"/>
    </row>
    <row r="436" spans="11:14" s="36" customFormat="1" x14ac:dyDescent="0.2">
      <c r="K436" s="37"/>
      <c r="L436" s="37"/>
      <c r="M436" s="37"/>
      <c r="N436" s="37"/>
    </row>
    <row r="437" spans="11:14" s="36" customFormat="1" x14ac:dyDescent="0.2">
      <c r="K437" s="37"/>
      <c r="L437" s="37"/>
      <c r="M437" s="37"/>
      <c r="N437" s="37"/>
    </row>
    <row r="438" spans="11:14" s="36" customFormat="1" x14ac:dyDescent="0.2">
      <c r="K438" s="37"/>
      <c r="L438" s="37"/>
      <c r="M438" s="37"/>
      <c r="N438" s="37"/>
    </row>
    <row r="439" spans="11:14" s="36" customFormat="1" x14ac:dyDescent="0.2">
      <c r="K439" s="37"/>
      <c r="L439" s="37"/>
      <c r="M439" s="37"/>
      <c r="N439" s="37"/>
    </row>
    <row r="440" spans="11:14" s="36" customFormat="1" x14ac:dyDescent="0.2">
      <c r="K440" s="37"/>
      <c r="L440" s="37"/>
      <c r="M440" s="37"/>
      <c r="N440" s="37"/>
    </row>
    <row r="441" spans="11:14" s="36" customFormat="1" x14ac:dyDescent="0.2">
      <c r="K441" s="37"/>
      <c r="L441" s="37"/>
      <c r="M441" s="37"/>
      <c r="N441" s="37"/>
    </row>
    <row r="442" spans="11:14" s="36" customFormat="1" x14ac:dyDescent="0.2">
      <c r="K442" s="37"/>
      <c r="L442" s="37"/>
      <c r="M442" s="37"/>
      <c r="N442" s="37"/>
    </row>
    <row r="443" spans="11:14" s="36" customFormat="1" x14ac:dyDescent="0.2">
      <c r="K443" s="37"/>
      <c r="L443" s="37"/>
      <c r="M443" s="37"/>
      <c r="N443" s="37"/>
    </row>
    <row r="444" spans="11:14" s="36" customFormat="1" x14ac:dyDescent="0.2">
      <c r="K444" s="37"/>
      <c r="L444" s="37"/>
      <c r="M444" s="37"/>
      <c r="N444" s="37"/>
    </row>
    <row r="445" spans="11:14" s="36" customFormat="1" x14ac:dyDescent="0.2">
      <c r="K445" s="37"/>
      <c r="L445" s="37"/>
      <c r="M445" s="37"/>
      <c r="N445" s="37"/>
    </row>
    <row r="446" spans="11:14" s="36" customFormat="1" x14ac:dyDescent="0.2">
      <c r="K446" s="37"/>
      <c r="L446" s="37"/>
      <c r="M446" s="37"/>
      <c r="N446" s="37"/>
    </row>
    <row r="447" spans="11:14" s="36" customFormat="1" x14ac:dyDescent="0.2">
      <c r="K447" s="37"/>
      <c r="L447" s="37"/>
      <c r="M447" s="37"/>
      <c r="N447" s="37"/>
    </row>
    <row r="448" spans="11:14" s="36" customFormat="1" x14ac:dyDescent="0.2">
      <c r="K448" s="37"/>
      <c r="L448" s="37"/>
      <c r="M448" s="37"/>
      <c r="N448" s="37"/>
    </row>
    <row r="449" spans="11:14" s="36" customFormat="1" x14ac:dyDescent="0.2">
      <c r="K449" s="37"/>
      <c r="L449" s="37"/>
      <c r="M449" s="37"/>
      <c r="N449" s="37"/>
    </row>
    <row r="450" spans="11:14" s="36" customFormat="1" x14ac:dyDescent="0.2">
      <c r="K450" s="37"/>
      <c r="L450" s="37"/>
      <c r="M450" s="37"/>
      <c r="N450" s="37"/>
    </row>
    <row r="451" spans="11:14" s="36" customFormat="1" x14ac:dyDescent="0.2">
      <c r="K451" s="37"/>
      <c r="L451" s="37"/>
      <c r="M451" s="37"/>
      <c r="N451" s="37"/>
    </row>
    <row r="452" spans="11:14" s="36" customFormat="1" x14ac:dyDescent="0.2">
      <c r="K452" s="37"/>
      <c r="L452" s="37"/>
      <c r="M452" s="37"/>
      <c r="N452" s="37"/>
    </row>
    <row r="453" spans="11:14" s="36" customFormat="1" x14ac:dyDescent="0.2">
      <c r="K453" s="37"/>
      <c r="L453" s="37"/>
      <c r="M453" s="37"/>
      <c r="N453" s="37"/>
    </row>
    <row r="454" spans="11:14" s="36" customFormat="1" x14ac:dyDescent="0.2">
      <c r="K454" s="37"/>
      <c r="L454" s="37"/>
      <c r="M454" s="37"/>
      <c r="N454" s="37"/>
    </row>
    <row r="455" spans="11:14" s="36" customFormat="1" x14ac:dyDescent="0.2">
      <c r="K455" s="37"/>
      <c r="L455" s="37"/>
      <c r="M455" s="37"/>
      <c r="N455" s="37"/>
    </row>
    <row r="456" spans="11:14" s="36" customFormat="1" x14ac:dyDescent="0.2">
      <c r="K456" s="37"/>
      <c r="L456" s="37"/>
      <c r="M456" s="37"/>
      <c r="N456" s="37"/>
    </row>
    <row r="457" spans="11:14" s="36" customFormat="1" x14ac:dyDescent="0.2">
      <c r="K457" s="37"/>
      <c r="L457" s="37"/>
      <c r="M457" s="37"/>
      <c r="N457" s="37"/>
    </row>
    <row r="458" spans="11:14" s="36" customFormat="1" x14ac:dyDescent="0.2">
      <c r="K458" s="37"/>
      <c r="L458" s="37"/>
      <c r="M458" s="37"/>
      <c r="N458" s="37"/>
    </row>
    <row r="459" spans="11:14" s="36" customFormat="1" x14ac:dyDescent="0.2">
      <c r="K459" s="37"/>
      <c r="L459" s="37"/>
      <c r="M459" s="37"/>
      <c r="N459" s="37"/>
    </row>
    <row r="460" spans="11:14" s="36" customFormat="1" x14ac:dyDescent="0.2">
      <c r="K460" s="37"/>
      <c r="L460" s="37"/>
      <c r="M460" s="37"/>
      <c r="N460" s="37"/>
    </row>
    <row r="461" spans="11:14" s="36" customFormat="1" x14ac:dyDescent="0.2">
      <c r="K461" s="37"/>
      <c r="L461" s="37"/>
      <c r="M461" s="37"/>
      <c r="N461" s="37"/>
    </row>
    <row r="462" spans="11:14" s="36" customFormat="1" x14ac:dyDescent="0.2">
      <c r="K462" s="37"/>
      <c r="L462" s="37"/>
      <c r="M462" s="37"/>
      <c r="N462" s="37"/>
    </row>
    <row r="463" spans="11:14" s="36" customFormat="1" x14ac:dyDescent="0.2">
      <c r="K463" s="37"/>
      <c r="L463" s="37"/>
      <c r="M463" s="37"/>
      <c r="N463" s="37"/>
    </row>
    <row r="464" spans="11:14" s="36" customFormat="1" x14ac:dyDescent="0.2">
      <c r="K464" s="37"/>
      <c r="L464" s="37"/>
      <c r="M464" s="37"/>
      <c r="N464" s="37"/>
    </row>
    <row r="465" spans="11:14" s="36" customFormat="1" x14ac:dyDescent="0.2">
      <c r="K465" s="37"/>
      <c r="L465" s="37"/>
      <c r="M465" s="37"/>
      <c r="N465" s="37"/>
    </row>
    <row r="466" spans="11:14" s="36" customFormat="1" x14ac:dyDescent="0.2">
      <c r="K466" s="37"/>
      <c r="L466" s="37"/>
      <c r="M466" s="37"/>
      <c r="N466" s="37"/>
    </row>
    <row r="467" spans="11:14" s="36" customFormat="1" x14ac:dyDescent="0.2">
      <c r="K467" s="37"/>
      <c r="L467" s="37"/>
      <c r="M467" s="37"/>
      <c r="N467" s="37"/>
    </row>
    <row r="468" spans="11:14" s="36" customFormat="1" x14ac:dyDescent="0.2">
      <c r="K468" s="37"/>
      <c r="L468" s="37"/>
      <c r="M468" s="37"/>
      <c r="N468" s="37"/>
    </row>
    <row r="469" spans="11:14" s="36" customFormat="1" x14ac:dyDescent="0.2">
      <c r="K469" s="37"/>
      <c r="L469" s="37"/>
      <c r="M469" s="37"/>
      <c r="N469" s="37"/>
    </row>
    <row r="470" spans="11:14" s="36" customFormat="1" x14ac:dyDescent="0.2">
      <c r="K470" s="37"/>
      <c r="L470" s="37"/>
      <c r="M470" s="37"/>
      <c r="N470" s="37"/>
    </row>
    <row r="471" spans="11:14" s="36" customFormat="1" x14ac:dyDescent="0.2">
      <c r="K471" s="37"/>
      <c r="L471" s="37"/>
      <c r="M471" s="37"/>
      <c r="N471" s="37"/>
    </row>
    <row r="472" spans="11:14" s="36" customFormat="1" x14ac:dyDescent="0.2">
      <c r="K472" s="37"/>
      <c r="L472" s="37"/>
      <c r="M472" s="37"/>
      <c r="N472" s="37"/>
    </row>
    <row r="473" spans="11:14" s="36" customFormat="1" x14ac:dyDescent="0.2">
      <c r="K473" s="37"/>
      <c r="L473" s="37"/>
      <c r="M473" s="37"/>
      <c r="N473" s="37"/>
    </row>
    <row r="474" spans="11:14" s="36" customFormat="1" x14ac:dyDescent="0.2">
      <c r="K474" s="37"/>
      <c r="L474" s="37"/>
      <c r="M474" s="37"/>
      <c r="N474" s="37"/>
    </row>
    <row r="475" spans="11:14" s="36" customFormat="1" x14ac:dyDescent="0.2">
      <c r="K475" s="37"/>
      <c r="L475" s="37"/>
      <c r="M475" s="37"/>
      <c r="N475" s="37"/>
    </row>
    <row r="476" spans="11:14" s="36" customFormat="1" x14ac:dyDescent="0.2">
      <c r="K476" s="37"/>
      <c r="L476" s="37"/>
      <c r="M476" s="37"/>
      <c r="N476" s="37"/>
    </row>
    <row r="509" spans="14:14" x14ac:dyDescent="0.2">
      <c r="N509" s="9"/>
    </row>
  </sheetData>
  <autoFilter ref="A9:S258"/>
  <mergeCells count="461">
    <mergeCell ref="A30:A31"/>
    <mergeCell ref="B30:B31"/>
    <mergeCell ref="C30:C31"/>
    <mergeCell ref="J30:J31"/>
    <mergeCell ref="J33:J37"/>
    <mergeCell ref="A33:A37"/>
    <mergeCell ref="A12:A21"/>
    <mergeCell ref="F5:G5"/>
    <mergeCell ref="B33:B37"/>
    <mergeCell ref="C33:C37"/>
    <mergeCell ref="D33:D37"/>
    <mergeCell ref="B12:B21"/>
    <mergeCell ref="C12:C21"/>
    <mergeCell ref="D5:E5"/>
    <mergeCell ref="A22:A23"/>
    <mergeCell ref="A24:A29"/>
    <mergeCell ref="B24:B29"/>
    <mergeCell ref="C24:C29"/>
    <mergeCell ref="G24:G29"/>
    <mergeCell ref="H24:H29"/>
    <mergeCell ref="E30:E31"/>
    <mergeCell ref="F30:F31"/>
    <mergeCell ref="G30:G31"/>
    <mergeCell ref="H30:H31"/>
    <mergeCell ref="I30:I31"/>
    <mergeCell ref="E219:E226"/>
    <mergeCell ref="F222:F223"/>
    <mergeCell ref="F219:F221"/>
    <mergeCell ref="G219:G220"/>
    <mergeCell ref="G113:G117"/>
    <mergeCell ref="E131:E134"/>
    <mergeCell ref="E60:E64"/>
    <mergeCell ref="E33:E37"/>
    <mergeCell ref="F70:F76"/>
    <mergeCell ref="F107:F109"/>
    <mergeCell ref="G107:G109"/>
    <mergeCell ref="E94:E95"/>
    <mergeCell ref="F50:F59"/>
    <mergeCell ref="G50:G59"/>
    <mergeCell ref="E50:E59"/>
    <mergeCell ref="F83:F92"/>
    <mergeCell ref="H124:H129"/>
    <mergeCell ref="F113:F117"/>
    <mergeCell ref="G119:G123"/>
    <mergeCell ref="H119:H123"/>
    <mergeCell ref="G70:G76"/>
    <mergeCell ref="H70:H76"/>
    <mergeCell ref="I124:I129"/>
    <mergeCell ref="D65:D68"/>
    <mergeCell ref="C50:C59"/>
    <mergeCell ref="E65:E68"/>
    <mergeCell ref="B50:B59"/>
    <mergeCell ref="F183:F184"/>
    <mergeCell ref="G183:G184"/>
    <mergeCell ref="G221:G222"/>
    <mergeCell ref="K33:K37"/>
    <mergeCell ref="D219:D226"/>
    <mergeCell ref="C219:C226"/>
    <mergeCell ref="B219:B226"/>
    <mergeCell ref="B77:B82"/>
    <mergeCell ref="C77:C82"/>
    <mergeCell ref="B183:B184"/>
    <mergeCell ref="C183:C184"/>
    <mergeCell ref="D170:D174"/>
    <mergeCell ref="I70:I76"/>
    <mergeCell ref="F60:F64"/>
    <mergeCell ref="G60:G64"/>
    <mergeCell ref="I60:I64"/>
    <mergeCell ref="J60:J64"/>
    <mergeCell ref="I65:I68"/>
    <mergeCell ref="G65:G68"/>
    <mergeCell ref="F65:F68"/>
    <mergeCell ref="A219:A226"/>
    <mergeCell ref="A77:A82"/>
    <mergeCell ref="A93:A95"/>
    <mergeCell ref="B93:B95"/>
    <mergeCell ref="C93:C95"/>
    <mergeCell ref="B83:B92"/>
    <mergeCell ref="C83:C92"/>
    <mergeCell ref="A119:A123"/>
    <mergeCell ref="A131:A134"/>
    <mergeCell ref="B131:B134"/>
    <mergeCell ref="C131:C134"/>
    <mergeCell ref="A170:A181"/>
    <mergeCell ref="B96:B106"/>
    <mergeCell ref="A96:A106"/>
    <mergeCell ref="C110:C111"/>
    <mergeCell ref="B110:B111"/>
    <mergeCell ref="A110:A111"/>
    <mergeCell ref="A187:A188"/>
    <mergeCell ref="B187:B188"/>
    <mergeCell ref="C187:C188"/>
    <mergeCell ref="A185:A186"/>
    <mergeCell ref="B185:B186"/>
    <mergeCell ref="C185:C186"/>
    <mergeCell ref="A168:A169"/>
    <mergeCell ref="A1:S1"/>
    <mergeCell ref="A2:S2"/>
    <mergeCell ref="A3:S3"/>
    <mergeCell ref="A4:A7"/>
    <mergeCell ref="B4:B7"/>
    <mergeCell ref="C4:C7"/>
    <mergeCell ref="D4:I4"/>
    <mergeCell ref="J4:J7"/>
    <mergeCell ref="K4:N4"/>
    <mergeCell ref="I6:I7"/>
    <mergeCell ref="R6:R7"/>
    <mergeCell ref="S6:S7"/>
    <mergeCell ref="D6:D7"/>
    <mergeCell ref="E6:E7"/>
    <mergeCell ref="F6:F7"/>
    <mergeCell ref="G6:G7"/>
    <mergeCell ref="H6:H7"/>
    <mergeCell ref="O4:O7"/>
    <mergeCell ref="H5:I5"/>
    <mergeCell ref="N5:N7"/>
    <mergeCell ref="M5:M7"/>
    <mergeCell ref="L5:L7"/>
    <mergeCell ref="K5:K7"/>
    <mergeCell ref="J83:J92"/>
    <mergeCell ref="H60:H68"/>
    <mergeCell ref="J65:J68"/>
    <mergeCell ref="J50:J59"/>
    <mergeCell ref="D12:D21"/>
    <mergeCell ref="E12:E21"/>
    <mergeCell ref="F12:F21"/>
    <mergeCell ref="G12:G21"/>
    <mergeCell ref="H12:H21"/>
    <mergeCell ref="I12:I21"/>
    <mergeCell ref="I50:I59"/>
    <mergeCell ref="I38:I49"/>
    <mergeCell ref="J38:J49"/>
    <mergeCell ref="D30:D31"/>
    <mergeCell ref="H50:H59"/>
    <mergeCell ref="F38:F49"/>
    <mergeCell ref="G38:G49"/>
    <mergeCell ref="H38:H49"/>
    <mergeCell ref="D38:D49"/>
    <mergeCell ref="E38:E49"/>
    <mergeCell ref="F33:F37"/>
    <mergeCell ref="G33:G37"/>
    <mergeCell ref="H33:H37"/>
    <mergeCell ref="I33:I37"/>
    <mergeCell ref="D24:D29"/>
    <mergeCell ref="E24:E29"/>
    <mergeCell ref="F24:F29"/>
    <mergeCell ref="H113:H117"/>
    <mergeCell ref="J93:J95"/>
    <mergeCell ref="G77:G82"/>
    <mergeCell ref="H77:H81"/>
    <mergeCell ref="I77:I82"/>
    <mergeCell ref="D77:D81"/>
    <mergeCell ref="D94:D95"/>
    <mergeCell ref="D83:D87"/>
    <mergeCell ref="J77:J82"/>
    <mergeCell ref="E77:E81"/>
    <mergeCell ref="E83:E87"/>
    <mergeCell ref="D88:D92"/>
    <mergeCell ref="E88:E92"/>
    <mergeCell ref="F93:F95"/>
    <mergeCell ref="G93:G95"/>
    <mergeCell ref="H93:H95"/>
    <mergeCell ref="I93:I95"/>
    <mergeCell ref="G83:G92"/>
    <mergeCell ref="H83:H92"/>
    <mergeCell ref="I83:I92"/>
    <mergeCell ref="F77:F82"/>
    <mergeCell ref="I24:I29"/>
    <mergeCell ref="M131:M134"/>
    <mergeCell ref="A135:A137"/>
    <mergeCell ref="L136:L137"/>
    <mergeCell ref="A124:A129"/>
    <mergeCell ref="H131:H134"/>
    <mergeCell ref="D135:D137"/>
    <mergeCell ref="C135:C137"/>
    <mergeCell ref="B135:B137"/>
    <mergeCell ref="I113:I117"/>
    <mergeCell ref="J113:J117"/>
    <mergeCell ref="K113:K117"/>
    <mergeCell ref="B124:B129"/>
    <mergeCell ref="C124:C129"/>
    <mergeCell ref="D124:D129"/>
    <mergeCell ref="E124:E129"/>
    <mergeCell ref="F119:F123"/>
    <mergeCell ref="J119:J123"/>
    <mergeCell ref="B119:B123"/>
    <mergeCell ref="C119:C123"/>
    <mergeCell ref="D119:D123"/>
    <mergeCell ref="E119:E123"/>
    <mergeCell ref="H107:H109"/>
    <mergeCell ref="I119:I123"/>
    <mergeCell ref="E110:E111"/>
    <mergeCell ref="I107:I109"/>
    <mergeCell ref="A113:A117"/>
    <mergeCell ref="B113:B117"/>
    <mergeCell ref="C113:C117"/>
    <mergeCell ref="D113:D117"/>
    <mergeCell ref="E113:E117"/>
    <mergeCell ref="A107:A109"/>
    <mergeCell ref="B107:B109"/>
    <mergeCell ref="C107:C109"/>
    <mergeCell ref="D107:D109"/>
    <mergeCell ref="E107:E109"/>
    <mergeCell ref="A38:A49"/>
    <mergeCell ref="B38:B49"/>
    <mergeCell ref="C38:C49"/>
    <mergeCell ref="A60:A68"/>
    <mergeCell ref="A70:A76"/>
    <mergeCell ref="A50:A59"/>
    <mergeCell ref="G135:G137"/>
    <mergeCell ref="F131:F134"/>
    <mergeCell ref="G131:G134"/>
    <mergeCell ref="F124:F129"/>
    <mergeCell ref="G124:G129"/>
    <mergeCell ref="D110:D111"/>
    <mergeCell ref="A83:A92"/>
    <mergeCell ref="D70:D73"/>
    <mergeCell ref="E70:E73"/>
    <mergeCell ref="E135:E137"/>
    <mergeCell ref="C60:C68"/>
    <mergeCell ref="B60:B68"/>
    <mergeCell ref="D60:D64"/>
    <mergeCell ref="B70:B76"/>
    <mergeCell ref="C70:C76"/>
    <mergeCell ref="D74:D76"/>
    <mergeCell ref="E74:E76"/>
    <mergeCell ref="D50:D59"/>
    <mergeCell ref="I131:I134"/>
    <mergeCell ref="J131:J134"/>
    <mergeCell ref="K131:K134"/>
    <mergeCell ref="H135:H137"/>
    <mergeCell ref="A143:A164"/>
    <mergeCell ref="B143:B164"/>
    <mergeCell ref="C143:C164"/>
    <mergeCell ref="D143:D152"/>
    <mergeCell ref="E143:E152"/>
    <mergeCell ref="F143:F164"/>
    <mergeCell ref="D153:D164"/>
    <mergeCell ref="E153:E164"/>
    <mergeCell ref="F135:F137"/>
    <mergeCell ref="D131:D134"/>
    <mergeCell ref="G143:G164"/>
    <mergeCell ref="J143:J164"/>
    <mergeCell ref="H144:H150"/>
    <mergeCell ref="I144:I150"/>
    <mergeCell ref="K144:K152"/>
    <mergeCell ref="B168:B169"/>
    <mergeCell ref="C168:C169"/>
    <mergeCell ref="D168:D169"/>
    <mergeCell ref="E168:E169"/>
    <mergeCell ref="H168:H169"/>
    <mergeCell ref="G168:G169"/>
    <mergeCell ref="F168:F169"/>
    <mergeCell ref="D175:D181"/>
    <mergeCell ref="B170:B181"/>
    <mergeCell ref="C170:C181"/>
    <mergeCell ref="I168:I169"/>
    <mergeCell ref="M145:M150"/>
    <mergeCell ref="H151:H152"/>
    <mergeCell ref="I151:I152"/>
    <mergeCell ref="K153:K154"/>
    <mergeCell ref="L153:L154"/>
    <mergeCell ref="H153:H157"/>
    <mergeCell ref="I153:I157"/>
    <mergeCell ref="K155:K159"/>
    <mergeCell ref="K162:K164"/>
    <mergeCell ref="L162:L164"/>
    <mergeCell ref="G187:G188"/>
    <mergeCell ref="R183:R184"/>
    <mergeCell ref="E175:E181"/>
    <mergeCell ref="H175:H181"/>
    <mergeCell ref="G185:G186"/>
    <mergeCell ref="H185:H186"/>
    <mergeCell ref="I185:I186"/>
    <mergeCell ref="J185:J186"/>
    <mergeCell ref="O183:O184"/>
    <mergeCell ref="J170:J181"/>
    <mergeCell ref="H183:H184"/>
    <mergeCell ref="L183:L184"/>
    <mergeCell ref="E170:E174"/>
    <mergeCell ref="F170:F181"/>
    <mergeCell ref="G170:G181"/>
    <mergeCell ref="H170:H174"/>
    <mergeCell ref="I170:I181"/>
    <mergeCell ref="D185:D186"/>
    <mergeCell ref="E185:E186"/>
    <mergeCell ref="F185:F186"/>
    <mergeCell ref="I183:I184"/>
    <mergeCell ref="J183:J184"/>
    <mergeCell ref="K183:K184"/>
    <mergeCell ref="A183:A184"/>
    <mergeCell ref="A198:A203"/>
    <mergeCell ref="B198:B203"/>
    <mergeCell ref="C198:C203"/>
    <mergeCell ref="D198:D203"/>
    <mergeCell ref="E198:E203"/>
    <mergeCell ref="H198:H203"/>
    <mergeCell ref="I198:I203"/>
    <mergeCell ref="A192:A195"/>
    <mergeCell ref="B192:B195"/>
    <mergeCell ref="C192:C195"/>
    <mergeCell ref="D192:D193"/>
    <mergeCell ref="E192:E193"/>
    <mergeCell ref="F192:F195"/>
    <mergeCell ref="G192:G195"/>
    <mergeCell ref="H192:H195"/>
    <mergeCell ref="I192:I195"/>
    <mergeCell ref="F187:F188"/>
    <mergeCell ref="M227:M228"/>
    <mergeCell ref="N222:N223"/>
    <mergeCell ref="F225:F226"/>
    <mergeCell ref="L227:L228"/>
    <mergeCell ref="K222:K226"/>
    <mergeCell ref="J222:J226"/>
    <mergeCell ref="I222:I226"/>
    <mergeCell ref="H222:H226"/>
    <mergeCell ref="H227:H228"/>
    <mergeCell ref="I227:I228"/>
    <mergeCell ref="J227:J228"/>
    <mergeCell ref="K227:K228"/>
    <mergeCell ref="G225:G226"/>
    <mergeCell ref="K234:K235"/>
    <mergeCell ref="L234:L235"/>
    <mergeCell ref="L232:L233"/>
    <mergeCell ref="M232:M233"/>
    <mergeCell ref="N232:N233"/>
    <mergeCell ref="A232:A233"/>
    <mergeCell ref="C232:C233"/>
    <mergeCell ref="H232:H233"/>
    <mergeCell ref="I232:I233"/>
    <mergeCell ref="J232:J233"/>
    <mergeCell ref="K232:K233"/>
    <mergeCell ref="J236:J237"/>
    <mergeCell ref="K236:K237"/>
    <mergeCell ref="A236:A237"/>
    <mergeCell ref="C236:C237"/>
    <mergeCell ref="F236:F237"/>
    <mergeCell ref="G236:G237"/>
    <mergeCell ref="H236:H237"/>
    <mergeCell ref="I236:I237"/>
    <mergeCell ref="I216:I217"/>
    <mergeCell ref="H220:H221"/>
    <mergeCell ref="I220:I221"/>
    <mergeCell ref="K220:K221"/>
    <mergeCell ref="A227:A228"/>
    <mergeCell ref="B227:B228"/>
    <mergeCell ref="C227:C228"/>
    <mergeCell ref="D227:D228"/>
    <mergeCell ref="E227:E228"/>
    <mergeCell ref="A234:A235"/>
    <mergeCell ref="C234:C235"/>
    <mergeCell ref="F234:F235"/>
    <mergeCell ref="G234:G235"/>
    <mergeCell ref="H234:H235"/>
    <mergeCell ref="I234:I235"/>
    <mergeCell ref="J234:J235"/>
    <mergeCell ref="Q236:Q237"/>
    <mergeCell ref="R236:R237"/>
    <mergeCell ref="S236:S237"/>
    <mergeCell ref="L236:L237"/>
    <mergeCell ref="M236:M237"/>
    <mergeCell ref="N236:N237"/>
    <mergeCell ref="P236:P237"/>
    <mergeCell ref="O236:O237"/>
    <mergeCell ref="M234:M235"/>
    <mergeCell ref="N234:N235"/>
    <mergeCell ref="P232:P233"/>
    <mergeCell ref="O232:O233"/>
    <mergeCell ref="F210:F211"/>
    <mergeCell ref="G212:G213"/>
    <mergeCell ref="A204:A215"/>
    <mergeCell ref="L155:L159"/>
    <mergeCell ref="M155:M157"/>
    <mergeCell ref="H158:H164"/>
    <mergeCell ref="I158:I164"/>
    <mergeCell ref="K160:K161"/>
    <mergeCell ref="L160:L161"/>
    <mergeCell ref="M160:M161"/>
    <mergeCell ref="B204:B215"/>
    <mergeCell ref="C204:C215"/>
    <mergeCell ref="D204:D215"/>
    <mergeCell ref="E204:E215"/>
    <mergeCell ref="F204:F207"/>
    <mergeCell ref="F214:F215"/>
    <mergeCell ref="G214:G215"/>
    <mergeCell ref="H214:H215"/>
    <mergeCell ref="I214:I215"/>
    <mergeCell ref="F208:F209"/>
    <mergeCell ref="G208:G209"/>
    <mergeCell ref="G210:G211"/>
    <mergeCell ref="F212:F213"/>
    <mergeCell ref="J12:J21"/>
    <mergeCell ref="M71:M76"/>
    <mergeCell ref="P4:S4"/>
    <mergeCell ref="L96:L106"/>
    <mergeCell ref="A216:A217"/>
    <mergeCell ref="H216:H217"/>
    <mergeCell ref="G216:G217"/>
    <mergeCell ref="F216:F217"/>
    <mergeCell ref="E216:E217"/>
    <mergeCell ref="D216:D217"/>
    <mergeCell ref="C216:C217"/>
    <mergeCell ref="B216:B217"/>
    <mergeCell ref="J96:J106"/>
    <mergeCell ref="I96:I106"/>
    <mergeCell ref="H96:H106"/>
    <mergeCell ref="G96:G106"/>
    <mergeCell ref="F96:F106"/>
    <mergeCell ref="E96:E106"/>
    <mergeCell ref="D96:D106"/>
    <mergeCell ref="C96:C106"/>
    <mergeCell ref="K97:K105"/>
    <mergeCell ref="G205:G207"/>
    <mergeCell ref="H205:H213"/>
    <mergeCell ref="I205:I213"/>
    <mergeCell ref="J216:J217"/>
    <mergeCell ref="S183:S184"/>
    <mergeCell ref="J192:J195"/>
    <mergeCell ref="M183:M184"/>
    <mergeCell ref="N183:N184"/>
    <mergeCell ref="L24:L29"/>
    <mergeCell ref="J124:J129"/>
    <mergeCell ref="K124:K129"/>
    <mergeCell ref="J24:J29"/>
    <mergeCell ref="M28:M29"/>
    <mergeCell ref="K93:K95"/>
    <mergeCell ref="P183:P184"/>
    <mergeCell ref="Q183:Q184"/>
    <mergeCell ref="J70:J76"/>
    <mergeCell ref="K71:K76"/>
    <mergeCell ref="L71:L76"/>
    <mergeCell ref="K50:K59"/>
    <mergeCell ref="L50:L59"/>
    <mergeCell ref="L38:L49"/>
    <mergeCell ref="K38:K49"/>
    <mergeCell ref="K119:K123"/>
    <mergeCell ref="J107:J109"/>
    <mergeCell ref="M216:M217"/>
    <mergeCell ref="L216:L217"/>
    <mergeCell ref="K216:K217"/>
    <mergeCell ref="R5:S5"/>
    <mergeCell ref="Q5:Q7"/>
    <mergeCell ref="K24:K29"/>
    <mergeCell ref="M78:M79"/>
    <mergeCell ref="K61:K64"/>
    <mergeCell ref="L61:L64"/>
    <mergeCell ref="L65:L68"/>
    <mergeCell ref="P5:P7"/>
    <mergeCell ref="K65:K68"/>
    <mergeCell ref="M85:M86"/>
    <mergeCell ref="L131:L134"/>
    <mergeCell ref="L124:L129"/>
    <mergeCell ref="M125:M128"/>
    <mergeCell ref="K83:K92"/>
    <mergeCell ref="L83:L92"/>
    <mergeCell ref="L77:L82"/>
    <mergeCell ref="K77:K82"/>
    <mergeCell ref="L33:L37"/>
    <mergeCell ref="M162:M164"/>
    <mergeCell ref="L145:L152"/>
    <mergeCell ref="M99:M101"/>
  </mergeCells>
  <pageMargins left="0" right="0" top="0" bottom="0" header="0.31496062992125984" footer="0.31496062992125984"/>
  <pageSetup paperSize="9" scale="6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31.12.2025</vt:lpstr>
      <vt:lpstr>'31.12.2025'!Заголовки_для_печати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2026-02-11T07:31:51Z</dcterms:modified>
</cp:coreProperties>
</file>