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3060" windowWidth="2520" windowHeight="1875" tabRatio="690"/>
  </bookViews>
  <sheets>
    <sheet name="data" sheetId="27" r:id="rId1"/>
  </sheets>
  <definedNames>
    <definedName name="_xlnm._FilterDatabase" localSheetId="0" hidden="1">data!$A$6:$K$6</definedName>
    <definedName name="_xlnm.Print_Titles" localSheetId="0">data!$5:$5</definedName>
    <definedName name="_xlnm.Print_Area" localSheetId="0">data!$A$1:$K$28</definedName>
  </definedNames>
  <calcPr calcId="145621"/>
</workbook>
</file>

<file path=xl/calcChain.xml><?xml version="1.0" encoding="utf-8"?>
<calcChain xmlns="http://schemas.openxmlformats.org/spreadsheetml/2006/main">
  <c r="J13" i="27" l="1"/>
  <c r="H13" i="27"/>
  <c r="F13" i="27"/>
  <c r="J10" i="27"/>
  <c r="H10" i="27"/>
  <c r="F10" i="27"/>
  <c r="D20" i="27"/>
  <c r="G24" i="27"/>
  <c r="G22" i="27"/>
  <c r="D7" i="27"/>
  <c r="D13" i="27"/>
  <c r="D10" i="27" l="1"/>
  <c r="C19" i="27" l="1"/>
  <c r="E26" i="27"/>
  <c r="K18" i="27" l="1"/>
  <c r="I18" i="27"/>
  <c r="G18" i="27"/>
  <c r="C7" i="27" l="1"/>
  <c r="K27" i="27" l="1"/>
  <c r="I27" i="27"/>
  <c r="G27" i="27"/>
  <c r="E27" i="27"/>
  <c r="K25" i="27" l="1"/>
  <c r="I25" i="27"/>
  <c r="G25" i="27"/>
  <c r="E25" i="27"/>
  <c r="G17" i="27" l="1"/>
  <c r="I11" i="27"/>
  <c r="J20" i="27" l="1"/>
  <c r="J19" i="27" s="1"/>
  <c r="H20" i="27"/>
  <c r="H19" i="27" s="1"/>
  <c r="K19" i="27" l="1"/>
  <c r="F20" i="27"/>
  <c r="D19" i="27"/>
  <c r="D28" i="27" s="1"/>
  <c r="F19" i="27" l="1"/>
  <c r="I19" i="27" s="1"/>
  <c r="C20" i="27"/>
  <c r="C28" i="27" s="1"/>
  <c r="J7" i="27"/>
  <c r="J28" i="27" s="1"/>
  <c r="H7" i="27"/>
  <c r="H28" i="27" s="1"/>
  <c r="F7" i="27"/>
  <c r="G19" i="27" l="1"/>
  <c r="F28" i="27"/>
  <c r="K7" i="27"/>
  <c r="I7" i="27"/>
  <c r="E7" i="27"/>
  <c r="G7" i="27"/>
  <c r="K24" i="27"/>
  <c r="K23" i="27"/>
  <c r="K22" i="27"/>
  <c r="K21" i="27"/>
  <c r="K20" i="27"/>
  <c r="K17" i="27"/>
  <c r="K16" i="27"/>
  <c r="K15" i="27"/>
  <c r="K14" i="27"/>
  <c r="K13" i="27"/>
  <c r="K12" i="27"/>
  <c r="K11" i="27"/>
  <c r="K10" i="27"/>
  <c r="K9" i="27"/>
  <c r="K8" i="27"/>
  <c r="I24" i="27"/>
  <c r="I23" i="27"/>
  <c r="I22" i="27"/>
  <c r="I21" i="27"/>
  <c r="I20" i="27"/>
  <c r="I17" i="27"/>
  <c r="I16" i="27"/>
  <c r="I15" i="27"/>
  <c r="I14" i="27"/>
  <c r="I13" i="27"/>
  <c r="I12" i="27"/>
  <c r="I10" i="27"/>
  <c r="I9" i="27"/>
  <c r="I8" i="27"/>
  <c r="G23" i="27"/>
  <c r="G21" i="27"/>
  <c r="G20" i="27"/>
  <c r="G16" i="27"/>
  <c r="G15" i="27"/>
  <c r="G14" i="27"/>
  <c r="G13" i="27"/>
  <c r="G12" i="27"/>
  <c r="G11" i="27"/>
  <c r="G10" i="27"/>
  <c r="G9" i="27"/>
  <c r="G8" i="27"/>
  <c r="E24" i="27"/>
  <c r="E23" i="27"/>
  <c r="E22" i="27"/>
  <c r="E21" i="27"/>
  <c r="E20" i="27"/>
  <c r="E17" i="27"/>
  <c r="E16" i="27"/>
  <c r="E15" i="27"/>
  <c r="E14" i="27"/>
  <c r="E13" i="27"/>
  <c r="E12" i="27"/>
  <c r="E11" i="27"/>
  <c r="E10" i="27"/>
  <c r="E9" i="27"/>
  <c r="E8" i="27"/>
  <c r="E19" i="27" l="1"/>
  <c r="G28" i="27"/>
  <c r="E28" i="27"/>
  <c r="I28" i="27" l="1"/>
  <c r="K28" i="27"/>
</calcChain>
</file>

<file path=xl/sharedStrings.xml><?xml version="1.0" encoding="utf-8"?>
<sst xmlns="http://schemas.openxmlformats.org/spreadsheetml/2006/main" count="57" uniqueCount="57">
  <si>
    <t>ДОХОДЫ ОТ ОКАЗАНИЯ ПЛАТНЫХ УСЛУГ И КОМПЕНСАЦИИ ЗАТРАТ ГОСУДАРСТВА</t>
  </si>
  <si>
    <t>1 00 00000 00 0000 000</t>
  </si>
  <si>
    <t>ПЛАТЕЖИ ПРИ ПОЛЬЗОВАНИИ ПРИРОДНЫМИ РЕСУРСАМИ</t>
  </si>
  <si>
    <t>ДОХОДЫ ОТ ПРОДАЖИ МАТЕРИАЛЬНЫХ И НЕМАТЕРИАЛЬНЫХ АКТИВОВ</t>
  </si>
  <si>
    <t>ШТРАФЫ, САНКЦИИ, ВОЗМЕЩЕНИЕ УЩЕРБА</t>
  </si>
  <si>
    <t xml:space="preserve">Наименование </t>
  </si>
  <si>
    <t xml:space="preserve">Код бюджетной классификации </t>
  </si>
  <si>
    <t>ГОСУДАРСТВЕННАЯ ПОШЛИНА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</si>
  <si>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</si>
  <si>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</si>
  <si>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</si>
  <si>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ДОХОДЫ ОТ ИСПОЛЬЗОВАНИЯ ИМУЩЕСТВА, НАХОДЯЩЕГОСЯ В ГОСУДАРСТВЕННОЙ И МУНИЦИПАЛЬНОЙ СОБСТВЕННОСТИ</t>
  </si>
  <si>
    <t>1 01 00000 00 0000 000</t>
  </si>
  <si>
    <t>1 03 00000 00 0000 000</t>
  </si>
  <si>
    <t>1 05 00000 00 0000 000</t>
  </si>
  <si>
    <t>1 08 00000 00 0000 000</t>
  </si>
  <si>
    <t>1 11 00000 00 0000 000</t>
  </si>
  <si>
    <t>1 12 00000 00 0000 000</t>
  </si>
  <si>
    <t>1 13 00000 00 0000 000</t>
  </si>
  <si>
    <t>1 14 00000 00 0000 000</t>
  </si>
  <si>
    <t>1 16 00000 00 0000 000</t>
  </si>
  <si>
    <t xml:space="preserve">НАЛОГОВЫЕ И НЕНАЛОГОВЫЕ ДОХОДЫ                                 </t>
  </si>
  <si>
    <t>1 09 00000 00 0000 000</t>
  </si>
  <si>
    <t>ЗАДОЛЖЕННОСТЬ И ПЕРЕРАСЧЕТЫ ПО ОТМЕНЕННЫМ НАЛОГАМ, СБОРАМ И ИНЫМ ОБЯЗАТЕЛЬНЫМ ПЛАТЕЖАМ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</si>
  <si>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</si>
  <si>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</si>
  <si>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</si>
  <si>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Субсидии бюджетам бюджетной системы Российской Федерации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</si>
  <si>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</si>
  <si>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</si>
  <si>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ИТОГО:</t>
  </si>
  <si>
    <t xml:space="preserve"> рублей</t>
  </si>
  <si>
    <t>Прочие безвозмездные поступления</t>
  </si>
  <si>
    <t>2 07 00000 00 0000 000</t>
  </si>
  <si>
    <t>2 00 00000 00 0000 000</t>
  </si>
  <si>
    <t xml:space="preserve">БЕЗВОЗМЕЗДНЫЕ ПОСТУПЛЕНИЯ </t>
  </si>
  <si>
    <t>219 00000 00 0000 000</t>
  </si>
  <si>
    <t>Возврат остатков субсидий, субвенций и инных межбюджетных трансфертов, имеющих целевое назначение, прошлых лет</t>
  </si>
  <si>
    <t>ПРОЧИЕ НЕНАЛОГОВЫЕ ДОХОДЫ</t>
  </si>
  <si>
    <t>117 00000 00 0000 000</t>
  </si>
  <si>
    <t>Темп 2025/2024</t>
  </si>
  <si>
    <t>%</t>
  </si>
  <si>
    <t>2026 год</t>
  </si>
  <si>
    <t>Темп 2026/2025</t>
  </si>
  <si>
    <t>2027 год</t>
  </si>
  <si>
    <t>Темп 2027/2026</t>
  </si>
  <si>
    <t>218 00000 00 0000 000</t>
  </si>
  <si>
    <t>2 02 04000 00 0000 150</t>
  </si>
  <si>
    <t>2 02 01000 00 0000 150</t>
  </si>
  <si>
    <t>2 02 02000 00 0000 150</t>
  </si>
  <si>
    <t>2 02 03000 00 0000 150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</si>
  <si>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</si>
  <si>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Сведения о доходах районного бюджета на 2026 год и на плановый период 2027 и 2028 годов в сравнении с ожидаемым исполнением за 2025 год и отчетом за 2024 год</t>
  </si>
  <si>
    <t>2024 год факт</t>
  </si>
  <si>
    <t>2025 год оценка</t>
  </si>
  <si>
    <t>2028 год</t>
  </si>
  <si>
    <t>Темп 2028/2027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</si>
</sst>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3">
      <alignment horizontal="left" wrapText="1" indent="2"/>
    </xf>
    <xf numFmtId="4" fontId="5" fillId="0" borderId="2">
      <alignment horizontal="right"/>
    </xf>
    <xf numFmtId="9" fontId="1" fillId="0" borderId="0" applyFont="0" applyFill="0" applyBorder="0" applyAlignment="0" applyProtection="0"/>
    <xf numFmtId="4" fontId="7" fillId="0" borderId="7">
      <alignment horizontal="right" shrinkToFit="1"/>
    </xf>
  </cellStyleXfs>
  <cellXfs count="36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quotePrefix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165" fontId="8" fillId="0" borderId="1" xfId="3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/>
    </xf>
    <xf numFmtId="165" fontId="6" fillId="0" borderId="1" xfId="3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6" fillId="3" borderId="1" xfId="0" quotePrefix="1" applyNumberFormat="1" applyFont="1" applyFill="1" applyBorder="1" applyAlignment="1">
      <alignment horizontal="center" vertical="center" wrapText="1"/>
    </xf>
    <xf numFmtId="165" fontId="6" fillId="3" borderId="1" xfId="3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5">
    <cellStyle name="xl34" xfId="1"/>
    <cellStyle name="xl45" xfId="4"/>
    <cellStyle name="xl58" xfId="2"/>
    <cellStyle name="Обычный" xfId="0" builtinId="0"/>
    <cellStyle name="Процентный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31"/>
  <sheetViews>
    <sheetView tabSelected="1" view="pageBreakPreview" topLeftCell="B1" zoomScale="85" zoomScaleNormal="85" zoomScaleSheetLayoutView="85" workbookViewId="0">
      <pane ySplit="5" topLeftCell="A19" activePane="bottomLeft" state="frozen"/>
      <selection pane="bottomLeft" activeCell="D17" sqref="D17"/>
    </sheetView>
  </sheetViews>
  <sheetFormatPr defaultRowHeight="15.75" x14ac:dyDescent="0.2"/>
  <cols>
    <col min="1" max="1" width="25" style="1" customWidth="1"/>
    <col min="2" max="2" width="54.85546875" style="1" customWidth="1"/>
    <col min="3" max="4" width="20.7109375" style="4" customWidth="1"/>
    <col min="5" max="5" width="14.42578125" style="1" customWidth="1"/>
    <col min="6" max="6" width="20.7109375" style="4" customWidth="1"/>
    <col min="7" max="7" width="12.28515625" style="4" customWidth="1"/>
    <col min="8" max="8" width="17.7109375" style="4" customWidth="1"/>
    <col min="9" max="9" width="11.5703125" style="4" customWidth="1"/>
    <col min="10" max="10" width="17.5703125" style="4" customWidth="1"/>
    <col min="11" max="11" width="11.7109375" style="1" customWidth="1"/>
    <col min="12" max="13" width="14.42578125" style="1" customWidth="1"/>
    <col min="14" max="14" width="14" style="1" customWidth="1"/>
    <col min="15" max="16384" width="9.140625" style="1"/>
  </cols>
  <sheetData>
    <row r="1" spans="1:11" ht="15.75" customHeight="1" x14ac:dyDescent="0.2">
      <c r="A1" s="32" t="s">
        <v>52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4.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9.7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24" customHeight="1" x14ac:dyDescent="0.2">
      <c r="B4" s="2"/>
      <c r="C4" s="12"/>
      <c r="D4" s="12"/>
      <c r="E4" s="2"/>
      <c r="F4" s="7"/>
      <c r="G4" s="7"/>
      <c r="H4" s="7"/>
      <c r="I4" s="7"/>
      <c r="J4" s="33" t="s">
        <v>31</v>
      </c>
      <c r="K4" s="33"/>
    </row>
    <row r="5" spans="1:11" ht="39.75" customHeight="1" x14ac:dyDescent="0.2">
      <c r="A5" s="8" t="s">
        <v>6</v>
      </c>
      <c r="B5" s="8" t="s">
        <v>5</v>
      </c>
      <c r="C5" s="5" t="s">
        <v>53</v>
      </c>
      <c r="D5" s="5" t="s">
        <v>54</v>
      </c>
      <c r="E5" s="8" t="s">
        <v>40</v>
      </c>
      <c r="F5" s="5" t="s">
        <v>42</v>
      </c>
      <c r="G5" s="8" t="s">
        <v>43</v>
      </c>
      <c r="H5" s="5" t="s">
        <v>44</v>
      </c>
      <c r="I5" s="8" t="s">
        <v>45</v>
      </c>
      <c r="J5" s="5" t="s">
        <v>55</v>
      </c>
      <c r="K5" s="8" t="s">
        <v>56</v>
      </c>
    </row>
    <row r="6" spans="1:11" ht="21.75" customHeight="1" x14ac:dyDescent="0.2">
      <c r="A6" s="8">
        <v>1</v>
      </c>
      <c r="B6" s="8">
        <v>2</v>
      </c>
      <c r="C6" s="5">
        <v>3</v>
      </c>
      <c r="D6" s="5">
        <v>4</v>
      </c>
      <c r="E6" s="8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1" s="2" customFormat="1" ht="42" customHeight="1" x14ac:dyDescent="0.2">
      <c r="A7" s="13" t="s">
        <v>1</v>
      </c>
      <c r="B7" s="13" t="s">
        <v>21</v>
      </c>
      <c r="C7" s="16">
        <f>C8+C9+C10+C11+C13+C14+C15+C16+C17+C12+C18</f>
        <v>115187642.20999998</v>
      </c>
      <c r="D7" s="23">
        <f>D8+D9+D10+D11+D13+D14+D15+D16+D17+D12+D18</f>
        <v>132665743</v>
      </c>
      <c r="E7" s="17">
        <f>IFERROR(D7/C7,"-")</f>
        <v>1.1517359020001077</v>
      </c>
      <c r="F7" s="16">
        <f>F8+F9+F10+F11+F13+F14+F15+F16+F17</f>
        <v>145664800</v>
      </c>
      <c r="G7" s="17">
        <f>IFERROR(F7/D7,"-")</f>
        <v>1.0979835239003637</v>
      </c>
      <c r="H7" s="16">
        <f>H8+H9+H10 +H11+H13+H14+H15+H16 +H17</f>
        <v>153203800</v>
      </c>
      <c r="I7" s="17">
        <f>IFERROR(H7/F7,"-")</f>
        <v>1.051755811973792</v>
      </c>
      <c r="J7" s="16">
        <f>J8+J9+J10+J11+J13+J14+J15+J16+J17</f>
        <v>166254000</v>
      </c>
      <c r="K7" s="17">
        <f>IFERROR(J7/H7,"-")</f>
        <v>1.0851819602385842</v>
      </c>
    </row>
    <row r="8" spans="1:11" ht="27" customHeight="1" x14ac:dyDescent="0.2">
      <c r="A8" s="9" t="s">
        <v>12</v>
      </c>
      <c r="B8" s="6" t="s">
        <v>8</v>
      </c>
      <c r="C8" s="18">
        <v>92272131.280000001</v>
      </c>
      <c r="D8" s="24">
        <v>111458000</v>
      </c>
      <c r="E8" s="19">
        <f t="shared" ref="E8:E28" si="0">IFERROR(D8/C8,"-")</f>
        <v>1.2079270138648952</v>
      </c>
      <c r="F8" s="18">
        <v>126796200</v>
      </c>
      <c r="G8" s="20">
        <f t="shared" ref="G8:G28" si="1">IFERROR(F8/D8,"-")</f>
        <v>1.1376141685657377</v>
      </c>
      <c r="H8" s="18">
        <v>134368000</v>
      </c>
      <c r="I8" s="20">
        <f t="shared" ref="I8:I28" si="2">IFERROR(H8/F8,"-")</f>
        <v>1.0597163006462338</v>
      </c>
      <c r="J8" s="18">
        <v>146853000</v>
      </c>
      <c r="K8" s="20">
        <f t="shared" ref="K8:K28" si="3">IFERROR(J8/H8,"-")</f>
        <v>1.0929164682067158</v>
      </c>
    </row>
    <row r="9" spans="1:11" ht="51" customHeight="1" x14ac:dyDescent="0.2">
      <c r="A9" s="9" t="s">
        <v>13</v>
      </c>
      <c r="B9" s="6" t="s">
        <v>9</v>
      </c>
      <c r="C9" s="18">
        <v>9565050.8000000007</v>
      </c>
      <c r="D9" s="24">
        <v>9739500</v>
      </c>
      <c r="E9" s="19">
        <f t="shared" si="0"/>
        <v>1.0182381885520146</v>
      </c>
      <c r="F9" s="18">
        <v>10426500</v>
      </c>
      <c r="G9" s="20">
        <f t="shared" si="1"/>
        <v>1.0705375019251502</v>
      </c>
      <c r="H9" s="18">
        <v>10520000</v>
      </c>
      <c r="I9" s="20">
        <f t="shared" si="2"/>
        <v>1.0089675346472931</v>
      </c>
      <c r="J9" s="18">
        <v>10699600</v>
      </c>
      <c r="K9" s="20">
        <f t="shared" si="3"/>
        <v>1.0170722433460075</v>
      </c>
    </row>
    <row r="10" spans="1:11" s="3" customFormat="1" ht="30" customHeight="1" x14ac:dyDescent="0.2">
      <c r="A10" s="9" t="s">
        <v>14</v>
      </c>
      <c r="B10" s="6" t="s">
        <v>10</v>
      </c>
      <c r="C10" s="18">
        <v>3094948.27</v>
      </c>
      <c r="D10" s="24">
        <f>146800+3277000</f>
        <v>3423800</v>
      </c>
      <c r="E10" s="19">
        <f t="shared" si="0"/>
        <v>1.1062543542932948</v>
      </c>
      <c r="F10" s="18">
        <f>155000+75000</f>
        <v>230000</v>
      </c>
      <c r="G10" s="20">
        <f t="shared" si="1"/>
        <v>6.7176821075997428E-2</v>
      </c>
      <c r="H10" s="18">
        <f>168000+127000</f>
        <v>295000</v>
      </c>
      <c r="I10" s="20">
        <f t="shared" si="2"/>
        <v>1.2826086956521738</v>
      </c>
      <c r="J10" s="18">
        <f>182000+258000</f>
        <v>440000</v>
      </c>
      <c r="K10" s="20">
        <f t="shared" si="3"/>
        <v>1.4915254237288136</v>
      </c>
    </row>
    <row r="11" spans="1:11" ht="24" customHeight="1" x14ac:dyDescent="0.2">
      <c r="A11" s="9" t="s">
        <v>15</v>
      </c>
      <c r="B11" s="6" t="s">
        <v>7</v>
      </c>
      <c r="C11" s="18">
        <v>2743578.3</v>
      </c>
      <c r="D11" s="24">
        <v>4800000</v>
      </c>
      <c r="E11" s="19">
        <f t="shared" si="0"/>
        <v>1.7495400076607985</v>
      </c>
      <c r="F11" s="18">
        <v>4916000</v>
      </c>
      <c r="G11" s="20">
        <f t="shared" si="1"/>
        <v>1.0241666666666667</v>
      </c>
      <c r="H11" s="18">
        <v>5142000</v>
      </c>
      <c r="I11" s="20">
        <f t="shared" si="2"/>
        <v>1.0459723352318959</v>
      </c>
      <c r="J11" s="18">
        <v>5379000</v>
      </c>
      <c r="K11" s="20">
        <f t="shared" si="3"/>
        <v>1.0460910151691949</v>
      </c>
    </row>
    <row r="12" spans="1:11" ht="43.5" hidden="1" customHeight="1" x14ac:dyDescent="0.2">
      <c r="A12" s="9" t="s">
        <v>22</v>
      </c>
      <c r="B12" s="6" t="s">
        <v>23</v>
      </c>
      <c r="C12" s="18">
        <v>0</v>
      </c>
      <c r="D12" s="24">
        <v>0</v>
      </c>
      <c r="E12" s="19" t="str">
        <f t="shared" si="0"/>
        <v>-</v>
      </c>
      <c r="F12" s="18"/>
      <c r="G12" s="20" t="str">
        <f t="shared" si="1"/>
        <v>-</v>
      </c>
      <c r="H12" s="18"/>
      <c r="I12" s="20" t="str">
        <f t="shared" si="2"/>
        <v>-</v>
      </c>
      <c r="J12" s="18"/>
      <c r="K12" s="20" t="str">
        <f t="shared" si="3"/>
        <v>-</v>
      </c>
    </row>
    <row r="13" spans="1:11" ht="64.5" customHeight="1" x14ac:dyDescent="0.2">
      <c r="A13" s="9" t="s">
        <v>16</v>
      </c>
      <c r="B13" s="6" t="s">
        <v>11</v>
      </c>
      <c r="C13" s="18">
        <v>1876314.86</v>
      </c>
      <c r="D13" s="24">
        <f>1361100+165400+120800</f>
        <v>1647300</v>
      </c>
      <c r="E13" s="19">
        <f t="shared" si="0"/>
        <v>0.87794433392698279</v>
      </c>
      <c r="F13" s="18">
        <f>1492600+146600+120800</f>
        <v>1760000</v>
      </c>
      <c r="G13" s="20">
        <f t="shared" si="1"/>
        <v>1.068414982091908</v>
      </c>
      <c r="H13" s="18">
        <f>1554200+150300+120800</f>
        <v>1825300</v>
      </c>
      <c r="I13" s="20">
        <f t="shared" si="2"/>
        <v>1.0371022727272727</v>
      </c>
      <c r="J13" s="18">
        <f>1554200+138000+120800</f>
        <v>1813000</v>
      </c>
      <c r="K13" s="20">
        <f t="shared" si="3"/>
        <v>0.99326138169068101</v>
      </c>
    </row>
    <row r="14" spans="1:11" ht="35.25" customHeight="1" x14ac:dyDescent="0.2">
      <c r="A14" s="9" t="s">
        <v>17</v>
      </c>
      <c r="B14" s="6" t="s">
        <v>2</v>
      </c>
      <c r="C14" s="18">
        <v>51417.02</v>
      </c>
      <c r="D14" s="24">
        <v>201000</v>
      </c>
      <c r="E14" s="19">
        <f t="shared" si="0"/>
        <v>3.9092113856462318</v>
      </c>
      <c r="F14" s="18">
        <v>195500</v>
      </c>
      <c r="G14" s="20">
        <f t="shared" si="1"/>
        <v>0.97263681592039797</v>
      </c>
      <c r="H14" s="18">
        <v>195500</v>
      </c>
      <c r="I14" s="20">
        <f t="shared" si="2"/>
        <v>1</v>
      </c>
      <c r="J14" s="18">
        <v>195500</v>
      </c>
      <c r="K14" s="20">
        <f t="shared" si="3"/>
        <v>1</v>
      </c>
    </row>
    <row r="15" spans="1:11" s="3" customFormat="1" ht="48" customHeight="1" x14ac:dyDescent="0.2">
      <c r="A15" s="9" t="s">
        <v>18</v>
      </c>
      <c r="B15" s="6" t="s">
        <v>0</v>
      </c>
      <c r="C15" s="18">
        <v>512643.57</v>
      </c>
      <c r="D15" s="24">
        <v>414100</v>
      </c>
      <c r="E15" s="19">
        <f t="shared" si="0"/>
        <v>0.80777371303028334</v>
      </c>
      <c r="F15" s="18">
        <v>279600</v>
      </c>
      <c r="G15" s="20">
        <f t="shared" si="1"/>
        <v>0.6751992272397972</v>
      </c>
      <c r="H15" s="18">
        <v>300000</v>
      </c>
      <c r="I15" s="20">
        <f t="shared" si="2"/>
        <v>1.0729613733905579</v>
      </c>
      <c r="J15" s="18">
        <v>315900</v>
      </c>
      <c r="K15" s="20">
        <f t="shared" si="3"/>
        <v>1.0529999999999999</v>
      </c>
    </row>
    <row r="16" spans="1:11" s="3" customFormat="1" ht="39.75" customHeight="1" x14ac:dyDescent="0.2">
      <c r="A16" s="9" t="s">
        <v>19</v>
      </c>
      <c r="B16" s="6" t="s">
        <v>3</v>
      </c>
      <c r="C16" s="18">
        <v>4523917.74</v>
      </c>
      <c r="D16" s="24">
        <v>502043</v>
      </c>
      <c r="E16" s="19">
        <f t="shared" si="0"/>
        <v>0.11097527162374972</v>
      </c>
      <c r="F16" s="18">
        <v>600000</v>
      </c>
      <c r="G16" s="20">
        <f t="shared" si="1"/>
        <v>1.1951167529474567</v>
      </c>
      <c r="H16" s="18">
        <v>100000</v>
      </c>
      <c r="I16" s="20">
        <f t="shared" si="2"/>
        <v>0.16666666666666666</v>
      </c>
      <c r="J16" s="18">
        <v>100000</v>
      </c>
      <c r="K16" s="20">
        <f t="shared" si="3"/>
        <v>1</v>
      </c>
    </row>
    <row r="17" spans="1:11" ht="29.25" customHeight="1" x14ac:dyDescent="0.2">
      <c r="A17" s="9" t="s">
        <v>20</v>
      </c>
      <c r="B17" s="6" t="s">
        <v>4</v>
      </c>
      <c r="C17" s="18">
        <v>547640.37</v>
      </c>
      <c r="D17" s="24">
        <v>350000</v>
      </c>
      <c r="E17" s="19">
        <f t="shared" si="0"/>
        <v>0.63910555023545834</v>
      </c>
      <c r="F17" s="18">
        <v>461000</v>
      </c>
      <c r="G17" s="20">
        <f t="shared" si="1"/>
        <v>1.3171428571428572</v>
      </c>
      <c r="H17" s="18">
        <v>458000</v>
      </c>
      <c r="I17" s="20">
        <f t="shared" si="2"/>
        <v>0.99349240780911063</v>
      </c>
      <c r="J17" s="18">
        <v>458000</v>
      </c>
      <c r="K17" s="20">
        <f t="shared" si="3"/>
        <v>1</v>
      </c>
    </row>
    <row r="18" spans="1:11" ht="27" customHeight="1" x14ac:dyDescent="0.2">
      <c r="A18" s="9" t="s">
        <v>39</v>
      </c>
      <c r="B18" s="11" t="s">
        <v>38</v>
      </c>
      <c r="C18" s="18">
        <v>0</v>
      </c>
      <c r="D18" s="24">
        <v>130000</v>
      </c>
      <c r="E18" s="19" t="s">
        <v>41</v>
      </c>
      <c r="F18" s="18">
        <v>0</v>
      </c>
      <c r="G18" s="20">
        <f t="shared" si="1"/>
        <v>0</v>
      </c>
      <c r="H18" s="18">
        <v>0</v>
      </c>
      <c r="I18" s="20" t="str">
        <f t="shared" si="2"/>
        <v>-</v>
      </c>
      <c r="J18" s="18">
        <v>0</v>
      </c>
      <c r="K18" s="20" t="str">
        <f t="shared" si="3"/>
        <v>-</v>
      </c>
    </row>
    <row r="19" spans="1:11" ht="25.5" customHeight="1" x14ac:dyDescent="0.2">
      <c r="A19" s="14" t="s">
        <v>34</v>
      </c>
      <c r="B19" s="15" t="s">
        <v>35</v>
      </c>
      <c r="C19" s="21">
        <f>C20+C25+C27+C26</f>
        <v>477300790.45999992</v>
      </c>
      <c r="D19" s="25">
        <f>D20+D25</f>
        <v>699456607.98000002</v>
      </c>
      <c r="E19" s="22">
        <f t="shared" si="0"/>
        <v>1.465441964397119</v>
      </c>
      <c r="F19" s="21">
        <f>F20+F25</f>
        <v>324048678.5</v>
      </c>
      <c r="G19" s="22">
        <f t="shared" si="1"/>
        <v>0.46328632084245847</v>
      </c>
      <c r="H19" s="21">
        <f>H20+H25</f>
        <v>331085973.73000002</v>
      </c>
      <c r="I19" s="22">
        <f t="shared" si="2"/>
        <v>1.0217167842269106</v>
      </c>
      <c r="J19" s="21">
        <f>J20+J25</f>
        <v>289182234.86000001</v>
      </c>
      <c r="K19" s="22">
        <f t="shared" si="3"/>
        <v>0.87343547539053279</v>
      </c>
    </row>
    <row r="20" spans="1:11" s="31" customFormat="1" ht="51" customHeight="1" x14ac:dyDescent="0.2">
      <c r="A20" s="26" t="s">
        <v>24</v>
      </c>
      <c r="B20" s="27" t="s">
        <v>25</v>
      </c>
      <c r="C20" s="28">
        <f>C21+C22+C23+C24</f>
        <v>477171180.24999994</v>
      </c>
      <c r="D20" s="28">
        <f>D21+D22+D23+D24+D26+D27</f>
        <v>699456607.98000002</v>
      </c>
      <c r="E20" s="29">
        <f t="shared" si="0"/>
        <v>1.4658400107348062</v>
      </c>
      <c r="F20" s="30">
        <f>F21+F22+F23+F24</f>
        <v>324048678.5</v>
      </c>
      <c r="G20" s="29">
        <f t="shared" si="1"/>
        <v>0.46328632084245847</v>
      </c>
      <c r="H20" s="30">
        <f>H21+H22+H23+H24</f>
        <v>331085973.73000002</v>
      </c>
      <c r="I20" s="29">
        <f t="shared" si="2"/>
        <v>1.0217167842269106</v>
      </c>
      <c r="J20" s="30">
        <f>J21+J22+J23+J24</f>
        <v>289182234.86000001</v>
      </c>
      <c r="K20" s="29">
        <f t="shared" si="3"/>
        <v>0.87343547539053279</v>
      </c>
    </row>
    <row r="21" spans="1:11" s="31" customFormat="1" ht="48" customHeight="1" x14ac:dyDescent="0.2">
      <c r="A21" s="26" t="s">
        <v>48</v>
      </c>
      <c r="B21" s="27" t="s">
        <v>26</v>
      </c>
      <c r="C21" s="28">
        <v>76656900</v>
      </c>
      <c r="D21" s="28">
        <v>83102417.5</v>
      </c>
      <c r="E21" s="29">
        <f t="shared" si="0"/>
        <v>1.084082678793429</v>
      </c>
      <c r="F21" s="30">
        <v>76954000</v>
      </c>
      <c r="G21" s="29">
        <f t="shared" si="1"/>
        <v>0.92601397546587616</v>
      </c>
      <c r="H21" s="30">
        <v>44727000</v>
      </c>
      <c r="I21" s="29">
        <f t="shared" si="2"/>
        <v>0.58121735062504876</v>
      </c>
      <c r="J21" s="30">
        <v>36013000</v>
      </c>
      <c r="K21" s="29">
        <f t="shared" si="3"/>
        <v>0.80517360878216737</v>
      </c>
    </row>
    <row r="22" spans="1:11" s="31" customFormat="1" ht="50.25" customHeight="1" x14ac:dyDescent="0.2">
      <c r="A22" s="26" t="s">
        <v>49</v>
      </c>
      <c r="B22" s="27" t="s">
        <v>27</v>
      </c>
      <c r="C22" s="28">
        <v>214730484.38999999</v>
      </c>
      <c r="D22" s="28">
        <v>407917799.31</v>
      </c>
      <c r="E22" s="29">
        <f t="shared" si="0"/>
        <v>1.8996734463148111</v>
      </c>
      <c r="F22" s="30">
        <v>16410790.33</v>
      </c>
      <c r="G22" s="29">
        <f t="shared" si="1"/>
        <v>4.0230630675491819E-2</v>
      </c>
      <c r="H22" s="30">
        <v>49052594.490000002</v>
      </c>
      <c r="I22" s="29">
        <f t="shared" si="2"/>
        <v>2.9890452259528688</v>
      </c>
      <c r="J22" s="30">
        <v>12744273.34</v>
      </c>
      <c r="K22" s="29">
        <f t="shared" si="3"/>
        <v>0.25980834393169727</v>
      </c>
    </row>
    <row r="23" spans="1:11" s="31" customFormat="1" ht="45" customHeight="1" x14ac:dyDescent="0.2">
      <c r="A23" s="26" t="s">
        <v>50</v>
      </c>
      <c r="B23" s="27" t="s">
        <v>28</v>
      </c>
      <c r="C23" s="28">
        <v>165537553.41</v>
      </c>
      <c r="D23" s="28">
        <v>185007211.44</v>
      </c>
      <c r="E23" s="29">
        <f t="shared" si="0"/>
        <v>1.1176147504232949</v>
      </c>
      <c r="F23" s="30">
        <v>208356092.12</v>
      </c>
      <c r="G23" s="29">
        <f t="shared" si="1"/>
        <v>1.1262052462618319</v>
      </c>
      <c r="H23" s="30">
        <v>214810039.68000001</v>
      </c>
      <c r="I23" s="29">
        <f t="shared" si="2"/>
        <v>1.0309755644499368</v>
      </c>
      <c r="J23" s="30">
        <v>218057202.96000001</v>
      </c>
      <c r="K23" s="29">
        <f t="shared" si="3"/>
        <v>1.0151164409486506</v>
      </c>
    </row>
    <row r="24" spans="1:11" s="31" customFormat="1" ht="24.75" customHeight="1" x14ac:dyDescent="0.2">
      <c r="A24" s="26" t="s">
        <v>47</v>
      </c>
      <c r="B24" s="27" t="s">
        <v>29</v>
      </c>
      <c r="C24" s="28">
        <v>20246242.449999999</v>
      </c>
      <c r="D24" s="28">
        <v>23468661.969999999</v>
      </c>
      <c r="E24" s="29">
        <f t="shared" si="0"/>
        <v>1.1591613618160539</v>
      </c>
      <c r="F24" s="30">
        <v>22327796.050000001</v>
      </c>
      <c r="G24" s="29">
        <f t="shared" si="1"/>
        <v>0.95138768791086736</v>
      </c>
      <c r="H24" s="30">
        <v>22496339.559999999</v>
      </c>
      <c r="I24" s="29">
        <f t="shared" si="2"/>
        <v>1.0075485959125821</v>
      </c>
      <c r="J24" s="30">
        <v>22367758.559999999</v>
      </c>
      <c r="K24" s="29">
        <f t="shared" si="3"/>
        <v>0.99428435903285239</v>
      </c>
    </row>
    <row r="25" spans="1:11" s="31" customFormat="1" ht="24.75" customHeight="1" x14ac:dyDescent="0.2">
      <c r="A25" s="26" t="s">
        <v>33</v>
      </c>
      <c r="B25" s="27" t="s">
        <v>32</v>
      </c>
      <c r="C25" s="28">
        <v>0</v>
      </c>
      <c r="D25" s="28">
        <v>0</v>
      </c>
      <c r="E25" s="29" t="str">
        <f t="shared" si="0"/>
        <v>-</v>
      </c>
      <c r="F25" s="30">
        <v>0</v>
      </c>
      <c r="G25" s="29" t="str">
        <f t="shared" si="1"/>
        <v>-</v>
      </c>
      <c r="H25" s="30">
        <v>0</v>
      </c>
      <c r="I25" s="29" t="str">
        <f t="shared" si="2"/>
        <v>-</v>
      </c>
      <c r="J25" s="30">
        <v>0</v>
      </c>
      <c r="K25" s="29" t="str">
        <f t="shared" si="3"/>
        <v>-</v>
      </c>
    </row>
    <row r="26" spans="1:11" s="31" customFormat="1" ht="110.25" x14ac:dyDescent="0.2">
      <c r="A26" s="26" t="s">
        <v>46</v>
      </c>
      <c r="B26" s="27" t="s">
        <v>51</v>
      </c>
      <c r="C26" s="28">
        <v>129610.21</v>
      </c>
      <c r="D26" s="28">
        <v>66807</v>
      </c>
      <c r="E26" s="29">
        <f t="shared" si="0"/>
        <v>0.51544550386886956</v>
      </c>
      <c r="F26" s="30"/>
      <c r="G26" s="29"/>
      <c r="H26" s="30"/>
      <c r="I26" s="29"/>
      <c r="J26" s="30"/>
      <c r="K26" s="29"/>
    </row>
    <row r="27" spans="1:11" s="31" customFormat="1" ht="57.75" customHeight="1" x14ac:dyDescent="0.2">
      <c r="A27" s="26" t="s">
        <v>36</v>
      </c>
      <c r="B27" s="27" t="s">
        <v>37</v>
      </c>
      <c r="C27" s="28">
        <v>0</v>
      </c>
      <c r="D27" s="28">
        <v>-106289.24</v>
      </c>
      <c r="E27" s="29" t="str">
        <f t="shared" si="0"/>
        <v>-</v>
      </c>
      <c r="F27" s="30">
        <v>0</v>
      </c>
      <c r="G27" s="29">
        <f t="shared" si="1"/>
        <v>0</v>
      </c>
      <c r="H27" s="30">
        <v>0</v>
      </c>
      <c r="I27" s="29" t="str">
        <f t="shared" si="2"/>
        <v>-</v>
      </c>
      <c r="J27" s="30">
        <v>0</v>
      </c>
      <c r="K27" s="29" t="str">
        <f t="shared" si="3"/>
        <v>-</v>
      </c>
    </row>
    <row r="28" spans="1:11" ht="23.25" customHeight="1" x14ac:dyDescent="0.2">
      <c r="A28" s="34" t="s">
        <v>30</v>
      </c>
      <c r="B28" s="35"/>
      <c r="C28" s="21">
        <f>C19+C7</f>
        <v>592488432.66999984</v>
      </c>
      <c r="D28" s="21">
        <f>D19+D7</f>
        <v>832122350.98000002</v>
      </c>
      <c r="E28" s="22">
        <f t="shared" si="0"/>
        <v>1.404453327856731</v>
      </c>
      <c r="F28" s="21">
        <f>F19+F7</f>
        <v>469713478.5</v>
      </c>
      <c r="G28" s="22">
        <f t="shared" si="1"/>
        <v>0.56447645943750102</v>
      </c>
      <c r="H28" s="21">
        <f>H19+H7</f>
        <v>484289773.73000002</v>
      </c>
      <c r="I28" s="22">
        <f t="shared" si="2"/>
        <v>1.0310323120310461</v>
      </c>
      <c r="J28" s="21">
        <f>J19+J7</f>
        <v>455436234.86000001</v>
      </c>
      <c r="K28" s="22">
        <f t="shared" si="3"/>
        <v>0.94042092062409244</v>
      </c>
    </row>
    <row r="31" spans="1:11" ht="18.75" x14ac:dyDescent="0.2">
      <c r="E31" s="10"/>
    </row>
  </sheetData>
  <autoFilter ref="A6:K6"/>
  <mergeCells count="3">
    <mergeCell ref="A1:K3"/>
    <mergeCell ref="J4:K4"/>
    <mergeCell ref="A28:B28"/>
  </mergeCells>
  <pageMargins left="7.874015748031496E-2" right="0" top="0.23622047244094491" bottom="0" header="0.27559055118110237" footer="0.1574803149606299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data</vt:lpstr>
      <vt:lpstr>data!Заголовки_для_печати</vt:lpstr>
      <vt:lpstr>data!Область_печати</vt:lpstr>
    </vt:vector>
  </TitlesOfParts>
  <Company>Облфинуправление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Бабась Алексей Алексеевич</dc:creator>
  <cp:lastModifiedBy>SWETLANA-Z</cp:lastModifiedBy>
  <cp:lastPrinted>2025-11-13T13:45:00Z</cp:lastPrinted>
  <dcterms:created xsi:type="dcterms:W3CDTF">2000-09-29T06:30:00Z</dcterms:created>
  <dcterms:modified xsi:type="dcterms:W3CDTF">2025-11-13T13:46:53Z</dcterms:modified>
</cp:coreProperties>
</file>