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firstSheet="1" activeTab="1"/>
  </bookViews>
  <sheets>
    <sheet name="2022 год" sheetId="7" state="hidden" r:id="rId1"/>
    <sheet name="2024 год" sheetId="8" r:id="rId2"/>
  </sheets>
  <definedNames>
    <definedName name="_xlnm.Print_Titles" localSheetId="0">'2022 год'!$2:$5</definedName>
    <definedName name="_xlnm.Print_Titles" localSheetId="1">'2024 год'!$2:$5</definedName>
  </definedNames>
  <calcPr calcId="145621" iterate="1"/>
</workbook>
</file>

<file path=xl/calcChain.xml><?xml version="1.0" encoding="utf-8"?>
<calcChain xmlns="http://schemas.openxmlformats.org/spreadsheetml/2006/main">
  <c r="J23" i="8" l="1"/>
  <c r="J16" i="8" s="1"/>
  <c r="L8" i="8"/>
  <c r="L9" i="8"/>
  <c r="J9" i="8"/>
  <c r="J25" i="8"/>
  <c r="J24" i="8"/>
  <c r="M16" i="8"/>
  <c r="I16" i="8"/>
  <c r="K16" i="8"/>
  <c r="L16" i="8"/>
  <c r="H16" i="8"/>
  <c r="H5" i="8"/>
  <c r="L30" i="8" l="1"/>
  <c r="J30" i="8"/>
  <c r="N29" i="8"/>
  <c r="N21" i="8" l="1"/>
  <c r="N20" i="8"/>
  <c r="N19" i="8"/>
  <c r="N18" i="8"/>
  <c r="N17" i="8"/>
  <c r="L6" i="8" l="1"/>
  <c r="L5" i="8" s="1"/>
  <c r="M6" i="8"/>
  <c r="M5" i="8" s="1"/>
  <c r="K6" i="8"/>
  <c r="K5" i="8" s="1"/>
  <c r="J6" i="8"/>
  <c r="J5" i="8" s="1"/>
  <c r="I6" i="8"/>
  <c r="I5" i="8" s="1"/>
  <c r="H6" i="8"/>
  <c r="J24" i="7" l="1"/>
  <c r="J28" i="7"/>
  <c r="L28" i="7"/>
  <c r="L27" i="7"/>
  <c r="J27" i="7"/>
  <c r="J26" i="7"/>
  <c r="L26" i="7"/>
  <c r="L24" i="7"/>
  <c r="J9" i="7"/>
  <c r="L9" i="7"/>
  <c r="J29" i="7"/>
  <c r="L31" i="7"/>
  <c r="J31" i="7"/>
  <c r="H31" i="7"/>
  <c r="N30" i="7"/>
  <c r="H29" i="7"/>
  <c r="H28" i="7"/>
  <c r="H27" i="7"/>
  <c r="H26" i="7"/>
  <c r="L25" i="7"/>
  <c r="J25" i="7"/>
  <c r="H25" i="7"/>
  <c r="H24" i="7"/>
  <c r="L23" i="7"/>
  <c r="J23" i="7"/>
  <c r="H23" i="7"/>
  <c r="L22" i="7"/>
  <c r="J22" i="7"/>
  <c r="H22" i="7"/>
  <c r="G22" i="7"/>
  <c r="F22" i="7"/>
  <c r="E22" i="7"/>
  <c r="L21" i="7"/>
  <c r="J21" i="7"/>
  <c r="H21" i="7"/>
  <c r="L20" i="7"/>
  <c r="J20" i="7"/>
  <c r="H20" i="7"/>
  <c r="L19" i="7"/>
  <c r="J19" i="7"/>
  <c r="H19" i="7"/>
  <c r="L18" i="7"/>
  <c r="J18" i="7"/>
  <c r="N18" i="7" s="1"/>
  <c r="H18" i="7"/>
  <c r="N20" i="7" l="1"/>
  <c r="N22" i="7"/>
  <c r="N19" i="7"/>
  <c r="N21" i="7"/>
  <c r="H17" i="7"/>
  <c r="I17" i="7"/>
  <c r="J17" i="7"/>
  <c r="K17" i="7"/>
  <c r="L17" i="7"/>
  <c r="M17" i="7"/>
  <c r="I6" i="7" l="1"/>
  <c r="J6" i="7"/>
  <c r="K6" i="7"/>
  <c r="L6" i="7"/>
  <c r="M6" i="7"/>
  <c r="H6" i="7"/>
  <c r="M5" i="7" l="1"/>
  <c r="K5" i="7" l="1"/>
  <c r="J5" i="7"/>
  <c r="I5" i="7"/>
  <c r="H5" i="7"/>
  <c r="L5" i="7"/>
</calcChain>
</file>

<file path=xl/sharedStrings.xml><?xml version="1.0" encoding="utf-8"?>
<sst xmlns="http://schemas.openxmlformats.org/spreadsheetml/2006/main" count="218" uniqueCount="73">
  <si>
    <t>Наименование муниципальной услуги (работы)</t>
  </si>
  <si>
    <t>наименование</t>
  </si>
  <si>
    <t>единица измерения</t>
  </si>
  <si>
    <t>Количество оказанных услуг</t>
  </si>
  <si>
    <t>Муниципальное бюджетное учреждение культуры «Центр народной культуры и досуга»</t>
  </si>
  <si>
    <t>Организация деятельности клубных формирований самодеятельного народного творчества</t>
  </si>
  <si>
    <t>Количество посещений</t>
  </si>
  <si>
    <t>Муниципальное  бюджетное дошкольное образовательное учреждение детский сад «Радуга» пгт  Клетня Брянской области</t>
  </si>
  <si>
    <t>единица</t>
  </si>
  <si>
    <t>Муниципальное  бюджетное дошкольное образовательное учреждение детский сад «Журавлик»</t>
  </si>
  <si>
    <t xml:space="preserve">Муниципальное  бюджетное дошкольное образовательное учреждение детский сад «Сказка» </t>
  </si>
  <si>
    <t>человек</t>
  </si>
  <si>
    <t>Муниципальное бюджетное  общеобразовательное учреждение средняя общеобразовательная школа с.Мужиново  Клетнянского муниципального района Брянской области</t>
  </si>
  <si>
    <t>В.Н.Кортелева</t>
  </si>
  <si>
    <t>Муниципальное бюджетное учреждение "Центр государственных и муниципальных услуг "Мои документы" Клетнянского района Брянской области"</t>
  </si>
  <si>
    <t>Реализация основных общеобразовательных программ дошкольного образования</t>
  </si>
  <si>
    <t>Число человеко-дней обучения</t>
  </si>
  <si>
    <t>человеко-день</t>
  </si>
  <si>
    <t>Реализация основных общеобразовательных программ среднего общего образования</t>
  </si>
  <si>
    <t>Реализация дополнительных общеразвивающих программ</t>
  </si>
  <si>
    <t>Число человеко-часов пребывания</t>
  </si>
  <si>
    <t xml:space="preserve">Муниципальное бюджетное учреждение  дополнительного образования «Клетнянская детская  школа искусств» </t>
  </si>
  <si>
    <t xml:space="preserve">единица </t>
  </si>
  <si>
    <t>количество клубных формирований</t>
  </si>
  <si>
    <t>количество проведенных мероприятий</t>
  </si>
  <si>
    <t>Исп.И.В.Курашина</t>
  </si>
  <si>
    <t>Наименование ГРБС</t>
  </si>
  <si>
    <t>Финансовое обеспечение</t>
  </si>
  <si>
    <t>первоначальный план</t>
  </si>
  <si>
    <t>уточенный план</t>
  </si>
  <si>
    <t>кассовое исполнение</t>
  </si>
  <si>
    <t>человеко-час</t>
  </si>
  <si>
    <t>Администрация Клетнянского района</t>
  </si>
  <si>
    <t>Муниципальное бюджетное учреждение культуры "Межпоселенческая центральная библиотека" Клетнянского района Брянской области</t>
  </si>
  <si>
    <t>Управление образования Клетнянского района</t>
  </si>
  <si>
    <t>Муниципальное бюджетное общеобразовательное учреждение средняя общеобразовательная школа с. Лутна Клетнянского  муниципального района Брянской области</t>
  </si>
  <si>
    <t>Муниципальное бюджетное общеобразовательное учреждение средняя общеобразовательная школа п.Мирный  Клетнянского муниципального района Брянской области</t>
  </si>
  <si>
    <t>Муниципальное бюджетное общеобразовательное учреждение средняя общеобразовательная школа с. Акуличи Клетнянского муниципального района Брянской области</t>
  </si>
  <si>
    <t>Муниципальное бюджетное общеобразовательное учреждение средняя общеобразовательная школа д.Болотня Клетнянского муниципального  района Брянской области</t>
  </si>
  <si>
    <t>Муниципальное  бюджетное  учреждение  дополнительного образования " Детско-юношеская спортивная школа"  пгт. Клетня   Брянской области</t>
  </si>
  <si>
    <t>Муниципальное бюджетное общеобразовательное учреждение средняя общеобразовательная школа № 1 п. Клетня Брянской области имени генерал-майора авиации Г.П. Политыкина</t>
  </si>
  <si>
    <t>Муниципальное  бюджетное общеобразовательное учреждение Клетнянская средняя общеобразовательная школа № 2 имени Героя Советского Союза Н.В. Можаева</t>
  </si>
  <si>
    <t>Число обучающихся</t>
  </si>
  <si>
    <t>человеко-дни</t>
  </si>
  <si>
    <t>Реализация дополнительных предпрофессиональных программ в области физической культуры и спорта</t>
  </si>
  <si>
    <t>Реализация дополнительных предпрофессиональных программ в области искусств</t>
  </si>
  <si>
    <t>Организация и проведение культурно-массовых мероприятий</t>
  </si>
  <si>
    <t>Библиотечное,библиографическое и информационное обслуживание (в стационарных условиях)</t>
  </si>
  <si>
    <t>Заместитель главы администрации  - начальник финансового управления администрации Клетнянского района</t>
  </si>
  <si>
    <t>тел.(48338)91831</t>
  </si>
  <si>
    <t xml:space="preserve">Количество человеко-часов </t>
  </si>
  <si>
    <t>количество посещений</t>
  </si>
  <si>
    <t>плановое значение на 2022 год
(в соответствии с муниципальным заданием в первоначальной редакции)</t>
  </si>
  <si>
    <t>плановое значение на 2022 год
(в соответствии с муниципальным заданием в последней редакции)</t>
  </si>
  <si>
    <t>фактическое значение по итогам 2022 года</t>
  </si>
  <si>
    <t>Финансовое обеспечение выполнения муниципального задания 2022 года, рублей</t>
  </si>
  <si>
    <t>Направлено в 2022 году на осуществление выплат по муниципальному заданию 2021 года, рублей</t>
  </si>
  <si>
    <r>
      <t>Библиотечное,библиографическое и информационное обслуживание (удал</t>
    </r>
    <r>
      <rPr>
        <u/>
        <sz val="10"/>
        <rFont val="Times New Roman"/>
        <family val="1"/>
        <charset val="204"/>
      </rPr>
      <t>е</t>
    </r>
    <r>
      <rPr>
        <sz val="10"/>
        <rFont val="Times New Roman"/>
        <family val="1"/>
        <charset val="204"/>
      </rPr>
      <t>нно через сеть Интернет)</t>
    </r>
  </si>
  <si>
    <t>Показатель объема, установленный в муниципальном задании на 2022 год</t>
  </si>
  <si>
    <t>Библиотечное,библиографическое и информационное обслуживание (вне стационара)</t>
  </si>
  <si>
    <t>количество участников мероприятий</t>
  </si>
  <si>
    <t>Организация предоставления государственных и муниципальных услуг в многофункциональных центрах предоставления государственных и муниципальных услуг</t>
  </si>
  <si>
    <t>Сведения о выполнении муниципальными учреждениями Клетнянского муниципального района Брянской области муниципальных заданий на оказание муниципальных услуг (выполнение работ), а также об объемах финансового обеспечения выполнения муниципальных заданий за 2022 год</t>
  </si>
  <si>
    <t xml:space="preserve">Муниципальное  бюджетное  учреждение  дополнительного образования "Клетнянская спортивная школа" </t>
  </si>
  <si>
    <t>Сведения о выполнении муниципальными учреждениями Клетнянского муниципального района Брянской области муниципальных заданий на оказание муниципальных услуг (выполнение работ), а также об объемах финансового обеспечения выполнения муниципальных заданий за 2024 год</t>
  </si>
  <si>
    <t>Показатель объема, установленный в муниципальном задании на 2024 год</t>
  </si>
  <si>
    <t>плановое значение на 2024 год
(в соответствии с муниципальным заданием в первоначальной редакции)</t>
  </si>
  <si>
    <t>плановое значение на 2024 год
(в соответствии с муниципальным заданием в последней редакции)</t>
  </si>
  <si>
    <t>фактическое значение по итогам 2024 года</t>
  </si>
  <si>
    <t>Финансовое обеспечение выполнения муниципального задания 2024 года, рублей</t>
  </si>
  <si>
    <t>Направлено в 2024 году на осуществление выплат по муниципальному заданию 2023 года, рублей</t>
  </si>
  <si>
    <t>Количество посетителей (участников) клубных формирований</t>
  </si>
  <si>
    <t>количество посетителей (участников)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</si>
</sst>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4" fillId="0" borderId="2" xfId="0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>
      <alignment horizontal="center" vertical="top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2" fillId="0" borderId="3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90" zoomScaleNormal="90" workbookViewId="0">
      <pane xSplit="4" ySplit="5" topLeftCell="E14" activePane="bottomRight" state="frozen"/>
      <selection pane="topRight" activeCell="E1" sqref="E1"/>
      <selection pane="bottomLeft" activeCell="A6" sqref="A6"/>
      <selection pane="bottomRight" sqref="A1:XFD1048576"/>
    </sheetView>
  </sheetViews>
  <sheetFormatPr defaultColWidth="9.140625" defaultRowHeight="12.75" x14ac:dyDescent="0.25"/>
  <cols>
    <col min="1" max="1" width="34.85546875" style="4" customWidth="1"/>
    <col min="2" max="2" width="30.85546875" style="16" customWidth="1"/>
    <col min="3" max="3" width="16" style="4" customWidth="1"/>
    <col min="4" max="4" width="11.5703125" style="4" customWidth="1"/>
    <col min="5" max="5" width="12.5703125" style="4" customWidth="1"/>
    <col min="6" max="6" width="12.7109375" style="4" customWidth="1"/>
    <col min="7" max="7" width="9.42578125" style="4" customWidth="1"/>
    <col min="8" max="8" width="15.85546875" style="4" customWidth="1"/>
    <col min="9" max="9" width="10.7109375" style="4" customWidth="1"/>
    <col min="10" max="10" width="15.85546875" style="4" customWidth="1"/>
    <col min="11" max="11" width="12.85546875" style="4" customWidth="1"/>
    <col min="12" max="12" width="15.85546875" style="4" customWidth="1"/>
    <col min="13" max="13" width="12.140625" style="4" customWidth="1"/>
    <col min="14" max="14" width="12.28515625" style="4" hidden="1" customWidth="1"/>
    <col min="15" max="16384" width="9.140625" style="4"/>
  </cols>
  <sheetData>
    <row r="1" spans="1:15" ht="35.25" customHeight="1" x14ac:dyDescent="0.25">
      <c r="A1" s="40" t="s">
        <v>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5" ht="16.5" customHeight="1" x14ac:dyDescent="0.25">
      <c r="A2" s="41" t="s">
        <v>26</v>
      </c>
      <c r="B2" s="37" t="s">
        <v>0</v>
      </c>
      <c r="C2" s="41" t="s">
        <v>58</v>
      </c>
      <c r="D2" s="41"/>
      <c r="E2" s="41"/>
      <c r="F2" s="41"/>
      <c r="G2" s="41"/>
      <c r="H2" s="42" t="s">
        <v>27</v>
      </c>
      <c r="I2" s="43"/>
      <c r="J2" s="43"/>
      <c r="K2" s="43"/>
      <c r="L2" s="43"/>
      <c r="M2" s="44"/>
    </row>
    <row r="3" spans="1:15" ht="18.75" customHeight="1" x14ac:dyDescent="0.25">
      <c r="A3" s="41"/>
      <c r="B3" s="38"/>
      <c r="C3" s="37" t="s">
        <v>1</v>
      </c>
      <c r="D3" s="37" t="s">
        <v>2</v>
      </c>
      <c r="E3" s="37" t="s">
        <v>52</v>
      </c>
      <c r="F3" s="37" t="s">
        <v>53</v>
      </c>
      <c r="G3" s="37" t="s">
        <v>54</v>
      </c>
      <c r="H3" s="42" t="s">
        <v>28</v>
      </c>
      <c r="I3" s="43"/>
      <c r="J3" s="42" t="s">
        <v>29</v>
      </c>
      <c r="K3" s="43"/>
      <c r="L3" s="41" t="s">
        <v>30</v>
      </c>
      <c r="M3" s="41"/>
    </row>
    <row r="4" spans="1:15" ht="88.5" customHeight="1" x14ac:dyDescent="0.25">
      <c r="A4" s="41"/>
      <c r="B4" s="38"/>
      <c r="C4" s="38"/>
      <c r="D4" s="38"/>
      <c r="E4" s="38"/>
      <c r="F4" s="38"/>
      <c r="G4" s="38"/>
      <c r="H4" s="14" t="s">
        <v>55</v>
      </c>
      <c r="I4" s="1" t="s">
        <v>56</v>
      </c>
      <c r="J4" s="14" t="s">
        <v>55</v>
      </c>
      <c r="K4" s="1" t="s">
        <v>56</v>
      </c>
      <c r="L4" s="14" t="s">
        <v>55</v>
      </c>
      <c r="M4" s="1" t="s">
        <v>56</v>
      </c>
    </row>
    <row r="5" spans="1:15" ht="23.25" customHeight="1" x14ac:dyDescent="0.25">
      <c r="A5" s="41"/>
      <c r="B5" s="39"/>
      <c r="C5" s="39"/>
      <c r="D5" s="39"/>
      <c r="E5" s="39"/>
      <c r="F5" s="39"/>
      <c r="G5" s="39"/>
      <c r="H5" s="6">
        <f t="shared" ref="H5:M5" si="0">H6+H17</f>
        <v>174630779</v>
      </c>
      <c r="I5" s="6">
        <f t="shared" si="0"/>
        <v>0</v>
      </c>
      <c r="J5" s="6">
        <f t="shared" si="0"/>
        <v>184411552.02000001</v>
      </c>
      <c r="K5" s="6">
        <f t="shared" si="0"/>
        <v>0</v>
      </c>
      <c r="L5" s="6">
        <f t="shared" si="0"/>
        <v>184235820.06999999</v>
      </c>
      <c r="M5" s="6">
        <f t="shared" si="0"/>
        <v>0</v>
      </c>
      <c r="O5" s="10"/>
    </row>
    <row r="6" spans="1:15" s="3" customFormat="1" ht="33" customHeight="1" x14ac:dyDescent="0.25">
      <c r="A6" s="11" t="s">
        <v>32</v>
      </c>
      <c r="B6" s="8"/>
      <c r="C6" s="8"/>
      <c r="D6" s="8"/>
      <c r="E6" s="8"/>
      <c r="F6" s="8"/>
      <c r="G6" s="8"/>
      <c r="H6" s="6">
        <f>H7+H8+H9+H10+H13</f>
        <v>29851600</v>
      </c>
      <c r="I6" s="6">
        <f t="shared" ref="I6:M6" si="1">I7+I8+I9+I10+I13</f>
        <v>0</v>
      </c>
      <c r="J6" s="6">
        <f t="shared" si="1"/>
        <v>31274910.68</v>
      </c>
      <c r="K6" s="6">
        <f t="shared" si="1"/>
        <v>0</v>
      </c>
      <c r="L6" s="6">
        <f t="shared" si="1"/>
        <v>31267310.969999999</v>
      </c>
      <c r="M6" s="6">
        <f t="shared" si="1"/>
        <v>0</v>
      </c>
    </row>
    <row r="7" spans="1:15" ht="76.5" customHeight="1" x14ac:dyDescent="0.25">
      <c r="A7" s="24" t="s">
        <v>14</v>
      </c>
      <c r="B7" s="20" t="s">
        <v>61</v>
      </c>
      <c r="C7" s="20" t="s">
        <v>3</v>
      </c>
      <c r="D7" s="20" t="s">
        <v>8</v>
      </c>
      <c r="E7" s="20">
        <v>7255</v>
      </c>
      <c r="F7" s="20">
        <v>6839</v>
      </c>
      <c r="G7" s="20">
        <v>6839</v>
      </c>
      <c r="H7" s="25">
        <v>3019900</v>
      </c>
      <c r="I7" s="25"/>
      <c r="J7" s="25">
        <v>2846536.68</v>
      </c>
      <c r="K7" s="25"/>
      <c r="L7" s="25">
        <v>2846536.68</v>
      </c>
      <c r="M7" s="25"/>
    </row>
    <row r="8" spans="1:15" ht="39" customHeight="1" x14ac:dyDescent="0.25">
      <c r="A8" s="9" t="s">
        <v>21</v>
      </c>
      <c r="B8" s="19" t="s">
        <v>19</v>
      </c>
      <c r="C8" s="19" t="s">
        <v>50</v>
      </c>
      <c r="D8" s="19" t="s">
        <v>31</v>
      </c>
      <c r="E8" s="21">
        <v>88979</v>
      </c>
      <c r="F8" s="21">
        <v>88979</v>
      </c>
      <c r="G8" s="21">
        <v>88979</v>
      </c>
      <c r="H8" s="5">
        <v>4699267.25</v>
      </c>
      <c r="I8" s="5"/>
      <c r="J8" s="5">
        <v>5130977.43</v>
      </c>
      <c r="K8" s="5"/>
      <c r="L8" s="5">
        <v>5130977.43</v>
      </c>
      <c r="M8" s="5"/>
    </row>
    <row r="9" spans="1:15" ht="40.5" customHeight="1" x14ac:dyDescent="0.25">
      <c r="A9" s="9" t="s">
        <v>21</v>
      </c>
      <c r="B9" s="19" t="s">
        <v>45</v>
      </c>
      <c r="C9" s="19" t="s">
        <v>50</v>
      </c>
      <c r="D9" s="19" t="s">
        <v>31</v>
      </c>
      <c r="E9" s="21">
        <v>38313</v>
      </c>
      <c r="F9" s="21">
        <v>38313</v>
      </c>
      <c r="G9" s="21">
        <v>38313</v>
      </c>
      <c r="H9" s="5">
        <v>2023432.75</v>
      </c>
      <c r="I9" s="5"/>
      <c r="J9" s="5">
        <f>2209320.57</f>
        <v>2209320.5699999998</v>
      </c>
      <c r="K9" s="5"/>
      <c r="L9" s="5">
        <f>2209320.57-7599.71</f>
        <v>2201720.86</v>
      </c>
      <c r="M9" s="5"/>
    </row>
    <row r="10" spans="1:15" ht="40.5" customHeight="1" x14ac:dyDescent="0.25">
      <c r="A10" s="37" t="s">
        <v>33</v>
      </c>
      <c r="B10" s="17" t="s">
        <v>47</v>
      </c>
      <c r="C10" s="17" t="s">
        <v>6</v>
      </c>
      <c r="D10" s="17" t="s">
        <v>22</v>
      </c>
      <c r="E10" s="17">
        <v>57000</v>
      </c>
      <c r="F10" s="17">
        <v>60700</v>
      </c>
      <c r="G10" s="17">
        <v>59793</v>
      </c>
      <c r="H10" s="34">
        <v>7943400</v>
      </c>
      <c r="I10" s="34"/>
      <c r="J10" s="34">
        <v>8293400</v>
      </c>
      <c r="K10" s="34"/>
      <c r="L10" s="34">
        <v>8293400</v>
      </c>
      <c r="M10" s="34"/>
    </row>
    <row r="11" spans="1:15" ht="40.5" customHeight="1" x14ac:dyDescent="0.25">
      <c r="A11" s="38"/>
      <c r="B11" s="17" t="s">
        <v>59</v>
      </c>
      <c r="C11" s="17" t="s">
        <v>6</v>
      </c>
      <c r="D11" s="17" t="s">
        <v>22</v>
      </c>
      <c r="E11" s="17">
        <v>20000</v>
      </c>
      <c r="F11" s="17">
        <v>21000</v>
      </c>
      <c r="G11" s="17">
        <v>22300</v>
      </c>
      <c r="H11" s="35"/>
      <c r="I11" s="35"/>
      <c r="J11" s="35"/>
      <c r="K11" s="35"/>
      <c r="L11" s="35"/>
      <c r="M11" s="35"/>
    </row>
    <row r="12" spans="1:15" ht="40.5" customHeight="1" x14ac:dyDescent="0.25">
      <c r="A12" s="39"/>
      <c r="B12" s="17" t="s">
        <v>57</v>
      </c>
      <c r="C12" s="17" t="s">
        <v>6</v>
      </c>
      <c r="D12" s="17" t="s">
        <v>22</v>
      </c>
      <c r="E12" s="17">
        <v>7900</v>
      </c>
      <c r="F12" s="17">
        <v>8450</v>
      </c>
      <c r="G12" s="17">
        <v>11275</v>
      </c>
      <c r="H12" s="36"/>
      <c r="I12" s="36"/>
      <c r="J12" s="36"/>
      <c r="K12" s="36"/>
      <c r="L12" s="36"/>
      <c r="M12" s="36"/>
    </row>
    <row r="13" spans="1:15" ht="28.5" customHeight="1" x14ac:dyDescent="0.25">
      <c r="A13" s="37" t="s">
        <v>4</v>
      </c>
      <c r="B13" s="41" t="s">
        <v>5</v>
      </c>
      <c r="C13" s="18" t="s">
        <v>23</v>
      </c>
      <c r="D13" s="18" t="s">
        <v>8</v>
      </c>
      <c r="E13" s="18">
        <v>122</v>
      </c>
      <c r="F13" s="18">
        <v>122</v>
      </c>
      <c r="G13" s="18">
        <v>118</v>
      </c>
      <c r="H13" s="34">
        <v>12165600</v>
      </c>
      <c r="I13" s="34">
        <v>0</v>
      </c>
      <c r="J13" s="34">
        <v>12794676</v>
      </c>
      <c r="K13" s="34">
        <v>0</v>
      </c>
      <c r="L13" s="34">
        <v>12794676</v>
      </c>
      <c r="M13" s="34">
        <v>0</v>
      </c>
    </row>
    <row r="14" spans="1:15" ht="26.25" customHeight="1" x14ac:dyDescent="0.25">
      <c r="A14" s="38"/>
      <c r="B14" s="41"/>
      <c r="C14" s="18" t="s">
        <v>51</v>
      </c>
      <c r="D14" s="18" t="s">
        <v>11</v>
      </c>
      <c r="E14" s="18">
        <v>1307</v>
      </c>
      <c r="F14" s="18">
        <v>1307</v>
      </c>
      <c r="G14" s="18">
        <v>1237</v>
      </c>
      <c r="H14" s="35"/>
      <c r="I14" s="35"/>
      <c r="J14" s="35"/>
      <c r="K14" s="35"/>
      <c r="L14" s="35"/>
      <c r="M14" s="35"/>
    </row>
    <row r="15" spans="1:15" ht="36" customHeight="1" x14ac:dyDescent="0.25">
      <c r="A15" s="38"/>
      <c r="B15" s="37" t="s">
        <v>46</v>
      </c>
      <c r="C15" s="18" t="s">
        <v>24</v>
      </c>
      <c r="D15" s="18" t="s">
        <v>8</v>
      </c>
      <c r="E15" s="18">
        <v>3070</v>
      </c>
      <c r="F15" s="18">
        <v>3070</v>
      </c>
      <c r="G15" s="18">
        <v>3020</v>
      </c>
      <c r="H15" s="35"/>
      <c r="I15" s="35"/>
      <c r="J15" s="35"/>
      <c r="K15" s="35"/>
      <c r="L15" s="35"/>
      <c r="M15" s="35"/>
    </row>
    <row r="16" spans="1:15" ht="25.5" customHeight="1" x14ac:dyDescent="0.25">
      <c r="A16" s="39"/>
      <c r="B16" s="39"/>
      <c r="C16" s="18" t="s">
        <v>60</v>
      </c>
      <c r="D16" s="18" t="s">
        <v>11</v>
      </c>
      <c r="E16" s="18">
        <v>258500</v>
      </c>
      <c r="F16" s="18">
        <v>258500</v>
      </c>
      <c r="G16" s="18">
        <v>258500</v>
      </c>
      <c r="H16" s="36"/>
      <c r="I16" s="36"/>
      <c r="J16" s="36"/>
      <c r="K16" s="36"/>
      <c r="L16" s="36"/>
      <c r="M16" s="36"/>
    </row>
    <row r="17" spans="1:15" s="3" customFormat="1" ht="33" customHeight="1" x14ac:dyDescent="0.25">
      <c r="A17" s="11" t="s">
        <v>34</v>
      </c>
      <c r="B17" s="13"/>
      <c r="C17" s="13"/>
      <c r="D17" s="13"/>
      <c r="E17" s="11"/>
      <c r="F17" s="11"/>
      <c r="G17" s="11"/>
      <c r="H17" s="6">
        <f t="shared" ref="H17:M17" si="2">H18+H19+H20+H21+H22+H23+H24+H25+H26+H27+H28+H29+H30+H31</f>
        <v>144779179</v>
      </c>
      <c r="I17" s="6">
        <f t="shared" si="2"/>
        <v>0</v>
      </c>
      <c r="J17" s="6">
        <f t="shared" si="2"/>
        <v>153136641.34</v>
      </c>
      <c r="K17" s="6">
        <f t="shared" si="2"/>
        <v>0</v>
      </c>
      <c r="L17" s="6">
        <f t="shared" si="2"/>
        <v>152968509.09999999</v>
      </c>
      <c r="M17" s="6">
        <f t="shared" si="2"/>
        <v>0</v>
      </c>
    </row>
    <row r="18" spans="1:15" s="3" customFormat="1" ht="42" customHeight="1" x14ac:dyDescent="0.25">
      <c r="A18" s="9" t="s">
        <v>9</v>
      </c>
      <c r="B18" s="23" t="s">
        <v>15</v>
      </c>
      <c r="C18" s="23" t="s">
        <v>16</v>
      </c>
      <c r="D18" s="23" t="s">
        <v>43</v>
      </c>
      <c r="E18" s="23">
        <v>15673</v>
      </c>
      <c r="F18" s="23">
        <v>14358</v>
      </c>
      <c r="G18" s="23">
        <v>14358</v>
      </c>
      <c r="H18" s="5">
        <f>7612917+1905402</f>
        <v>9518319</v>
      </c>
      <c r="I18" s="5"/>
      <c r="J18" s="5">
        <f>8092050.26+1777170</f>
        <v>9869220.2599999998</v>
      </c>
      <c r="K18" s="5"/>
      <c r="L18" s="5">
        <f>1777170+8092050.26</f>
        <v>9869220.2599999998</v>
      </c>
      <c r="M18" s="5"/>
      <c r="N18" s="2">
        <f>J18+J19+J20+J23+J25</f>
        <v>41256603.999999993</v>
      </c>
      <c r="O18" s="26"/>
    </row>
    <row r="19" spans="1:15" s="3" customFormat="1" ht="41.25" customHeight="1" x14ac:dyDescent="0.25">
      <c r="A19" s="9" t="s">
        <v>7</v>
      </c>
      <c r="B19" s="23" t="s">
        <v>15</v>
      </c>
      <c r="C19" s="23" t="s">
        <v>16</v>
      </c>
      <c r="D19" s="23" t="s">
        <v>43</v>
      </c>
      <c r="E19" s="23">
        <v>21741</v>
      </c>
      <c r="F19" s="23">
        <v>20516</v>
      </c>
      <c r="G19" s="23">
        <v>20516</v>
      </c>
      <c r="H19" s="5">
        <f>11794807+3628985</f>
        <v>15423792</v>
      </c>
      <c r="I19" s="5"/>
      <c r="J19" s="5">
        <f>11108507+3330566</f>
        <v>14439073</v>
      </c>
      <c r="K19" s="5"/>
      <c r="L19" s="5">
        <f>3330566+11108507</f>
        <v>14439073</v>
      </c>
      <c r="M19" s="5"/>
      <c r="N19" s="2">
        <f>J21+J22+J24+J26+J27+J28+J29</f>
        <v>105198618.34</v>
      </c>
      <c r="O19" s="26"/>
    </row>
    <row r="20" spans="1:15" s="3" customFormat="1" ht="42" customHeight="1" x14ac:dyDescent="0.25">
      <c r="A20" s="9" t="s">
        <v>10</v>
      </c>
      <c r="B20" s="23" t="s">
        <v>15</v>
      </c>
      <c r="C20" s="23" t="s">
        <v>16</v>
      </c>
      <c r="D20" s="23" t="s">
        <v>43</v>
      </c>
      <c r="E20" s="23">
        <v>21362</v>
      </c>
      <c r="F20" s="23">
        <v>19728</v>
      </c>
      <c r="G20" s="23">
        <v>19728</v>
      </c>
      <c r="H20" s="5">
        <f>10806121+4768573</f>
        <v>15574694</v>
      </c>
      <c r="I20" s="5"/>
      <c r="J20" s="5">
        <f>10751021+4595522</f>
        <v>15346543</v>
      </c>
      <c r="K20" s="5"/>
      <c r="L20" s="5">
        <f>4595522+10751021</f>
        <v>15346543</v>
      </c>
      <c r="M20" s="5"/>
      <c r="N20" s="2" t="e">
        <f>J30+J31+#REF!+#REF!</f>
        <v>#REF!</v>
      </c>
      <c r="O20" s="26"/>
    </row>
    <row r="21" spans="1:15" s="3" customFormat="1" ht="52.5" customHeight="1" x14ac:dyDescent="0.25">
      <c r="A21" s="7" t="s">
        <v>40</v>
      </c>
      <c r="B21" s="23" t="s">
        <v>18</v>
      </c>
      <c r="C21" s="23" t="s">
        <v>42</v>
      </c>
      <c r="D21" s="23" t="s">
        <v>11</v>
      </c>
      <c r="E21" s="23">
        <v>612</v>
      </c>
      <c r="F21" s="23">
        <v>612</v>
      </c>
      <c r="G21" s="23">
        <v>612</v>
      </c>
      <c r="H21" s="5">
        <f>23786889+4554843</f>
        <v>28341732</v>
      </c>
      <c r="I21" s="5"/>
      <c r="J21" s="5">
        <f>22326089+4314137</f>
        <v>26640226</v>
      </c>
      <c r="K21" s="5"/>
      <c r="L21" s="5">
        <f>4314137+22326089</f>
        <v>26640226</v>
      </c>
      <c r="M21" s="5"/>
      <c r="N21" s="2">
        <f>H18+H19+H20+H23+H25</f>
        <v>41863446</v>
      </c>
      <c r="O21" s="26"/>
    </row>
    <row r="22" spans="1:15" s="3" customFormat="1" ht="63" customHeight="1" x14ac:dyDescent="0.25">
      <c r="A22" s="7" t="s">
        <v>41</v>
      </c>
      <c r="B22" s="23" t="s">
        <v>18</v>
      </c>
      <c r="C22" s="23" t="s">
        <v>42</v>
      </c>
      <c r="D22" s="23" t="s">
        <v>11</v>
      </c>
      <c r="E22" s="23">
        <f>593+54</f>
        <v>647</v>
      </c>
      <c r="F22" s="23">
        <f>594+45</f>
        <v>639</v>
      </c>
      <c r="G22" s="23">
        <f>594+45</f>
        <v>639</v>
      </c>
      <c r="H22" s="5">
        <f>22157301+8981414</f>
        <v>31138715</v>
      </c>
      <c r="I22" s="5"/>
      <c r="J22" s="5">
        <f>26935036+8951301</f>
        <v>35886337</v>
      </c>
      <c r="K22" s="5"/>
      <c r="L22" s="5">
        <f>8951301+26935036</f>
        <v>35886337</v>
      </c>
      <c r="M22" s="5"/>
      <c r="N22" s="2">
        <f>H21+H22+H24+H26+H27+H28+H29</f>
        <v>95902833</v>
      </c>
      <c r="O22" s="26"/>
    </row>
    <row r="23" spans="1:15" s="3" customFormat="1" ht="35.25" customHeight="1" x14ac:dyDescent="0.25">
      <c r="A23" s="46" t="s">
        <v>35</v>
      </c>
      <c r="B23" s="23" t="s">
        <v>15</v>
      </c>
      <c r="C23" s="23" t="s">
        <v>16</v>
      </c>
      <c r="D23" s="8"/>
      <c r="E23" s="23">
        <v>1584</v>
      </c>
      <c r="F23" s="23">
        <v>1584</v>
      </c>
      <c r="G23" s="23">
        <v>1584</v>
      </c>
      <c r="H23" s="5">
        <f>250820+3000</f>
        <v>253820</v>
      </c>
      <c r="I23" s="5"/>
      <c r="J23" s="5">
        <f>203699.48+3000</f>
        <v>206699.48</v>
      </c>
      <c r="K23" s="5"/>
      <c r="L23" s="5">
        <f>3000+203699.48</f>
        <v>206699.48</v>
      </c>
      <c r="M23" s="5"/>
      <c r="O23" s="26"/>
    </row>
    <row r="24" spans="1:15" s="3" customFormat="1" ht="38.25" customHeight="1" x14ac:dyDescent="0.25">
      <c r="A24" s="47"/>
      <c r="B24" s="23" t="s">
        <v>18</v>
      </c>
      <c r="C24" s="23" t="s">
        <v>42</v>
      </c>
      <c r="D24" s="23" t="s">
        <v>11</v>
      </c>
      <c r="E24" s="23">
        <v>45</v>
      </c>
      <c r="F24" s="23">
        <v>45</v>
      </c>
      <c r="G24" s="23">
        <v>45</v>
      </c>
      <c r="H24" s="5">
        <f>5980842+1932577</f>
        <v>7913419</v>
      </c>
      <c r="I24" s="5"/>
      <c r="J24" s="5">
        <f>6722041+1873957+42137.52+0.9</f>
        <v>8638136.4199999999</v>
      </c>
      <c r="K24" s="5"/>
      <c r="L24" s="5">
        <f>6722041+1873957-6643.82</f>
        <v>8589354.1799999997</v>
      </c>
      <c r="M24" s="5"/>
      <c r="O24" s="26"/>
    </row>
    <row r="25" spans="1:15" s="3" customFormat="1" ht="39.75" customHeight="1" x14ac:dyDescent="0.25">
      <c r="A25" s="46" t="s">
        <v>36</v>
      </c>
      <c r="B25" s="23" t="s">
        <v>15</v>
      </c>
      <c r="C25" s="23" t="s">
        <v>16</v>
      </c>
      <c r="D25" s="23" t="s">
        <v>17</v>
      </c>
      <c r="E25" s="23">
        <v>1827</v>
      </c>
      <c r="F25" s="23">
        <v>2030</v>
      </c>
      <c r="G25" s="23">
        <v>2030</v>
      </c>
      <c r="H25" s="5">
        <f>1017681+75140</f>
        <v>1092821</v>
      </c>
      <c r="I25" s="5"/>
      <c r="J25" s="5">
        <f>1327068.26+68000</f>
        <v>1395068.26</v>
      </c>
      <c r="K25" s="5"/>
      <c r="L25" s="5">
        <f>68000+1327068.26</f>
        <v>1395068.26</v>
      </c>
      <c r="M25" s="5"/>
      <c r="O25" s="26"/>
    </row>
    <row r="26" spans="1:15" s="3" customFormat="1" ht="39" customHeight="1" x14ac:dyDescent="0.25">
      <c r="A26" s="47"/>
      <c r="B26" s="23" t="s">
        <v>18</v>
      </c>
      <c r="C26" s="23" t="s">
        <v>42</v>
      </c>
      <c r="D26" s="23" t="s">
        <v>11</v>
      </c>
      <c r="E26" s="23">
        <v>83</v>
      </c>
      <c r="F26" s="23">
        <v>86</v>
      </c>
      <c r="G26" s="23">
        <v>86</v>
      </c>
      <c r="H26" s="5">
        <f>6464693+2925475</f>
        <v>9390168</v>
      </c>
      <c r="I26" s="5"/>
      <c r="J26" s="5">
        <f>9749185+2780823+25745.42</f>
        <v>12555753.42</v>
      </c>
      <c r="K26" s="5"/>
      <c r="L26" s="5">
        <f>9749185+2780823-29504.58</f>
        <v>12500503.42</v>
      </c>
      <c r="M26" s="5"/>
      <c r="O26" s="26"/>
    </row>
    <row r="27" spans="1:15" s="3" customFormat="1" ht="66" customHeight="1" x14ac:dyDescent="0.25">
      <c r="A27" s="9" t="s">
        <v>37</v>
      </c>
      <c r="B27" s="23" t="s">
        <v>18</v>
      </c>
      <c r="C27" s="23" t="s">
        <v>42</v>
      </c>
      <c r="D27" s="23" t="s">
        <v>11</v>
      </c>
      <c r="E27" s="23">
        <v>23</v>
      </c>
      <c r="F27" s="23">
        <v>21</v>
      </c>
      <c r="G27" s="23">
        <v>21</v>
      </c>
      <c r="H27" s="5">
        <f>5478278+1897281</f>
        <v>7375559</v>
      </c>
      <c r="I27" s="5"/>
      <c r="J27" s="5">
        <f>6577454+1728122+32000</f>
        <v>8337576</v>
      </c>
      <c r="K27" s="5"/>
      <c r="L27" s="5">
        <f>1728122+6577454-14500</f>
        <v>8291076</v>
      </c>
      <c r="M27" s="5"/>
      <c r="O27" s="26"/>
    </row>
    <row r="28" spans="1:15" s="3" customFormat="1" ht="66" customHeight="1" x14ac:dyDescent="0.25">
      <c r="A28" s="9" t="s">
        <v>12</v>
      </c>
      <c r="B28" s="23" t="s">
        <v>18</v>
      </c>
      <c r="C28" s="23" t="s">
        <v>42</v>
      </c>
      <c r="D28" s="23" t="s">
        <v>11</v>
      </c>
      <c r="E28" s="23">
        <v>52</v>
      </c>
      <c r="F28" s="23">
        <v>41</v>
      </c>
      <c r="G28" s="23">
        <v>41</v>
      </c>
      <c r="H28" s="5">
        <f>4904398+1774240</f>
        <v>6678638</v>
      </c>
      <c r="I28" s="5"/>
      <c r="J28" s="5">
        <f>6248978+1538347</f>
        <v>7787325</v>
      </c>
      <c r="K28" s="5"/>
      <c r="L28" s="5">
        <f>1538347+6248978-17600</f>
        <v>7769725</v>
      </c>
      <c r="M28" s="5"/>
      <c r="O28" s="26"/>
    </row>
    <row r="29" spans="1:15" s="3" customFormat="1" ht="64.5" customHeight="1" x14ac:dyDescent="0.25">
      <c r="A29" s="9" t="s">
        <v>38</v>
      </c>
      <c r="B29" s="23" t="s">
        <v>18</v>
      </c>
      <c r="C29" s="23" t="s">
        <v>42</v>
      </c>
      <c r="D29" s="23" t="s">
        <v>11</v>
      </c>
      <c r="E29" s="23">
        <v>20</v>
      </c>
      <c r="F29" s="23">
        <v>22</v>
      </c>
      <c r="G29" s="23">
        <v>22</v>
      </c>
      <c r="H29" s="5">
        <f>4333232+731370</f>
        <v>5064602</v>
      </c>
      <c r="I29" s="5"/>
      <c r="J29" s="5">
        <f>4633158+707488+12618.5</f>
        <v>5353264.5</v>
      </c>
      <c r="K29" s="5"/>
      <c r="L29" s="5">
        <v>5353264.5</v>
      </c>
      <c r="M29" s="5"/>
      <c r="O29" s="26"/>
    </row>
    <row r="30" spans="1:15" s="3" customFormat="1" ht="51.75" customHeight="1" x14ac:dyDescent="0.25">
      <c r="A30" s="9" t="s">
        <v>39</v>
      </c>
      <c r="B30" s="23" t="s">
        <v>19</v>
      </c>
      <c r="C30" s="23" t="s">
        <v>20</v>
      </c>
      <c r="D30" s="23" t="s">
        <v>31</v>
      </c>
      <c r="E30" s="22">
        <v>12672</v>
      </c>
      <c r="F30" s="22">
        <v>12672</v>
      </c>
      <c r="G30" s="22">
        <v>12672</v>
      </c>
      <c r="H30" s="5">
        <v>737165</v>
      </c>
      <c r="I30" s="5"/>
      <c r="J30" s="5">
        <v>222594.06</v>
      </c>
      <c r="K30" s="5"/>
      <c r="L30" s="5">
        <v>222594.06</v>
      </c>
      <c r="M30" s="5"/>
      <c r="N30" s="2" t="e">
        <f>H30+#REF!+#REF!</f>
        <v>#REF!</v>
      </c>
      <c r="O30" s="26"/>
    </row>
    <row r="31" spans="1:15" s="3" customFormat="1" ht="54.75" customHeight="1" x14ac:dyDescent="0.25">
      <c r="A31" s="9" t="s">
        <v>39</v>
      </c>
      <c r="B31" s="23" t="s">
        <v>44</v>
      </c>
      <c r="C31" s="23" t="s">
        <v>20</v>
      </c>
      <c r="D31" s="23" t="s">
        <v>31</v>
      </c>
      <c r="E31" s="22">
        <v>113244</v>
      </c>
      <c r="F31" s="22">
        <v>113244</v>
      </c>
      <c r="G31" s="22">
        <v>113244</v>
      </c>
      <c r="H31" s="5">
        <f>7012900-H30</f>
        <v>6275735</v>
      </c>
      <c r="I31" s="5"/>
      <c r="J31" s="5">
        <f>6681419-J30</f>
        <v>6458824.9400000004</v>
      </c>
      <c r="K31" s="5"/>
      <c r="L31" s="5">
        <f>6681419-L30</f>
        <v>6458824.9400000004</v>
      </c>
      <c r="M31" s="5"/>
      <c r="O31" s="26"/>
    </row>
    <row r="33" spans="1:10" ht="18" customHeight="1" x14ac:dyDescent="0.25">
      <c r="A33" s="48"/>
      <c r="B33" s="48"/>
      <c r="C33" s="48"/>
      <c r="D33" s="48"/>
      <c r="E33" s="48"/>
      <c r="F33" s="48"/>
      <c r="G33" s="48"/>
      <c r="H33" s="48"/>
    </row>
    <row r="34" spans="1:10" s="12" customFormat="1" ht="24" customHeight="1" x14ac:dyDescent="0.25">
      <c r="A34" s="45" t="s">
        <v>48</v>
      </c>
      <c r="B34" s="45"/>
      <c r="C34" s="45"/>
      <c r="D34" s="45"/>
      <c r="E34" s="45"/>
      <c r="F34" s="45"/>
      <c r="G34" s="45"/>
      <c r="H34" s="45"/>
      <c r="J34" s="12" t="s">
        <v>13</v>
      </c>
    </row>
    <row r="35" spans="1:10" s="12" customFormat="1" ht="15" x14ac:dyDescent="0.25">
      <c r="B35" s="15"/>
    </row>
    <row r="36" spans="1:10" s="12" customFormat="1" ht="15" x14ac:dyDescent="0.25">
      <c r="A36" s="15" t="s">
        <v>25</v>
      </c>
      <c r="B36" s="15"/>
    </row>
    <row r="37" spans="1:10" s="12" customFormat="1" ht="15" x14ac:dyDescent="0.25">
      <c r="A37" s="15" t="s">
        <v>49</v>
      </c>
      <c r="B37" s="15"/>
    </row>
  </sheetData>
  <mergeCells count="33">
    <mergeCell ref="L13:L16"/>
    <mergeCell ref="M13:M16"/>
    <mergeCell ref="A23:A24"/>
    <mergeCell ref="A25:A26"/>
    <mergeCell ref="A33:H33"/>
    <mergeCell ref="J13:J16"/>
    <mergeCell ref="K13:K16"/>
    <mergeCell ref="B15:B16"/>
    <mergeCell ref="A34:H34"/>
    <mergeCell ref="A13:A16"/>
    <mergeCell ref="B13:B14"/>
    <mergeCell ref="H13:H16"/>
    <mergeCell ref="I13:I16"/>
    <mergeCell ref="A1:M1"/>
    <mergeCell ref="A2:A5"/>
    <mergeCell ref="B2:B5"/>
    <mergeCell ref="C2:G2"/>
    <mergeCell ref="H2:M2"/>
    <mergeCell ref="C3:C5"/>
    <mergeCell ref="D3:D5"/>
    <mergeCell ref="E3:E5"/>
    <mergeCell ref="F3:F5"/>
    <mergeCell ref="G3:G5"/>
    <mergeCell ref="H3:I3"/>
    <mergeCell ref="J3:K3"/>
    <mergeCell ref="L3:M3"/>
    <mergeCell ref="L10:L12"/>
    <mergeCell ref="M10:M12"/>
    <mergeCell ref="A10:A12"/>
    <mergeCell ref="H10:H12"/>
    <mergeCell ref="I10:I12"/>
    <mergeCell ref="J10:J12"/>
    <mergeCell ref="K10:K12"/>
  </mergeCells>
  <pageMargins left="0" right="0" top="0.78740157480314965" bottom="0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O36"/>
  <sheetViews>
    <sheetView tabSelected="1" workbookViewId="0">
      <pane xSplit="2" ySplit="5" topLeftCell="G10" activePane="bottomRight" state="frozen"/>
      <selection pane="topRight" activeCell="C1" sqref="C1"/>
      <selection pane="bottomLeft" activeCell="A6" sqref="A6"/>
      <selection pane="bottomRight" activeCell="I39" sqref="I39"/>
    </sheetView>
  </sheetViews>
  <sheetFormatPr defaultColWidth="9.140625" defaultRowHeight="12.75" x14ac:dyDescent="0.25"/>
  <cols>
    <col min="1" max="1" width="34.85546875" style="4" customWidth="1"/>
    <col min="2" max="2" width="30.85546875" style="30" customWidth="1"/>
    <col min="3" max="3" width="16" style="4" customWidth="1"/>
    <col min="4" max="4" width="11.5703125" style="4" customWidth="1"/>
    <col min="5" max="5" width="12.5703125" style="4" customWidth="1"/>
    <col min="6" max="6" width="12.7109375" style="4" customWidth="1"/>
    <col min="7" max="7" width="9.42578125" style="4" customWidth="1"/>
    <col min="8" max="8" width="15.85546875" style="4" customWidth="1"/>
    <col min="9" max="9" width="10.7109375" style="4" customWidth="1"/>
    <col min="10" max="10" width="15.85546875" style="4" customWidth="1"/>
    <col min="11" max="11" width="12.85546875" style="4" customWidth="1"/>
    <col min="12" max="12" width="15.85546875" style="4" customWidth="1"/>
    <col min="13" max="13" width="12.140625" style="4" customWidth="1"/>
    <col min="14" max="14" width="12.28515625" style="4" hidden="1" customWidth="1"/>
    <col min="15" max="16384" width="9.140625" style="4"/>
  </cols>
  <sheetData>
    <row r="1" spans="1:15" ht="35.25" customHeight="1" x14ac:dyDescent="0.25">
      <c r="A1" s="40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5" ht="16.5" customHeight="1" x14ac:dyDescent="0.25">
      <c r="A2" s="41" t="s">
        <v>26</v>
      </c>
      <c r="B2" s="37" t="s">
        <v>0</v>
      </c>
      <c r="C2" s="41" t="s">
        <v>65</v>
      </c>
      <c r="D2" s="41"/>
      <c r="E2" s="41"/>
      <c r="F2" s="41"/>
      <c r="G2" s="41"/>
      <c r="H2" s="42" t="s">
        <v>27</v>
      </c>
      <c r="I2" s="43"/>
      <c r="J2" s="43"/>
      <c r="K2" s="43"/>
      <c r="L2" s="43"/>
      <c r="M2" s="44"/>
    </row>
    <row r="3" spans="1:15" ht="18.75" customHeight="1" x14ac:dyDescent="0.25">
      <c r="A3" s="41"/>
      <c r="B3" s="38"/>
      <c r="C3" s="37" t="s">
        <v>1</v>
      </c>
      <c r="D3" s="37" t="s">
        <v>2</v>
      </c>
      <c r="E3" s="37" t="s">
        <v>66</v>
      </c>
      <c r="F3" s="37" t="s">
        <v>67</v>
      </c>
      <c r="G3" s="37" t="s">
        <v>68</v>
      </c>
      <c r="H3" s="42" t="s">
        <v>28</v>
      </c>
      <c r="I3" s="43"/>
      <c r="J3" s="42" t="s">
        <v>29</v>
      </c>
      <c r="K3" s="43"/>
      <c r="L3" s="41" t="s">
        <v>30</v>
      </c>
      <c r="M3" s="41"/>
    </row>
    <row r="4" spans="1:15" ht="88.5" customHeight="1" x14ac:dyDescent="0.25">
      <c r="A4" s="41"/>
      <c r="B4" s="38"/>
      <c r="C4" s="38"/>
      <c r="D4" s="38"/>
      <c r="E4" s="38"/>
      <c r="F4" s="38"/>
      <c r="G4" s="38"/>
      <c r="H4" s="33" t="s">
        <v>69</v>
      </c>
      <c r="I4" s="1" t="s">
        <v>70</v>
      </c>
      <c r="J4" s="33" t="s">
        <v>69</v>
      </c>
      <c r="K4" s="1" t="s">
        <v>70</v>
      </c>
      <c r="L4" s="33" t="s">
        <v>69</v>
      </c>
      <c r="M4" s="1" t="s">
        <v>70</v>
      </c>
    </row>
    <row r="5" spans="1:15" ht="23.25" customHeight="1" x14ac:dyDescent="0.25">
      <c r="A5" s="41"/>
      <c r="B5" s="39"/>
      <c r="C5" s="39"/>
      <c r="D5" s="39"/>
      <c r="E5" s="39"/>
      <c r="F5" s="39"/>
      <c r="G5" s="39"/>
      <c r="H5" s="6">
        <f>H6+H16</f>
        <v>203353192</v>
      </c>
      <c r="I5" s="6">
        <f t="shared" ref="H5:M5" si="0">I6+I16</f>
        <v>0</v>
      </c>
      <c r="J5" s="6">
        <f t="shared" si="0"/>
        <v>218853123.71999997</v>
      </c>
      <c r="K5" s="6">
        <f t="shared" si="0"/>
        <v>0</v>
      </c>
      <c r="L5" s="6">
        <f t="shared" si="0"/>
        <v>218206932.17999998</v>
      </c>
      <c r="M5" s="6">
        <f t="shared" si="0"/>
        <v>0</v>
      </c>
      <c r="O5" s="10"/>
    </row>
    <row r="6" spans="1:15" s="3" customFormat="1" ht="33" customHeight="1" x14ac:dyDescent="0.25">
      <c r="A6" s="11" t="s">
        <v>32</v>
      </c>
      <c r="B6" s="8"/>
      <c r="C6" s="8"/>
      <c r="D6" s="8"/>
      <c r="E6" s="8"/>
      <c r="F6" s="8"/>
      <c r="G6" s="8"/>
      <c r="H6" s="6">
        <f t="shared" ref="H6:M6" si="1">H7+H8+H9+H10+H12</f>
        <v>38979400</v>
      </c>
      <c r="I6" s="6">
        <f t="shared" si="1"/>
        <v>0</v>
      </c>
      <c r="J6" s="6">
        <f t="shared" si="1"/>
        <v>40588920.350000001</v>
      </c>
      <c r="K6" s="6">
        <f t="shared" si="1"/>
        <v>0</v>
      </c>
      <c r="L6" s="6">
        <f t="shared" si="1"/>
        <v>40523065.990000002</v>
      </c>
      <c r="M6" s="6">
        <f t="shared" si="1"/>
        <v>0</v>
      </c>
    </row>
    <row r="7" spans="1:15" ht="76.5" customHeight="1" x14ac:dyDescent="0.25">
      <c r="A7" s="24" t="s">
        <v>14</v>
      </c>
      <c r="B7" s="29" t="s">
        <v>61</v>
      </c>
      <c r="C7" s="29" t="s">
        <v>3</v>
      </c>
      <c r="D7" s="29" t="s">
        <v>8</v>
      </c>
      <c r="E7" s="29">
        <v>8450</v>
      </c>
      <c r="F7" s="29">
        <v>8450</v>
      </c>
      <c r="G7" s="29">
        <v>8450</v>
      </c>
      <c r="H7" s="25">
        <v>3368100</v>
      </c>
      <c r="I7" s="25"/>
      <c r="J7" s="25">
        <v>3607995</v>
      </c>
      <c r="K7" s="25"/>
      <c r="L7" s="25">
        <v>3607995</v>
      </c>
      <c r="M7" s="25"/>
    </row>
    <row r="8" spans="1:15" ht="39" customHeight="1" x14ac:dyDescent="0.25">
      <c r="A8" s="46" t="s">
        <v>21</v>
      </c>
      <c r="B8" s="31" t="s">
        <v>19</v>
      </c>
      <c r="C8" s="31" t="s">
        <v>50</v>
      </c>
      <c r="D8" s="31" t="s">
        <v>31</v>
      </c>
      <c r="E8" s="28">
        <v>90763</v>
      </c>
      <c r="F8" s="28">
        <v>90763</v>
      </c>
      <c r="G8" s="28">
        <v>90763</v>
      </c>
      <c r="H8" s="5">
        <v>6913794.1600000001</v>
      </c>
      <c r="I8" s="5">
        <v>0</v>
      </c>
      <c r="J8" s="5">
        <v>7658878.1100000003</v>
      </c>
      <c r="K8" s="5">
        <v>0</v>
      </c>
      <c r="L8" s="5">
        <f>7658878.11-43329.01</f>
        <v>7615549.1000000006</v>
      </c>
      <c r="M8" s="5">
        <v>0</v>
      </c>
    </row>
    <row r="9" spans="1:15" ht="40.5" customHeight="1" x14ac:dyDescent="0.25">
      <c r="A9" s="47"/>
      <c r="B9" s="31" t="s">
        <v>45</v>
      </c>
      <c r="C9" s="31" t="s">
        <v>50</v>
      </c>
      <c r="D9" s="31" t="s">
        <v>31</v>
      </c>
      <c r="E9" s="28">
        <v>30261</v>
      </c>
      <c r="F9" s="28">
        <v>30261</v>
      </c>
      <c r="G9" s="28">
        <v>30261</v>
      </c>
      <c r="H9" s="5">
        <v>2305105.84</v>
      </c>
      <c r="I9" s="5">
        <v>0</v>
      </c>
      <c r="J9" s="5">
        <f>2553521.89+22525.35</f>
        <v>2576047.2400000002</v>
      </c>
      <c r="K9" s="5">
        <v>0</v>
      </c>
      <c r="L9" s="5">
        <f>2553521.89</f>
        <v>2553521.89</v>
      </c>
      <c r="M9" s="5">
        <v>0</v>
      </c>
    </row>
    <row r="10" spans="1:15" ht="40.5" customHeight="1" x14ac:dyDescent="0.25">
      <c r="A10" s="37" t="s">
        <v>33</v>
      </c>
      <c r="B10" s="31" t="s">
        <v>47</v>
      </c>
      <c r="C10" s="31" t="s">
        <v>6</v>
      </c>
      <c r="D10" s="31" t="s">
        <v>22</v>
      </c>
      <c r="E10" s="31">
        <v>85420</v>
      </c>
      <c r="F10" s="31">
        <v>65150</v>
      </c>
      <c r="G10" s="31">
        <v>66463</v>
      </c>
      <c r="H10" s="34">
        <v>10407700</v>
      </c>
      <c r="I10" s="34"/>
      <c r="J10" s="34">
        <v>10957300</v>
      </c>
      <c r="K10" s="34"/>
      <c r="L10" s="34">
        <v>10957300</v>
      </c>
      <c r="M10" s="34"/>
    </row>
    <row r="11" spans="1:15" ht="40.5" customHeight="1" x14ac:dyDescent="0.25">
      <c r="A11" s="38"/>
      <c r="B11" s="31" t="s">
        <v>59</v>
      </c>
      <c r="C11" s="31" t="s">
        <v>6</v>
      </c>
      <c r="D11" s="31" t="s">
        <v>22</v>
      </c>
      <c r="E11" s="31">
        <v>25000</v>
      </c>
      <c r="F11" s="31">
        <v>37270</v>
      </c>
      <c r="G11" s="31">
        <v>35977</v>
      </c>
      <c r="H11" s="35"/>
      <c r="I11" s="35"/>
      <c r="J11" s="35"/>
      <c r="K11" s="35"/>
      <c r="L11" s="35"/>
      <c r="M11" s="35"/>
    </row>
    <row r="12" spans="1:15" ht="38.25" customHeight="1" x14ac:dyDescent="0.25">
      <c r="A12" s="37" t="s">
        <v>4</v>
      </c>
      <c r="B12" s="41" t="s">
        <v>5</v>
      </c>
      <c r="C12" s="33" t="s">
        <v>23</v>
      </c>
      <c r="D12" s="33" t="s">
        <v>8</v>
      </c>
      <c r="E12" s="33">
        <v>122</v>
      </c>
      <c r="F12" s="33">
        <v>122</v>
      </c>
      <c r="G12" s="33">
        <v>117</v>
      </c>
      <c r="H12" s="34">
        <v>15984700</v>
      </c>
      <c r="I12" s="34"/>
      <c r="J12" s="34">
        <v>15788700</v>
      </c>
      <c r="K12" s="34"/>
      <c r="L12" s="34">
        <v>15788700</v>
      </c>
      <c r="M12" s="34"/>
    </row>
    <row r="13" spans="1:15" ht="66" customHeight="1" x14ac:dyDescent="0.25">
      <c r="A13" s="38"/>
      <c r="B13" s="41"/>
      <c r="C13" s="33" t="s">
        <v>71</v>
      </c>
      <c r="D13" s="33" t="s">
        <v>11</v>
      </c>
      <c r="E13" s="33">
        <v>1312</v>
      </c>
      <c r="F13" s="33">
        <v>1312</v>
      </c>
      <c r="G13" s="33">
        <v>1230</v>
      </c>
      <c r="H13" s="35"/>
      <c r="I13" s="35"/>
      <c r="J13" s="35"/>
      <c r="K13" s="35"/>
      <c r="L13" s="35"/>
      <c r="M13" s="35"/>
    </row>
    <row r="14" spans="1:15" ht="39" customHeight="1" x14ac:dyDescent="0.25">
      <c r="A14" s="38"/>
      <c r="B14" s="37" t="s">
        <v>46</v>
      </c>
      <c r="C14" s="33" t="s">
        <v>24</v>
      </c>
      <c r="D14" s="33" t="s">
        <v>8</v>
      </c>
      <c r="E14" s="33">
        <v>3070</v>
      </c>
      <c r="F14" s="33">
        <v>3070</v>
      </c>
      <c r="G14" s="33">
        <v>3020</v>
      </c>
      <c r="H14" s="35"/>
      <c r="I14" s="35"/>
      <c r="J14" s="35"/>
      <c r="K14" s="35"/>
      <c r="L14" s="35"/>
      <c r="M14" s="35"/>
    </row>
    <row r="15" spans="1:15" ht="54" customHeight="1" x14ac:dyDescent="0.25">
      <c r="A15" s="39"/>
      <c r="B15" s="39"/>
      <c r="C15" s="33" t="s">
        <v>72</v>
      </c>
      <c r="D15" s="33" t="s">
        <v>11</v>
      </c>
      <c r="E15" s="33">
        <v>295000</v>
      </c>
      <c r="F15" s="33">
        <v>295000</v>
      </c>
      <c r="G15" s="33">
        <v>295005</v>
      </c>
      <c r="H15" s="36"/>
      <c r="I15" s="36"/>
      <c r="J15" s="36"/>
      <c r="K15" s="36"/>
      <c r="L15" s="36"/>
      <c r="M15" s="36"/>
    </row>
    <row r="16" spans="1:15" s="3" customFormat="1" ht="33" customHeight="1" x14ac:dyDescent="0.25">
      <c r="A16" s="11" t="s">
        <v>34</v>
      </c>
      <c r="B16" s="13"/>
      <c r="C16" s="13"/>
      <c r="D16" s="13"/>
      <c r="E16" s="11"/>
      <c r="F16" s="11"/>
      <c r="G16" s="11"/>
      <c r="H16" s="6">
        <f>SUM(H17:H30)</f>
        <v>164373792</v>
      </c>
      <c r="I16" s="6">
        <f t="shared" ref="I16:M16" si="2">SUM(I17:I30)</f>
        <v>0</v>
      </c>
      <c r="J16" s="6">
        <f t="shared" si="2"/>
        <v>178264203.36999997</v>
      </c>
      <c r="K16" s="6">
        <f t="shared" si="2"/>
        <v>0</v>
      </c>
      <c r="L16" s="6">
        <f t="shared" si="2"/>
        <v>177683866.18999997</v>
      </c>
      <c r="M16" s="6">
        <f t="shared" si="2"/>
        <v>0</v>
      </c>
    </row>
    <row r="17" spans="1:15" s="3" customFormat="1" ht="42" customHeight="1" x14ac:dyDescent="0.25">
      <c r="A17" s="9" t="s">
        <v>9</v>
      </c>
      <c r="B17" s="31" t="s">
        <v>15</v>
      </c>
      <c r="C17" s="31" t="s">
        <v>16</v>
      </c>
      <c r="D17" s="31" t="s">
        <v>43</v>
      </c>
      <c r="E17" s="31">
        <v>14750</v>
      </c>
      <c r="F17" s="31">
        <v>14750</v>
      </c>
      <c r="G17" s="31">
        <v>14750</v>
      </c>
      <c r="H17" s="5">
        <v>10285830</v>
      </c>
      <c r="I17" s="5"/>
      <c r="J17" s="5">
        <v>12016433.970000001</v>
      </c>
      <c r="K17" s="5"/>
      <c r="L17" s="5">
        <v>12016433.970000001</v>
      </c>
      <c r="M17" s="5"/>
      <c r="N17" s="2">
        <f>J17+J18+J19+J22+J24</f>
        <v>49329911.729999997</v>
      </c>
      <c r="O17" s="26"/>
    </row>
    <row r="18" spans="1:15" s="3" customFormat="1" ht="41.25" customHeight="1" x14ac:dyDescent="0.25">
      <c r="A18" s="9" t="s">
        <v>7</v>
      </c>
      <c r="B18" s="31" t="s">
        <v>15</v>
      </c>
      <c r="C18" s="31" t="s">
        <v>16</v>
      </c>
      <c r="D18" s="31" t="s">
        <v>43</v>
      </c>
      <c r="E18" s="31">
        <v>21063</v>
      </c>
      <c r="F18" s="31">
        <v>21063</v>
      </c>
      <c r="G18" s="31">
        <v>21063</v>
      </c>
      <c r="H18" s="5">
        <v>16999280</v>
      </c>
      <c r="I18" s="5"/>
      <c r="J18" s="5">
        <v>17528575.949999999</v>
      </c>
      <c r="K18" s="5"/>
      <c r="L18" s="5">
        <v>17524420.949999999</v>
      </c>
      <c r="M18" s="5"/>
      <c r="N18" s="2">
        <f>J20+J21+J23+J25+J26+J27+J28</f>
        <v>121483044.73999999</v>
      </c>
      <c r="O18" s="26"/>
    </row>
    <row r="19" spans="1:15" s="3" customFormat="1" ht="42" customHeight="1" x14ac:dyDescent="0.25">
      <c r="A19" s="9" t="s">
        <v>10</v>
      </c>
      <c r="B19" s="31" t="s">
        <v>15</v>
      </c>
      <c r="C19" s="31" t="s">
        <v>16</v>
      </c>
      <c r="D19" s="31" t="s">
        <v>43</v>
      </c>
      <c r="E19" s="31">
        <v>20156</v>
      </c>
      <c r="F19" s="31">
        <v>20156</v>
      </c>
      <c r="G19" s="31">
        <v>20156</v>
      </c>
      <c r="H19" s="5">
        <v>17147891</v>
      </c>
      <c r="I19" s="5"/>
      <c r="J19" s="5">
        <v>17698291.469999999</v>
      </c>
      <c r="K19" s="5"/>
      <c r="L19" s="5">
        <v>17695767.390000001</v>
      </c>
      <c r="M19" s="5"/>
      <c r="N19" s="2" t="e">
        <f>J29+J30+#REF!+#REF!</f>
        <v>#REF!</v>
      </c>
      <c r="O19" s="26"/>
    </row>
    <row r="20" spans="1:15" s="3" customFormat="1" ht="52.5" customHeight="1" x14ac:dyDescent="0.25">
      <c r="A20" s="7" t="s">
        <v>40</v>
      </c>
      <c r="B20" s="31" t="s">
        <v>18</v>
      </c>
      <c r="C20" s="31" t="s">
        <v>42</v>
      </c>
      <c r="D20" s="31" t="s">
        <v>11</v>
      </c>
      <c r="E20" s="31">
        <v>604</v>
      </c>
      <c r="F20" s="31">
        <v>604</v>
      </c>
      <c r="G20" s="31">
        <v>604</v>
      </c>
      <c r="H20" s="5">
        <v>32859981</v>
      </c>
      <c r="I20" s="5"/>
      <c r="J20" s="5">
        <v>30865722.25</v>
      </c>
      <c r="K20" s="5"/>
      <c r="L20" s="5">
        <v>30784645.02</v>
      </c>
      <c r="M20" s="5"/>
      <c r="N20" s="2">
        <f>H17+H18+H19+H22+H24</f>
        <v>46716241</v>
      </c>
      <c r="O20" s="26"/>
    </row>
    <row r="21" spans="1:15" s="3" customFormat="1" ht="63" customHeight="1" x14ac:dyDescent="0.25">
      <c r="A21" s="7" t="s">
        <v>41</v>
      </c>
      <c r="B21" s="31" t="s">
        <v>18</v>
      </c>
      <c r="C21" s="31" t="s">
        <v>42</v>
      </c>
      <c r="D21" s="31" t="s">
        <v>11</v>
      </c>
      <c r="E21" s="31">
        <v>625</v>
      </c>
      <c r="F21" s="31">
        <v>625</v>
      </c>
      <c r="G21" s="31">
        <v>625</v>
      </c>
      <c r="H21" s="5">
        <v>34938632</v>
      </c>
      <c r="I21" s="5"/>
      <c r="J21" s="5">
        <v>40843715.140000001</v>
      </c>
      <c r="K21" s="5"/>
      <c r="L21" s="5">
        <v>40843715.140000001</v>
      </c>
      <c r="M21" s="5"/>
      <c r="N21" s="2">
        <f>H20+H21+H23+H25+H26+H27+H28</f>
        <v>110238851</v>
      </c>
      <c r="O21" s="26"/>
    </row>
    <row r="22" spans="1:15" s="3" customFormat="1" ht="35.25" customHeight="1" x14ac:dyDescent="0.25">
      <c r="A22" s="46" t="s">
        <v>35</v>
      </c>
      <c r="B22" s="31" t="s">
        <v>15</v>
      </c>
      <c r="C22" s="31" t="s">
        <v>16</v>
      </c>
      <c r="D22" s="31" t="s">
        <v>17</v>
      </c>
      <c r="E22" s="31">
        <v>1870</v>
      </c>
      <c r="F22" s="31">
        <v>1870</v>
      </c>
      <c r="G22" s="31">
        <v>1870</v>
      </c>
      <c r="H22" s="5">
        <v>932261</v>
      </c>
      <c r="I22" s="5"/>
      <c r="J22" s="5">
        <v>292197.40999999997</v>
      </c>
      <c r="K22" s="5"/>
      <c r="L22" s="5">
        <v>292197.40999999997</v>
      </c>
      <c r="M22" s="5"/>
      <c r="O22" s="26"/>
    </row>
    <row r="23" spans="1:15" s="3" customFormat="1" ht="38.25" customHeight="1" x14ac:dyDescent="0.25">
      <c r="A23" s="47"/>
      <c r="B23" s="31" t="s">
        <v>18</v>
      </c>
      <c r="C23" s="31" t="s">
        <v>42</v>
      </c>
      <c r="D23" s="31" t="s">
        <v>11</v>
      </c>
      <c r="E23" s="31">
        <v>44</v>
      </c>
      <c r="F23" s="31">
        <v>44</v>
      </c>
      <c r="G23" s="31">
        <v>44</v>
      </c>
      <c r="H23" s="5">
        <v>9857179</v>
      </c>
      <c r="I23" s="5"/>
      <c r="J23" s="5">
        <f>10526146.7+93974.39</f>
        <v>10620121.09</v>
      </c>
      <c r="K23" s="5"/>
      <c r="L23" s="5">
        <v>10526146.699999999</v>
      </c>
      <c r="M23" s="5"/>
      <c r="O23" s="26"/>
    </row>
    <row r="24" spans="1:15" s="3" customFormat="1" ht="39.75" customHeight="1" x14ac:dyDescent="0.25">
      <c r="A24" s="46" t="s">
        <v>36</v>
      </c>
      <c r="B24" s="31" t="s">
        <v>15</v>
      </c>
      <c r="C24" s="31" t="s">
        <v>16</v>
      </c>
      <c r="D24" s="31" t="s">
        <v>17</v>
      </c>
      <c r="E24" s="31">
        <v>1530</v>
      </c>
      <c r="F24" s="31">
        <v>1530</v>
      </c>
      <c r="G24" s="31">
        <v>1530</v>
      </c>
      <c r="H24" s="5">
        <v>1350979</v>
      </c>
      <c r="I24" s="5"/>
      <c r="J24" s="5">
        <f>1792213.03+2199.9</f>
        <v>1794412.93</v>
      </c>
      <c r="K24" s="5"/>
      <c r="L24" s="5">
        <v>1792213.03</v>
      </c>
      <c r="M24" s="5"/>
      <c r="O24" s="26"/>
    </row>
    <row r="25" spans="1:15" s="3" customFormat="1" ht="39" customHeight="1" x14ac:dyDescent="0.25">
      <c r="A25" s="47"/>
      <c r="B25" s="31" t="s">
        <v>18</v>
      </c>
      <c r="C25" s="31" t="s">
        <v>42</v>
      </c>
      <c r="D25" s="31" t="s">
        <v>11</v>
      </c>
      <c r="E25" s="31">
        <v>85</v>
      </c>
      <c r="F25" s="31">
        <v>85</v>
      </c>
      <c r="G25" s="31">
        <v>85</v>
      </c>
      <c r="H25" s="5">
        <v>11310938</v>
      </c>
      <c r="I25" s="5"/>
      <c r="J25" s="5">
        <f>14279353.08+213478.2</f>
        <v>14492831.279999999</v>
      </c>
      <c r="K25" s="5"/>
      <c r="L25" s="5">
        <v>14279353.08</v>
      </c>
      <c r="M25" s="5"/>
      <c r="O25" s="26"/>
    </row>
    <row r="26" spans="1:15" s="3" customFormat="1" ht="66" customHeight="1" x14ac:dyDescent="0.25">
      <c r="A26" s="9" t="s">
        <v>37</v>
      </c>
      <c r="B26" s="31" t="s">
        <v>18</v>
      </c>
      <c r="C26" s="31" t="s">
        <v>42</v>
      </c>
      <c r="D26" s="31" t="s">
        <v>11</v>
      </c>
      <c r="E26" s="31">
        <v>20</v>
      </c>
      <c r="F26" s="31">
        <v>20</v>
      </c>
      <c r="G26" s="31">
        <v>20</v>
      </c>
      <c r="H26" s="5">
        <v>7605117</v>
      </c>
      <c r="I26" s="5"/>
      <c r="J26" s="5">
        <v>10084728.470000001</v>
      </c>
      <c r="K26" s="5"/>
      <c r="L26" s="5">
        <v>10027994.890000001</v>
      </c>
      <c r="M26" s="5"/>
      <c r="O26" s="26"/>
    </row>
    <row r="27" spans="1:15" s="3" customFormat="1" ht="66" customHeight="1" x14ac:dyDescent="0.25">
      <c r="A27" s="9" t="s">
        <v>12</v>
      </c>
      <c r="B27" s="31" t="s">
        <v>18</v>
      </c>
      <c r="C27" s="31" t="s">
        <v>42</v>
      </c>
      <c r="D27" s="31" t="s">
        <v>11</v>
      </c>
      <c r="E27" s="31">
        <v>41</v>
      </c>
      <c r="F27" s="31">
        <v>41</v>
      </c>
      <c r="G27" s="31">
        <v>41</v>
      </c>
      <c r="H27" s="5">
        <v>7874221</v>
      </c>
      <c r="I27" s="5"/>
      <c r="J27" s="5">
        <v>8635441.1600000001</v>
      </c>
      <c r="K27" s="5"/>
      <c r="L27" s="5">
        <v>8578410.5500000007</v>
      </c>
      <c r="M27" s="5"/>
      <c r="O27" s="26"/>
    </row>
    <row r="28" spans="1:15" s="3" customFormat="1" ht="64.5" customHeight="1" x14ac:dyDescent="0.25">
      <c r="A28" s="9" t="s">
        <v>38</v>
      </c>
      <c r="B28" s="31" t="s">
        <v>18</v>
      </c>
      <c r="C28" s="31" t="s">
        <v>42</v>
      </c>
      <c r="D28" s="31" t="s">
        <v>11</v>
      </c>
      <c r="E28" s="31">
        <v>15</v>
      </c>
      <c r="F28" s="31">
        <v>15</v>
      </c>
      <c r="G28" s="31">
        <v>15</v>
      </c>
      <c r="H28" s="5">
        <v>5792783</v>
      </c>
      <c r="I28" s="5"/>
      <c r="J28" s="5">
        <v>5940485.3499999996</v>
      </c>
      <c r="K28" s="5"/>
      <c r="L28" s="5">
        <v>5871321.1600000001</v>
      </c>
      <c r="M28" s="5"/>
      <c r="O28" s="26"/>
    </row>
    <row r="29" spans="1:15" s="3" customFormat="1" ht="27.75" customHeight="1" x14ac:dyDescent="0.25">
      <c r="A29" s="46" t="s">
        <v>63</v>
      </c>
      <c r="B29" s="31" t="s">
        <v>19</v>
      </c>
      <c r="C29" s="31" t="s">
        <v>20</v>
      </c>
      <c r="D29" s="31" t="s">
        <v>31</v>
      </c>
      <c r="E29" s="28">
        <v>23904</v>
      </c>
      <c r="F29" s="28">
        <v>23904</v>
      </c>
      <c r="G29" s="28">
        <v>23904</v>
      </c>
      <c r="H29" s="5">
        <v>694052.64</v>
      </c>
      <c r="I29" s="5"/>
      <c r="J29" s="5">
        <v>694052.64</v>
      </c>
      <c r="K29" s="5"/>
      <c r="L29" s="5">
        <v>694052.64</v>
      </c>
      <c r="M29" s="5"/>
      <c r="N29" s="2" t="e">
        <f>H29+#REF!+#REF!</f>
        <v>#REF!</v>
      </c>
      <c r="O29" s="26"/>
    </row>
    <row r="30" spans="1:15" s="3" customFormat="1" ht="54.75" customHeight="1" x14ac:dyDescent="0.25">
      <c r="A30" s="47"/>
      <c r="B30" s="31" t="s">
        <v>44</v>
      </c>
      <c r="C30" s="31" t="s">
        <v>20</v>
      </c>
      <c r="D30" s="31" t="s">
        <v>31</v>
      </c>
      <c r="E30" s="28">
        <v>103480</v>
      </c>
      <c r="F30" s="28">
        <v>103480</v>
      </c>
      <c r="G30" s="28">
        <v>103480</v>
      </c>
      <c r="H30" s="5">
        <v>6724647.3600000003</v>
      </c>
      <c r="I30" s="5"/>
      <c r="J30" s="5">
        <f>7451246.9-J29</f>
        <v>6757194.2600000007</v>
      </c>
      <c r="K30" s="5"/>
      <c r="L30" s="5">
        <f>7451246.9-L29</f>
        <v>6757194.2600000007</v>
      </c>
      <c r="M30" s="5"/>
      <c r="O30" s="26"/>
    </row>
    <row r="31" spans="1:15" x14ac:dyDescent="0.25">
      <c r="H31" s="27"/>
    </row>
    <row r="32" spans="1:15" ht="18" customHeight="1" x14ac:dyDescent="0.25">
      <c r="A32" s="48"/>
      <c r="B32" s="48"/>
      <c r="C32" s="48"/>
      <c r="D32" s="48"/>
      <c r="E32" s="48"/>
      <c r="F32" s="48"/>
      <c r="G32" s="48"/>
      <c r="H32" s="48"/>
    </row>
    <row r="33" spans="1:10" s="12" customFormat="1" ht="24" customHeight="1" x14ac:dyDescent="0.25">
      <c r="A33" s="45" t="s">
        <v>48</v>
      </c>
      <c r="B33" s="45"/>
      <c r="C33" s="45"/>
      <c r="D33" s="45"/>
      <c r="E33" s="45"/>
      <c r="F33" s="45"/>
      <c r="G33" s="45"/>
      <c r="H33" s="45"/>
      <c r="J33" s="12" t="s">
        <v>13</v>
      </c>
    </row>
    <row r="34" spans="1:10" s="12" customFormat="1" ht="15" x14ac:dyDescent="0.25">
      <c r="B34" s="32"/>
    </row>
    <row r="35" spans="1:10" s="12" customFormat="1" ht="15" x14ac:dyDescent="0.25">
      <c r="A35" s="32" t="s">
        <v>25</v>
      </c>
      <c r="B35" s="32"/>
    </row>
    <row r="36" spans="1:10" s="12" customFormat="1" ht="15" x14ac:dyDescent="0.25">
      <c r="A36" s="32" t="s">
        <v>49</v>
      </c>
      <c r="B36" s="32"/>
    </row>
  </sheetData>
  <mergeCells count="35">
    <mergeCell ref="L10:L11"/>
    <mergeCell ref="M10:M11"/>
    <mergeCell ref="A33:H33"/>
    <mergeCell ref="L12:L15"/>
    <mergeCell ref="M12:M15"/>
    <mergeCell ref="B14:B15"/>
    <mergeCell ref="A22:A23"/>
    <mergeCell ref="A24:A25"/>
    <mergeCell ref="A32:H32"/>
    <mergeCell ref="A12:A15"/>
    <mergeCell ref="B12:B13"/>
    <mergeCell ref="H12:H15"/>
    <mergeCell ref="I12:I15"/>
    <mergeCell ref="J12:J15"/>
    <mergeCell ref="K12:K15"/>
    <mergeCell ref="A29:A30"/>
    <mergeCell ref="A10:A11"/>
    <mergeCell ref="H10:H11"/>
    <mergeCell ref="I10:I11"/>
    <mergeCell ref="J10:J11"/>
    <mergeCell ref="K10:K11"/>
    <mergeCell ref="A8:A9"/>
    <mergeCell ref="A1:M1"/>
    <mergeCell ref="A2:A5"/>
    <mergeCell ref="B2:B5"/>
    <mergeCell ref="C2:G2"/>
    <mergeCell ref="H2:M2"/>
    <mergeCell ref="C3:C5"/>
    <mergeCell ref="D3:D5"/>
    <mergeCell ref="E3:E5"/>
    <mergeCell ref="F3:F5"/>
    <mergeCell ref="G3:G5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5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2022 год</vt:lpstr>
      <vt:lpstr>2024 год</vt:lpstr>
      <vt:lpstr>'2022 год'!Заголовки_для_печати</vt:lpstr>
      <vt:lpstr>'2024 год'!Заголовки_для_печати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2025-02-13T07:44:26Z</dcterms:modified>
</cp:coreProperties>
</file>