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9440" windowHeight="9330"/>
  </bookViews>
  <sheets>
    <sheet name="01.09.24" sheetId="4" r:id="rId1"/>
  </sheets>
  <definedNames>
    <definedName name="_xlnm.Print_Titles" localSheetId="0">'01.09.24'!$6:$7</definedName>
  </definedNames>
  <calcPr calcId="145621" iterate="1"/>
</workbook>
</file>

<file path=xl/calcChain.xml><?xml version="1.0" encoding="utf-8"?>
<calcChain xmlns="http://schemas.openxmlformats.org/spreadsheetml/2006/main">
  <c r="W33" i="4" l="1"/>
  <c r="P273" i="4" l="1"/>
  <c r="R273" i="4"/>
  <c r="S273" i="4"/>
  <c r="O273" i="4"/>
  <c r="O272" i="4" l="1"/>
  <c r="P272" i="4"/>
  <c r="R272" i="4"/>
  <c r="S272" i="4"/>
  <c r="O200" i="4" l="1"/>
  <c r="O199" i="4" s="1"/>
  <c r="S130" i="4" l="1"/>
  <c r="R130" i="4"/>
  <c r="U266" i="4"/>
  <c r="T266" i="4"/>
  <c r="Q42" i="4" l="1"/>
  <c r="Q96" i="4"/>
  <c r="Q95" i="4" s="1"/>
  <c r="S195" i="4"/>
  <c r="R195" i="4"/>
  <c r="Q195" i="4"/>
  <c r="Q285" i="4"/>
  <c r="R96" i="4"/>
  <c r="S96" i="4"/>
  <c r="Q73" i="4"/>
  <c r="P111" i="4" l="1"/>
  <c r="Q111" i="4"/>
  <c r="R111" i="4"/>
  <c r="S111" i="4"/>
  <c r="P117" i="4"/>
  <c r="Q117" i="4"/>
  <c r="R117" i="4"/>
  <c r="S117" i="4"/>
  <c r="P122" i="4"/>
  <c r="Q122" i="4"/>
  <c r="R122" i="4"/>
  <c r="S122" i="4"/>
  <c r="P128" i="4"/>
  <c r="Q128" i="4"/>
  <c r="R128" i="4"/>
  <c r="S128" i="4"/>
  <c r="P135" i="4"/>
  <c r="Q135" i="4"/>
  <c r="R135" i="4"/>
  <c r="S135" i="4"/>
  <c r="P148" i="4"/>
  <c r="Q148" i="4"/>
  <c r="R148" i="4"/>
  <c r="S148" i="4"/>
  <c r="P179" i="4"/>
  <c r="Q179" i="4"/>
  <c r="R179" i="4"/>
  <c r="S179" i="4"/>
  <c r="P209" i="4"/>
  <c r="Q209" i="4"/>
  <c r="R209" i="4"/>
  <c r="S209" i="4"/>
  <c r="P215" i="4"/>
  <c r="Q215" i="4"/>
  <c r="R215" i="4"/>
  <c r="S215" i="4"/>
  <c r="Q230" i="4"/>
  <c r="R230" i="4"/>
  <c r="S230" i="4"/>
  <c r="Q243" i="4"/>
  <c r="R243" i="4"/>
  <c r="S243" i="4"/>
  <c r="Q257" i="4"/>
  <c r="R257" i="4"/>
  <c r="S257" i="4"/>
  <c r="Q262" i="4"/>
  <c r="R262" i="4"/>
  <c r="S262" i="4"/>
  <c r="S147" i="4" l="1"/>
  <c r="Q147" i="4"/>
  <c r="P147" i="4"/>
  <c r="R147" i="4"/>
  <c r="S256" i="4"/>
  <c r="S208" i="4"/>
  <c r="R256" i="4"/>
  <c r="R208" i="4"/>
  <c r="Q256" i="4"/>
  <c r="Q208" i="4"/>
  <c r="R42" i="4"/>
  <c r="S42" i="4"/>
  <c r="Q269" i="4"/>
  <c r="R269" i="4"/>
  <c r="S269" i="4"/>
  <c r="Q270" i="4"/>
  <c r="R270" i="4"/>
  <c r="S270" i="4"/>
  <c r="Q271" i="4"/>
  <c r="R271" i="4"/>
  <c r="S271" i="4"/>
  <c r="S205" i="4"/>
  <c r="R205" i="4"/>
  <c r="Q205" i="4"/>
  <c r="P96" i="4"/>
  <c r="P95" i="4" s="1"/>
  <c r="R95" i="4"/>
  <c r="S95" i="4"/>
  <c r="S34" i="4" l="1"/>
  <c r="R34" i="4"/>
  <c r="Q34" i="4"/>
  <c r="S33" i="4"/>
  <c r="R33" i="4"/>
  <c r="P104" i="4" l="1"/>
  <c r="Q104" i="4"/>
  <c r="R104" i="4"/>
  <c r="S104" i="4"/>
  <c r="P66" i="4"/>
  <c r="Q66" i="4"/>
  <c r="S66" i="4"/>
  <c r="P92" i="4"/>
  <c r="Q92" i="4"/>
  <c r="S92" i="4"/>
  <c r="P269" i="4" l="1"/>
  <c r="O269" i="4"/>
  <c r="P270" i="4"/>
  <c r="O270" i="4"/>
  <c r="Q83" i="4"/>
  <c r="P83" i="4"/>
  <c r="P263" i="4"/>
  <c r="P261" i="4"/>
  <c r="P257" i="4" s="1"/>
  <c r="P255" i="4"/>
  <c r="P253" i="4"/>
  <c r="P246" i="4"/>
  <c r="P244" i="4"/>
  <c r="P235" i="4"/>
  <c r="P230" i="4" s="1"/>
  <c r="P208" i="4" s="1"/>
  <c r="P82" i="4"/>
  <c r="P271" i="4" l="1"/>
  <c r="P262" i="4"/>
  <c r="P256" i="4" s="1"/>
  <c r="P243" i="4"/>
  <c r="P48" i="4"/>
  <c r="P49" i="4"/>
  <c r="P43" i="4"/>
  <c r="P40" i="4"/>
  <c r="P41" i="4"/>
  <c r="P29" i="4"/>
  <c r="P27" i="4"/>
  <c r="O263" i="4"/>
  <c r="O262" i="4" s="1"/>
  <c r="O261" i="4"/>
  <c r="O259" i="4"/>
  <c r="O255" i="4"/>
  <c r="O253" i="4"/>
  <c r="O246" i="4"/>
  <c r="O244" i="4"/>
  <c r="O235" i="4"/>
  <c r="O230" i="4" s="1"/>
  <c r="O215" i="4"/>
  <c r="O209" i="4"/>
  <c r="O202" i="4"/>
  <c r="O195" i="4"/>
  <c r="O179" i="4"/>
  <c r="O148" i="4"/>
  <c r="O139" i="4"/>
  <c r="O135" i="4"/>
  <c r="O128" i="4"/>
  <c r="O122" i="4"/>
  <c r="O117" i="4"/>
  <c r="O111" i="4"/>
  <c r="O110" i="4"/>
  <c r="O104" i="4"/>
  <c r="O96" i="4"/>
  <c r="O95" i="4" s="1"/>
  <c r="O92" i="4"/>
  <c r="O83" i="4"/>
  <c r="O82" i="4"/>
  <c r="O66" i="4"/>
  <c r="O56" i="4"/>
  <c r="O49" i="4"/>
  <c r="O48" i="4"/>
  <c r="O43" i="4"/>
  <c r="O41" i="4"/>
  <c r="O40" i="4"/>
  <c r="O29" i="4"/>
  <c r="O27" i="4"/>
  <c r="O15" i="4"/>
  <c r="O13" i="4"/>
  <c r="O147" i="4" l="1"/>
  <c r="P42" i="4"/>
  <c r="O42" i="4"/>
  <c r="O208" i="4"/>
  <c r="O252" i="4"/>
  <c r="O30" i="4"/>
  <c r="O271" i="4"/>
  <c r="O20" i="4"/>
  <c r="O134" i="4"/>
  <c r="O243" i="4"/>
  <c r="O257" i="4"/>
  <c r="O76" i="4"/>
  <c r="O11" i="4" l="1"/>
  <c r="O10" i="4" s="1"/>
  <c r="O264" i="4" s="1"/>
  <c r="O256" i="4"/>
  <c r="O250" i="4" l="1"/>
  <c r="O265" i="4" s="1"/>
  <c r="O274" i="4" s="1"/>
  <c r="O9" i="4" l="1"/>
  <c r="O268" i="4"/>
  <c r="S83" i="4" l="1"/>
  <c r="R83" i="4"/>
  <c r="R66" i="4"/>
  <c r="R92" i="4"/>
  <c r="Q139" i="4"/>
  <c r="Q134" i="4" s="1"/>
  <c r="P20" i="4" l="1"/>
  <c r="P252" i="4" l="1"/>
  <c r="P250" i="4" s="1"/>
  <c r="P202" i="4"/>
  <c r="P200" i="4" s="1"/>
  <c r="P139" i="4"/>
  <c r="P134" i="4" s="1"/>
  <c r="P76" i="4"/>
  <c r="P56" i="4"/>
  <c r="P30" i="4"/>
  <c r="P15" i="4"/>
  <c r="P11" i="4" l="1"/>
  <c r="Q20" i="4"/>
  <c r="Q252" i="4"/>
  <c r="Q202" i="4"/>
  <c r="Q200" i="4" s="1"/>
  <c r="Q76" i="4"/>
  <c r="Q273" i="4" s="1"/>
  <c r="Q56" i="4"/>
  <c r="Q30" i="4"/>
  <c r="Q15" i="4"/>
  <c r="Q272" i="4" s="1"/>
  <c r="Q250" i="4" l="1"/>
  <c r="Q286" i="4"/>
  <c r="Q11" i="4"/>
  <c r="P199" i="4"/>
  <c r="P10" i="4"/>
  <c r="Q199" i="4"/>
  <c r="Q277" i="4" l="1"/>
  <c r="Q284" i="4"/>
  <c r="P264" i="4"/>
  <c r="P265" i="4" s="1"/>
  <c r="Q10" i="4"/>
  <c r="Q264" i="4" l="1"/>
  <c r="Q265" i="4" s="1"/>
  <c r="P274" i="4"/>
  <c r="Q274" i="4" l="1"/>
  <c r="Q268" i="4"/>
  <c r="Q8" i="4" s="1"/>
  <c r="P9" i="4"/>
  <c r="P268" i="4"/>
  <c r="P8" i="4" s="1"/>
  <c r="R15" i="4"/>
  <c r="R30" i="4"/>
  <c r="R56" i="4"/>
  <c r="R76" i="4"/>
  <c r="R139" i="4"/>
  <c r="R134" i="4" s="1"/>
  <c r="R202" i="4"/>
  <c r="R200" i="4" s="1"/>
  <c r="R252" i="4"/>
  <c r="R250" i="4" s="1"/>
  <c r="Q9" i="4" l="1"/>
  <c r="R20" i="4"/>
  <c r="R11" i="4" s="1"/>
  <c r="R199" i="4"/>
  <c r="R277" i="4" l="1"/>
  <c r="R284" i="4"/>
  <c r="R286" i="4"/>
  <c r="R10" i="4"/>
  <c r="R264" i="4" s="1"/>
  <c r="R265" i="4" s="1"/>
  <c r="S252" i="4"/>
  <c r="S250" i="4" s="1"/>
  <c r="S202" i="4"/>
  <c r="S200" i="4" s="1"/>
  <c r="S139" i="4"/>
  <c r="S134" i="4" s="1"/>
  <c r="S76" i="4"/>
  <c r="S56" i="4"/>
  <c r="S15" i="4"/>
  <c r="S277" i="4" l="1"/>
  <c r="R268" i="4"/>
  <c r="R274" i="4"/>
  <c r="R9" i="4"/>
  <c r="S20" i="4"/>
  <c r="S30" i="4"/>
  <c r="S286" i="4" s="1"/>
  <c r="R8" i="4" l="1"/>
  <c r="S284" i="4"/>
  <c r="S11" i="4"/>
  <c r="S10" i="4" s="1"/>
  <c r="S199" i="4"/>
  <c r="S264" i="4" l="1"/>
  <c r="S265" i="4" s="1"/>
  <c r="S268" i="4" s="1"/>
  <c r="S8" i="4" l="1"/>
  <c r="S9" i="4"/>
  <c r="S274" i="4"/>
</calcChain>
</file>

<file path=xl/sharedStrings.xml><?xml version="1.0" encoding="utf-8"?>
<sst xmlns="http://schemas.openxmlformats.org/spreadsheetml/2006/main" count="1527" uniqueCount="571">
  <si>
    <t/>
  </si>
  <si>
    <t>Наименование полномочия, расходного обязательства</t>
  </si>
  <si>
    <t>Код</t>
  </si>
  <si>
    <t>Код строки</t>
  </si>
  <si>
    <t>Группа полномочий</t>
  </si>
  <si>
    <t>Российской Федерации</t>
  </si>
  <si>
    <t>1</t>
  </si>
  <si>
    <t>2</t>
  </si>
  <si>
    <t>3</t>
  </si>
  <si>
    <t>4</t>
  </si>
  <si>
    <t>5</t>
  </si>
  <si>
    <t>6</t>
  </si>
  <si>
    <t>7</t>
  </si>
  <si>
    <t>8</t>
  </si>
  <si>
    <t>9</t>
  </si>
  <si>
    <t>10</t>
  </si>
  <si>
    <t>11</t>
  </si>
  <si>
    <t>12</t>
  </si>
  <si>
    <t>14</t>
  </si>
  <si>
    <t>18</t>
  </si>
  <si>
    <t>19</t>
  </si>
  <si>
    <t>20</t>
  </si>
  <si>
    <t>21</t>
  </si>
  <si>
    <t>22</t>
  </si>
  <si>
    <t>30</t>
  </si>
  <si>
    <t>111</t>
  </si>
  <si>
    <t>113</t>
  </si>
  <si>
    <t>119</t>
  </si>
  <si>
    <t>121</t>
  </si>
  <si>
    <t>122</t>
  </si>
  <si>
    <t>Расходные обязательства, возникшие в результате принятия нормативных правовых актов муниципального района, заключения договоров (соглашений), всегоиз них:</t>
  </si>
  <si>
    <t>1.</t>
  </si>
  <si>
    <t>1000</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</si>
  <si>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</si>
  <si>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1.1.</t>
  </si>
  <si>
    <t>1001</t>
  </si>
  <si>
    <t>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</si>
  <si>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1.1.1.</t>
  </si>
  <si>
    <t>1002</t>
  </si>
  <si>
    <t>участие в предупреждении и ликвидации последствий чрезвычайных ситуаций на территории муниципального района</t>
  </si>
  <si>
    <t>1.1.1.13.</t>
  </si>
  <si>
    <t>1015</t>
  </si>
  <si>
    <t>в целом</t>
  </si>
  <si>
    <t>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</si>
  <si>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1.1.1.17.</t>
  </si>
  <si>
    <t>1019</t>
  </si>
  <si>
    <t>Нормативные правовые акты субъекта Российской Федерации № 764-п Об утверждении государственной программы "Развитие образования и науки Брянской области" от 31.12.2018</t>
  </si>
  <si>
    <t>0701</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</si>
  <si>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</si>
  <si>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1.1.1.18.</t>
  </si>
  <si>
    <t>1020</t>
  </si>
  <si>
    <t>0702</t>
  </si>
  <si>
    <t>Указы Президента Российской Федерации № 597 Указ Президента Российской Федерации от 7 мая 2012 г. № 597 «О мероприятиях по реализации государственной социальной политики» (Собрание законодательства Российской Федерации, 2012, № 19, ст. 2334) от 07.05.2012</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</si>
  <si>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</si>
  <si>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1.1.1.19.</t>
  </si>
  <si>
    <t>1021</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</si>
  <si>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</si>
  <si>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1.1.1.20.</t>
  </si>
  <si>
    <t>1022</t>
  </si>
  <si>
    <t>0703</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</si>
  <si>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</si>
  <si>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1.1.1.21.</t>
  </si>
  <si>
    <t>1023</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</si>
  <si>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</si>
  <si>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1.1.1.22.</t>
  </si>
  <si>
    <t>1024</t>
  </si>
  <si>
    <t>0709</t>
  </si>
  <si>
    <t>владение, пользование и распоряжение имуществом, находящимся в муниципальной собственности муниципального района</t>
  </si>
  <si>
    <t>1.1.1.3.</t>
  </si>
  <si>
    <t>1005</t>
  </si>
  <si>
    <t>Федеральные законы № 159-ФЗ Об особенностях отчуждения недвижимого имущества, находящегося в государственной собственности субъектов Российской Федерации или в муниципальной собственности и арендуемого субъектами малого и среднего предпринимательства, и о внесении изменений в отдельные законодательные акты Российской Федерации  от 22.07.2008</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</si>
  <si>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</si>
  <si>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1.1.1.31.</t>
  </si>
  <si>
    <t>1033</t>
  </si>
  <si>
    <t>Законы субъекта Российской Федерации № 90-З О библиотечном деле от 11.10.2006</t>
  </si>
  <si>
    <t>0801</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</si>
  <si>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</si>
  <si>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1.1.1.32.</t>
  </si>
  <si>
    <t>1034</t>
  </si>
  <si>
    <t>Законы субъекта Российской Федерации № 23-З О культурной деятельности на территории Брянской области от 07.04.1999</t>
  </si>
  <si>
    <t>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</si>
  <si>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1.1.1.34.</t>
  </si>
  <si>
    <t>1036</t>
  </si>
  <si>
    <t>обеспечение условий для развития на территории муниципального района физической культуры, школьного спорта и массового спорта</t>
  </si>
  <si>
    <t>1.1.1.44.</t>
  </si>
  <si>
    <t>1046</t>
  </si>
  <si>
    <t>1102</t>
  </si>
  <si>
    <t>организация и осуществление мероприятий межпоселенческого характера по работе с детьми и молодежью</t>
  </si>
  <si>
    <t>1.1.1.46.</t>
  </si>
  <si>
    <t>1048</t>
  </si>
  <si>
    <t>осуществление муниципального земельного контроля на межселенной территории муниципального района</t>
  </si>
  <si>
    <t>1.1.1.52.</t>
  </si>
  <si>
    <t>1054</t>
  </si>
  <si>
    <t>Федеральные законы № 136-ФЗ Земельный кодекс Российской Федерации от 25.10.2001</t>
  </si>
  <si>
    <t>0412</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</si>
  <si>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</si>
  <si>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1.1.1.54.</t>
  </si>
  <si>
    <t>1056</t>
  </si>
  <si>
    <t>0505</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</si>
  <si>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</si>
  <si>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1.1.1.57.</t>
  </si>
  <si>
    <t>1059</t>
  </si>
  <si>
    <t>1004</t>
  </si>
  <si>
    <t>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</si>
  <si>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1.1.1.74.</t>
  </si>
  <si>
    <t>1076</t>
  </si>
  <si>
    <t>0310</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</si>
  <si>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</si>
  <si>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1.1.1.8.</t>
  </si>
  <si>
    <t>1010</t>
  </si>
  <si>
    <t>Федеральные законы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от 13.07.2015</t>
  </si>
  <si>
    <t>0408</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</si>
  <si>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</si>
  <si>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1.1.2.</t>
  </si>
  <si>
    <t>1100</t>
  </si>
  <si>
    <t>создание условий для организации досуга и обеспечения жителей  поселения услугами организаций культуры</t>
  </si>
  <si>
    <t>1.1.2.19.</t>
  </si>
  <si>
    <t>1119</t>
  </si>
  <si>
    <t>осуществление контроля за исполнением бюджета поселения</t>
  </si>
  <si>
    <t>1.1.2.2.</t>
  </si>
  <si>
    <t>0106</t>
  </si>
  <si>
    <t>обеспечение условий для развития на территории поселения физической культуры, школьного спорта и массового спорта</t>
  </si>
  <si>
    <t>1.1.2.22.</t>
  </si>
  <si>
    <t>1122</t>
  </si>
  <si>
    <t>формирование архивных фондов поселения</t>
  </si>
  <si>
    <t>1.1.2.25.</t>
  </si>
  <si>
    <t>1125</t>
  </si>
  <si>
    <t>0104</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</si>
  <si>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</si>
  <si>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t>
  </si>
  <si>
    <t>1200</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</si>
  <si>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</si>
  <si>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1.2.1.</t>
  </si>
  <si>
    <t>1201</t>
  </si>
  <si>
    <t>Федеральные законы № 25-ФЗ О муниципальной службе в Российской Федерации от 02.03.2007</t>
  </si>
  <si>
    <t>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</si>
  <si>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</si>
  <si>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1212</t>
  </si>
  <si>
    <t>0502</t>
  </si>
  <si>
    <t>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</si>
  <si>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1.2.14.</t>
  </si>
  <si>
    <t>1214</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</si>
  <si>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</si>
  <si>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</si>
  <si>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1217</t>
  </si>
  <si>
    <t>Федеральные законы № 2124-1 О средствах массовой информации от 27.12.1991</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</si>
  <si>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</si>
  <si>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1.2.2.</t>
  </si>
  <si>
    <t>1202</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</si>
  <si>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</si>
  <si>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</si>
  <si>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1220</t>
  </si>
  <si>
    <t>0113</t>
  </si>
  <si>
    <t>предоставление доплаты за выслугу лет к трудовой пенсии муниципальным служащим за счет средств местного бюджета</t>
  </si>
  <si>
    <t>1.2.23.</t>
  </si>
  <si>
    <t>1223</t>
  </si>
  <si>
    <t>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</si>
  <si>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</si>
  <si>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1224</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</si>
  <si>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</si>
  <si>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1.2.8.</t>
  </si>
  <si>
    <t>1208</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</si>
  <si>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</si>
  <si>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1.4.</t>
  </si>
  <si>
    <t>1700</t>
  </si>
  <si>
    <t>за счет субвенций, предоставленных из федерального бюджета, всего</t>
  </si>
  <si>
    <t>1.4.1.</t>
  </si>
  <si>
    <t>1701</t>
  </si>
  <si>
    <t>-</t>
  </si>
  <si>
    <t>по составлению (изменению) списков кандидатов в присяжные заседатели</t>
  </si>
  <si>
    <t>1.4.1.2.</t>
  </si>
  <si>
    <t>1703</t>
  </si>
  <si>
    <t>Федеральные законы № 113-ФЗ О присяжных заседателях федеральных судов общей юрисдикции в Российской Федерации от 20.08.2004</t>
  </si>
  <si>
    <t>0105</t>
  </si>
  <si>
    <t>на осуществление первичного воинского учета на территориях, где отсутствуют военные комиссариаты</t>
  </si>
  <si>
    <t>1.4.1.21.</t>
  </si>
  <si>
    <t>1722</t>
  </si>
  <si>
    <t>Нормативные правовые акты Правительства Российской Федерации № 258 О субвенциях на осуществление полномочий по первичному воинскому учету на территориях, где отсутствуют военные комиссариаты от 29.04.2006</t>
  </si>
  <si>
    <t>0203</t>
  </si>
  <si>
    <t>осуществление полномочий по проведению Всероссийской переписи населения 2020 года</t>
  </si>
  <si>
    <t>1.4.1.30.</t>
  </si>
  <si>
    <t>1731</t>
  </si>
  <si>
    <t>за счет субвенций, предоставленных из бюджета субъекта Российской Федерации, всего</t>
  </si>
  <si>
    <t>1.4.2.</t>
  </si>
  <si>
    <t>1800</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</si>
  <si>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</si>
  <si>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1.4.2.1.</t>
  </si>
  <si>
    <t>1801</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</si>
  <si>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</si>
  <si>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1.4.2.2.</t>
  </si>
  <si>
    <t>1802</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</si>
  <si>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</si>
  <si>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1.4.2.28.</t>
  </si>
  <si>
    <t>1828</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</si>
  <si>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</si>
  <si>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1.4.2.28.1.</t>
  </si>
  <si>
    <t>1828.1</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</si>
  <si>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</si>
  <si>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1.4.2.36.</t>
  </si>
  <si>
    <t>1836</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</si>
  <si>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</si>
  <si>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1.4.2.38.</t>
  </si>
  <si>
    <t>1838</t>
  </si>
  <si>
    <t>на организацию и осуществление деятельности по опеке и попечительству</t>
  </si>
  <si>
    <t>1.4.2.40.</t>
  </si>
  <si>
    <t>1840</t>
  </si>
  <si>
    <t>1006</t>
  </si>
  <si>
    <t>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осуществление регионального государственного контроля (надзора) в области обращения с животными</t>
  </si>
  <si>
    <t>1.4.2.85.1.</t>
  </si>
  <si>
    <t>1885.1</t>
  </si>
  <si>
    <t>0405</t>
  </si>
  <si>
    <t>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</si>
  <si>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1.5.</t>
  </si>
  <si>
    <t>2000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</si>
  <si>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</si>
  <si>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1.5.1.</t>
  </si>
  <si>
    <t>2001</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</si>
  <si>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</si>
  <si>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1.5.2.</t>
  </si>
  <si>
    <t>2002</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</si>
  <si>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</si>
  <si>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1.5.3.</t>
  </si>
  <si>
    <t>2003</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</si>
  <si>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</si>
  <si>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1.6.</t>
  </si>
  <si>
    <t>2100</t>
  </si>
  <si>
    <t>по предоставлению дотаций на выравнивание бюджетной обеспеченности городских, сельских поселений, всего</t>
  </si>
  <si>
    <t>1.6.1.</t>
  </si>
  <si>
    <t>2101</t>
  </si>
  <si>
    <t>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</si>
  <si>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1.6.3</t>
  </si>
  <si>
    <t>2105</t>
  </si>
  <si>
    <t>на осуществление воинского учета на территориях, на которых отсутствуют структурные подразделения военных комиссариатов</t>
  </si>
  <si>
    <t>1.6.3.1.</t>
  </si>
  <si>
    <t>2106</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</si>
  <si>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</si>
  <si>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1.6.3.2.</t>
  </si>
  <si>
    <t>2107</t>
  </si>
  <si>
    <t>по предоставлению иных межбюджетных трансфертов, всего</t>
  </si>
  <si>
    <t>1.6.4</t>
  </si>
  <si>
    <t>2200</t>
  </si>
  <si>
    <t>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</si>
  <si>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1.6.4.1</t>
  </si>
  <si>
    <t>2201</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</si>
  <si>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</si>
  <si>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1.6.4.1.1.</t>
  </si>
  <si>
    <t>2202</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</si>
  <si>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</si>
  <si>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1.6.4.1.2.</t>
  </si>
  <si>
    <t>2203</t>
  </si>
  <si>
    <t>0409</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</si>
  <si>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</si>
  <si>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1.6.4.1.3.</t>
  </si>
  <si>
    <t>2204</t>
  </si>
  <si>
    <t>1.6.4.1.4.</t>
  </si>
  <si>
    <t>2205</t>
  </si>
  <si>
    <t>0501</t>
  </si>
  <si>
    <t>в иных случаях, не связанных с заключением соглашений, предусмотренных в подпункте 1.6.4.1, всего</t>
  </si>
  <si>
    <t>1.6.4.2</t>
  </si>
  <si>
    <t>2300</t>
  </si>
  <si>
    <t>поддержка мер по обеспечению сбалансированности бюджетов поселений</t>
  </si>
  <si>
    <t>1.6.4.2.1</t>
  </si>
  <si>
    <t>2301</t>
  </si>
  <si>
    <t>Итого расходных обязательств муниципальных образований, без учета внутренних оборотов</t>
  </si>
  <si>
    <t>11800</t>
  </si>
  <si>
    <t>Итого расходных обязательств муниципальных образований</t>
  </si>
  <si>
    <t>11900</t>
  </si>
  <si>
    <t>Федеральный закон от 06.10.2003 N 131-ФЗ "Об общих принципах организации местного самоуправления в Российской Федерации"</t>
  </si>
  <si>
    <t>ст.15</t>
  </si>
  <si>
    <t>ст.15.1.</t>
  </si>
  <si>
    <t>Федеральный закон от 25.01.2002 N 8-ФЗ "О Всероссийской переписи населения"</t>
  </si>
  <si>
    <t>Код бюджетной классификации расходов</t>
  </si>
  <si>
    <t>ГРБС</t>
  </si>
  <si>
    <t>РзПр</t>
  </si>
  <si>
    <t>ЦСР</t>
  </si>
  <si>
    <t>ВР</t>
  </si>
  <si>
    <t>Объем средств на исполнение расходного обязательства Клетнянского муниципального района Брянской области, рублей</t>
  </si>
  <si>
    <t>51031 83710</t>
  </si>
  <si>
    <t>51011 83750</t>
  </si>
  <si>
    <t>540</t>
  </si>
  <si>
    <t>530</t>
  </si>
  <si>
    <t>851</t>
  </si>
  <si>
    <t>244</t>
  </si>
  <si>
    <t>514Р5 52280</t>
  </si>
  <si>
    <t>*****</t>
  </si>
  <si>
    <t>***</t>
  </si>
  <si>
    <t>853</t>
  </si>
  <si>
    <t>70000 83030</t>
  </si>
  <si>
    <t>321</t>
  </si>
  <si>
    <t>852</t>
  </si>
  <si>
    <t>313</t>
  </si>
  <si>
    <t>412</t>
  </si>
  <si>
    <t>611</t>
  </si>
  <si>
    <t>612</t>
  </si>
  <si>
    <t>0111</t>
  </si>
  <si>
    <t>870</t>
  </si>
  <si>
    <t>52012 S4860</t>
  </si>
  <si>
    <t>52012 S4850</t>
  </si>
  <si>
    <t>512A2 55190</t>
  </si>
  <si>
    <t>51211 S4240</t>
  </si>
  <si>
    <t>0503</t>
  </si>
  <si>
    <t>****</t>
  </si>
  <si>
    <t>0804</t>
  </si>
  <si>
    <t>0707</t>
  </si>
  <si>
    <t>414</t>
  </si>
  <si>
    <t>811</t>
  </si>
  <si>
    <t>70000 84200</t>
  </si>
  <si>
    <t>857</t>
  </si>
  <si>
    <t>854</t>
  </si>
  <si>
    <t>0103</t>
  </si>
  <si>
    <t>70000 80040</t>
  </si>
  <si>
    <t>129</t>
  </si>
  <si>
    <t>53011 83420</t>
  </si>
  <si>
    <t>70000 55490</t>
  </si>
  <si>
    <t>51011 83420</t>
  </si>
  <si>
    <t>247</t>
  </si>
  <si>
    <t>51011 54690</t>
  </si>
  <si>
    <t>70000 80050</t>
  </si>
  <si>
    <t>52011 83420</t>
  </si>
  <si>
    <t>51031 81800</t>
  </si>
  <si>
    <t>243</t>
  </si>
  <si>
    <t>323</t>
  </si>
  <si>
    <t>51031 81750</t>
  </si>
  <si>
    <t>51420 84290</t>
  </si>
  <si>
    <t>51420 82300</t>
  </si>
  <si>
    <t>51420 82320</t>
  </si>
  <si>
    <t>52408 16722</t>
  </si>
  <si>
    <t>51419 L4970</t>
  </si>
  <si>
    <t>51417 82450</t>
  </si>
  <si>
    <t>52402 14780</t>
  </si>
  <si>
    <t>52408 16723</t>
  </si>
  <si>
    <t>52408 16710</t>
  </si>
  <si>
    <t>51414 84260</t>
  </si>
  <si>
    <t>51416 81150</t>
  </si>
  <si>
    <t>51415 82410</t>
  </si>
  <si>
    <t>51414 80480</t>
  </si>
  <si>
    <t>51414 82400</t>
  </si>
  <si>
    <t>51414 L4670</t>
  </si>
  <si>
    <t>511A2 55190</t>
  </si>
  <si>
    <t>51414 L5190</t>
  </si>
  <si>
    <t>51414 80450</t>
  </si>
  <si>
    <t>51412 14723</t>
  </si>
  <si>
    <t>52403 14723</t>
  </si>
  <si>
    <t>51412 14210</t>
  </si>
  <si>
    <t>52402 14722</t>
  </si>
  <si>
    <t>52402  L3040</t>
  </si>
  <si>
    <t>52401 80040</t>
  </si>
  <si>
    <t>52407 82360</t>
  </si>
  <si>
    <t>52401 16721</t>
  </si>
  <si>
    <t xml:space="preserve"> 52401 80720</t>
  </si>
  <si>
    <t>52406 S4790</t>
  </si>
  <si>
    <t>52402 80300</t>
  </si>
  <si>
    <t>52402 82330</t>
  </si>
  <si>
    <t>52402 82430</t>
  </si>
  <si>
    <t>521Е2 50970</t>
  </si>
  <si>
    <t>522ZВ L7500</t>
  </si>
  <si>
    <t>52402 80310</t>
  </si>
  <si>
    <t>52402 S4770</t>
  </si>
  <si>
    <t>52402 S4900</t>
  </si>
  <si>
    <t>52405 S4860</t>
  </si>
  <si>
    <t>52402 S4910</t>
  </si>
  <si>
    <t>511А1 55190</t>
  </si>
  <si>
    <t>51411 80320</t>
  </si>
  <si>
    <t>51411 82330</t>
  </si>
  <si>
    <t>51411 82430</t>
  </si>
  <si>
    <t>52402 80320</t>
  </si>
  <si>
    <t>52402 S7670</t>
  </si>
  <si>
    <t>51402 81830</t>
  </si>
  <si>
    <t>51409 81740</t>
  </si>
  <si>
    <t>51409 S1270</t>
  </si>
  <si>
    <t>511F5 52430</t>
  </si>
  <si>
    <t>51409 83760</t>
  </si>
  <si>
    <t>51409 81680</t>
  </si>
  <si>
    <t>51406 12510</t>
  </si>
  <si>
    <t>51408 83740</t>
  </si>
  <si>
    <t>51407 83360</t>
  </si>
  <si>
    <t>51402 80910</t>
  </si>
  <si>
    <t>51402 80900</t>
  </si>
  <si>
    <t>51401 12021</t>
  </si>
  <si>
    <t>Плановый период</t>
  </si>
  <si>
    <t>53401 84400</t>
  </si>
  <si>
    <t>51401 84220</t>
  </si>
  <si>
    <t>51401 12022</t>
  </si>
  <si>
    <t>51401 12023</t>
  </si>
  <si>
    <t>51401 17900</t>
  </si>
  <si>
    <t>51401 80020</t>
  </si>
  <si>
    <t>51401 80040</t>
  </si>
  <si>
    <t>51401 80070</t>
  </si>
  <si>
    <t>51401 80100</t>
  </si>
  <si>
    <t>51401 81410</t>
  </si>
  <si>
    <t>53401 80040</t>
  </si>
  <si>
    <t>51401 83260</t>
  </si>
  <si>
    <t>51403 80710</t>
  </si>
  <si>
    <t>51404 51180</t>
  </si>
  <si>
    <t>53402 15840</t>
  </si>
  <si>
    <t>53402 83020</t>
  </si>
  <si>
    <t>52402 14721</t>
  </si>
  <si>
    <t>51407 81630</t>
  </si>
  <si>
    <t>51405 80700</t>
  </si>
  <si>
    <t>51405 81200</t>
  </si>
  <si>
    <t>51410 L2990</t>
  </si>
  <si>
    <t>Правовое основание финансового обеспечения расходного полномочия бюджета муниципального района</t>
  </si>
  <si>
    <t>вид документа, наименование, номер и дата</t>
  </si>
  <si>
    <t>номер статьи, части, пункта, подпункта, абзаца</t>
  </si>
  <si>
    <t>Брянской области</t>
  </si>
  <si>
    <t>Клетнянского муниципального района</t>
  </si>
  <si>
    <t xml:space="preserve">Постановление администрации Клетнянского района от 11.04.2017 № 244 «Об утверждении Положения о порядке расходования средств резервного фонда администрации Клетнянского района для предупреждения и ликвидации чрезвычайных ситуаций и происшествий»
</t>
  </si>
  <si>
    <t xml:space="preserve">Федеральный закон от 29.12.2012 N 273-ФЗ
"Об образовании в Российской Федерации"
</t>
  </si>
  <si>
    <t xml:space="preserve">Закон Брянской области от 08.08.2013 N 62-З
"Об образовании в Брянской области"
</t>
  </si>
  <si>
    <t xml:space="preserve">Указы Президента Российской Федерации № 597 Указ Президента Российской Федерации от 7 мая 2012 г. № 597 «О мероприятиях по реализации государственной социальной политики» </t>
  </si>
  <si>
    <t>Указы Президента Российской Федерации № 597 Указ Президента Российской Федерации от 7 мая 2012 г. № 597 «О мероприятиях по реализации государственной социальной политики»</t>
  </si>
  <si>
    <t xml:space="preserve">Закон РФ от 14.01.1993 N 4292-1
"Об увековечении памяти погибших при защите Отечества"
</t>
  </si>
  <si>
    <t>Закон субъекта Российской Федерации № 93-З О физической культуре и спорте в Брянской области от 09.11.2009</t>
  </si>
  <si>
    <t>Закон субъекта Российской Федерации № 40-З Об организации проведения капитального ремонта общего имущества в многоквартирных домах, расположенных на территории Брянской области от 11.06.2013</t>
  </si>
  <si>
    <t xml:space="preserve">Постановление Администрации Брянской области от 15.08.2005 N 451
"О создании единой дежурно-диспетчерской службы муниципальных образований Брянской области"
</t>
  </si>
  <si>
    <t xml:space="preserve">Постановление Правительства Брянской области от 31.12.2018 № 764-п Об утверждении государственной программы "Развитие образования и науки Брянской области" </t>
  </si>
  <si>
    <t>Закон Брянской области от 18.12.2007. № 171-З Об архивном деле в Брянской области</t>
  </si>
  <si>
    <t xml:space="preserve">Закон Брянской области от 03.11.2010 N 91-З
"О полномочиях органов государственной власти Брянской области по взаимодействию с Ассоциацией "Совет муниципальных образований Брянской области"
</t>
  </si>
  <si>
    <t xml:space="preserve">Федеральный Закон  от 02.03.2007 № 25-ФЗ О муниципальной службе в Российской Федерации </t>
  </si>
  <si>
    <t>Устав Муниципального бюджетного учреждения культуры "Межпоселенческая центральная библиотека" Клетнянского района Брянской области утвержден Постановлением Клетнянского района №730 от 21.10.2011</t>
  </si>
  <si>
    <t xml:space="preserve">Примерное положение
об оплате труда работников муниципальных учреждений культуры
 Клетнянского района,  утвержденное Постановлением администрации Клетнянского района №245 от 11.04.2017 
</t>
  </si>
  <si>
    <t>Программа по энергесбережению и повышению энергетической эффективности администрации Клетнянского района на 2019-2023 годы утверждена главой администрации Клетнянского района 31.10.2019г.</t>
  </si>
  <si>
    <t>Постановление администрации Клетнянского района от 23.05.2019 г. № 330 "Об оплате труда работников, замещающих должности, не отнесенные к категории должностей муниципальной службы и отдельных работников органов местного самоуправления муниципального образования "Клетнянский муниципальный район" (ред. от 24.02.2022 г. №109)</t>
  </si>
  <si>
    <t xml:space="preserve">Постановление Правительства Брянской области от 27.12.2018 года № 730-п Об утверждении государственной программы "Профилактика правонарушений и противодействие преступности на территории Брянской области, содействие реализации полномочий в сфере региональной безопасности, защита населения и территории Брянской области от чрезвычайных ситуаций, профилактика терроризма и экстремизма" </t>
  </si>
  <si>
    <t xml:space="preserve">Указы Президента Российской Федерации № 1609 Указ Президента Российской Федерации от 7 декабря 2012 г. № 1609 «Об утверждении положения о военных комиссариатах» </t>
  </si>
  <si>
    <t>Решение Клетнянского районного Совета народных депутатов от 20.05.2016 г. №18-7 "Об утверждении Положения об оплате труда и гарантиях муниципальных служащих в органах местного самоуправления муниципального образования "Клетнянский муниципальный район" (с изменениями)</t>
  </si>
  <si>
    <t>Постановление администрации Клетнянского района от 23.05.2019 г. № 330 "Об оплате труда работников, замещающих должности, не отнесенные к категории должностей муниципальной службы и отдельных работников органов местного самоуправления муниципального образования "Клетнянский муниципальный район" (с изменениями)</t>
  </si>
  <si>
    <t>Закон Брянской области от 16.11.2007 N 156-З "О муниципальной службе в Брянской области"</t>
  </si>
  <si>
    <t>Закон Брянской области от 15.05.2000 N 26-З"Об энергосбережении и повышении энергетической эффективности на территории Брянской области"</t>
  </si>
  <si>
    <t>Федеральный закон от 02.03.2007 N 25-ФЗ "О муниципальной службе в Российской Федерации"</t>
  </si>
  <si>
    <t>ст.23, п.1, п.п.5</t>
  </si>
  <si>
    <t>ст.10, п.4</t>
  </si>
  <si>
    <t>Федеральный закон от 27.07.2010 N 210-ФЗ "Об организации предоставления государственных и муниципальных услуг"</t>
  </si>
  <si>
    <t>Федеральный закон от 06.10.2003 № 131-ФЗ "Об общих принципах организации местного самоуправления в российской Федерации"</t>
  </si>
  <si>
    <t>ст.15 п.1 подп.3</t>
  </si>
  <si>
    <t xml:space="preserve">Постановление Правительства Брянской области от 27.12.2018 № 730-п "Об утверждении государственной программы "Профилактика правонарушений и противодействие преступности на территории Брянской области, содействие реализации полномочий в сфере региональной безопасности, защита населения и территории Брянской области от чрезвычайных ситуаций, профилактика терроризма и экстремизма" </t>
  </si>
  <si>
    <t xml:space="preserve">Закон Брянской области от 15.06.2007 № 87-З "О наделении органов местного самоуправления отдельными государственными полномочиями по созданию административных комиссий и определению порядка их деятельности" </t>
  </si>
  <si>
    <t>Закон Брянской области от 11.01.2008 N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</si>
  <si>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Закон Брянской области от 11.11.2009 N 97-З "О наделении органов местного самоуправления отдельными государственными полномочиями Брянской области в области охраны труда и уведомительной регистрации территориальных соглашений и коллективных договоров"</t>
  </si>
  <si>
    <t>Закон Брянской области от 28.12.2005 N 105-З "О наделении органов местного самоуправления отдельными государственными полномочиями в сфере осуществления деятельности по профилактике безнадзорности и правонарушений несовершеннолетних"</t>
  </si>
  <si>
    <t>Закон Брянской области от 02.12.2011 № 124-З "О наделении органов местного самоуправления отдельными государственными полномочиями Брянской области по обеспечению жилыми помещениями детей-сирот и детей, оставшихся без попечения родителей, а также лиц из их числа"</t>
  </si>
  <si>
    <t>Закон Брянской области от 13.08.2007 N 119-З "О наделении органов местного самоуправления отдельными государственными полномочиями Брянской области по назначению и выплате денежных средств на содержание и проезд ребенка, находящегося под опекой или попечительством"</t>
  </si>
  <si>
    <t xml:space="preserve">Закон Брянской области от 05.12.2006 N 105-З
"О наделении органов местного самоуправления отдельными государственными полномочиями Брянской области по назначению и выплате вознаграждения приемным родителям и ежегодной единовременной помощи приемным родителям"
</t>
  </si>
  <si>
    <t xml:space="preserve">Закон Брянской области от 16.03.2020 № 19-З Об отдельных вопросах в области обращения с животными в Брянской области" </t>
  </si>
  <si>
    <t xml:space="preserve">Постановление администрации Клетнянского района от 09.11.2015 № 934 «О создании Муниципального бюджетного учреждения "Центр государственных и муниципальных услуг "Мои документы" Клетнянского района Брянской области" и утверждении его Устава»
</t>
  </si>
  <si>
    <t xml:space="preserve">Постановление администрации Клетнянского района от 19.08.2019 № 568 «Об утверждении положения об оплате труда работников Муниципального бюджетного учреждения "Центр государственных и муниципальных услуг "Мои документы" Клетнянского района Брянской области"»
</t>
  </si>
  <si>
    <t>Постановление Правительства Брянской области от 27.12.2018 N 728-п "Об утверждении государственной программы "Экономическое развитие, инвестиционная политика и инновационная экономика Брянской области"</t>
  </si>
  <si>
    <t>Закон Брянской области № 17-З О наделении органов местного самоуправления муниципальных образований в Брянской облаот 16.03.2020</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</si>
  <si>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</si>
  <si>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t>
  </si>
  <si>
    <t>Постановление администрации Клетнянского района от 24.12.2018г.№ 1133 «Развитие системы образования Клетнянского муниципального района»</t>
  </si>
  <si>
    <t xml:space="preserve">Постановление Правительства Брянской области от 30.12.2013 N 810-п "Об установлении размера, условий и порядка компенсации расходов на оплату жилых помещений, отопления и освещения педагогическим работникам образовательных организаций, финансовое обеспечение деятельности которых осуществляется из областного и местных бюджетов, работающим и проживающим в сельских населенных пунктах и поселках городского типа на территории Брянской области"
</t>
  </si>
  <si>
    <t xml:space="preserve">Постановление Правительства Брянской области от 19.05.2014 N 207-п "Об установлении размера, условий и порядка компенсации расходов на оплату жилых помещений, отопления и освещения отдельным категориям педагогических работников образовательных организаций Брянской области, финансовое обеспечение деятельности которых осуществляется из областного и местных бюджетов"
</t>
  </si>
  <si>
    <t xml:space="preserve">Указ Губернатора Брянской области от 03.04.2014 N 107 "Об установлении размера, утверждении Порядка и условий денежной выплаты компенсационного характера на оплату жилья и коммунальных услуг отдельным категориям граждан, работающих в сельской местности или поселках городского типа на территории Брянской области"
</t>
  </si>
  <si>
    <t>Закон Брянской области от 11.05.2007 N 70-З "О наделении органов местного самоуправления отдельными государственными полномочиями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</si>
  <si>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Постановление Правительства Брянской области от 29.12.2018 № 735-п "Об утверждении государственной программы "Социальная и демографическая политика Брянской области" 
Закон Брянской области от 11.11.2010 N 99-З "О наделении органов местного самоуправления отдельными государственными полномочиями Брянской области по обеспечению сохранности жилых помещений, закрепленных за детьми-сиротами и детьми, оставшимися без попечения родителей"</t>
  </si>
  <si>
    <t>Итого</t>
  </si>
  <si>
    <t xml:space="preserve">Указ Президента Российской Федерации № 597 от 7 мая 2012 г. «О мероприятиях по реализации государственной социальной политики» </t>
  </si>
  <si>
    <t>Закон Брянской области от 08.08.2013 N 62-З "Об образовании в Брянской области"</t>
  </si>
  <si>
    <t>ст.17</t>
  </si>
  <si>
    <t xml:space="preserve">Решение Клетнянского районного Совета народных депутатов от 22.12.16.№23-6 "Об утверждении Порядка предоставления и методики распределения  иных межбюджетных трансфертов бюджетам поселений Клетнянского района – дотаций на поддержку мер по обеспечению сбалансированности бюджетов поселений
</t>
  </si>
  <si>
    <t>Закон Брянской области от 02.11.2016 N 89-З "О межбюджетных отношениях в Брянской области"</t>
  </si>
  <si>
    <t>ст.15, п.4</t>
  </si>
  <si>
    <t>Решение Клетнянского районного Совета народных депутатов от 24.12.15.№14-9 "Об утверждении Порядка предоставления и методики распределения иных межбюджетных трансфертов бюджетам сельских поселений Клетнянского района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</si>
  <si>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Решение Клетнянского районного Совета народных депутатов от 24.12.15.№14-8 "Об утверждении Порядка предоставления и методики распределения иных межбюджетных трансфертов бюджетам сельских поселений Клетнянского района на организацию в границах поселений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</si>
  <si>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 xml:space="preserve">Решение Клетнянского районного Совета народных депутатов от 24.12.15. №14-10 "Об утверждении Порядка предоставления и методики распределения иных межбюджетных трансфертов бюджетам сельских поселений Клетнянского района на обеспечение  проживающих в поселении и нуждающихся в жилых помещениях малоимущих граждан жилыми помещениями, организацию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t>
  </si>
  <si>
    <t xml:space="preserve"> Решение Клетнянского районного Совета народных депутатов от 20.04.21.№13-4/4 "Об утверждении Порядка предоставления и методики распределения иных межбюджетных трансфертов бюджетам сельских поселений Клетнянского муниципального района Брянской области в области градостроительной деятельности"</t>
  </si>
  <si>
    <t>Закон Брянской области от 15.03.2007 N 28-З "О градостроительной деятельности в Брянской области"</t>
  </si>
  <si>
    <t>Закон Брянской области № 18-З О наделении органов местного самоуправления отдельными государственными полномочиями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 от 09.03.2011</t>
  </si>
  <si>
    <t>Постановление администрации Клетнянского района от 24.12.2018г.№ 1120 «Об утверждении муниципальной программы «Управление муниципальными финансами Клетнянского муниципального района</t>
  </si>
  <si>
    <t xml:space="preserve">Указ Президента Российской Федерации от 7 декабря 2012 г. № 1609 «Об утверждении положения о военных комиссариатах» </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</si>
  <si>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</si>
  <si>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 xml:space="preserve">Решение Клетнянского районного Совета народных депутатов "Об утверждении Положения о порядке установления, выплаты и перерасчета пенсии за выслугу лет лицам, замещавшим должности муниципальной службы в муниципальном образовании "Клетнянский муниципальный район" от 30.11.2012 г. №30-3/4 </t>
  </si>
  <si>
    <t xml:space="preserve">Нормативные правовые акты субъекта Российской Федерации от 31.12.2018 № 752-п Об утверждении государственной программы "Развитие топливно-энергетического комплекса и жилищно-коммунального хозяйства Брянской области" </t>
  </si>
  <si>
    <t xml:space="preserve">Закон Брянской области от 16.11.2007 № 156-З "О муниципальной службе в Брянской области" </t>
  </si>
  <si>
    <t>Решение Клетнянского районного Совета народных депутатов от 29.09.21.№17-2"Об утверждении Положения о Контрольно-счетной палате Клетнянского муниципального района Брянской области"</t>
  </si>
  <si>
    <t>Закон Брянской области от 09.11.2009 N 93-З "О физической культуре и спорте в Брянской области"</t>
  </si>
  <si>
    <t>Решение Клетнянского районного Совета народных депутатов от 21.10.21.№18-2 "О принятии полномочий по решению отдельных вопросов местного значения органами местного самоуправления Клетнянского муниципального района Брянской области от органов местного самоуправления поселений Клетнянского муниципального района Брянской области на 2022 год"</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</si>
  <si>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Решение Клетнянского районного Совета народных депутатов от 21.10.21.№18-2 "О принятии полномочий по решению отдельных вопросов местного значения органами местного самоуправления Клетнянского муниципального района Брянской области от органов местного самоуправления поселений Клетнянского муниципального района Брянской области на 2022 год"</t>
  </si>
  <si>
    <t>Решение Клетнянского районного Совета народных депутатов от 21.10.21.№18-4 "О принятии полномочий по осуществлению внутреннего муниципального финансового контроля органами местного самоуправления муниципального образования "Клетнянский муниципальный район" от органов местного самоуправления муниципального образования "Лутенское сельское поселение", муниципального образования "Мужиновское сельское поселение", муниципального образования "Надвинское сельское поселение", муниципального образования "Акуличское сельское поселение", муниципального образования "Мирнинское сельское поселение" и муниципального образования "Клетнянское городское поселение"</t>
  </si>
  <si>
    <t>Постановление администрации Клетнянского района от 24.12.2018г.№ 1133 «Развитие системы образования Клетнянского муниципального района»
Постановление администрации Клетнянского района от 23.11.2020 № 723 «Об утверждении  Примерного положения об организации питания учащихся общеобразовательных учреждений Клетнянского муниципального района Брянской области"</t>
  </si>
  <si>
    <t>Постановление администрации Клетнянского района от 18.03.2022г. №154 «Об об организации отдыха и оздоровления детей   Клетнянского муниципального района Брянской области"</t>
  </si>
  <si>
    <t>Постановление администрации Клетнянского района от 24.12.2018г.№ 1133 «Развитие системы образования Клетнянского муниципального района»
Распоряжение администрации Клетнянского района от 18.10.18.№678-р "Об утверждении порядка финансирования спортивных мероприятий за счет бюджета Клетнянского муниципального района Брянской области"</t>
  </si>
  <si>
    <t xml:space="preserve">Постановление администрации Клетнянского района от 24.12.2018г.№ 1133 «Развитие системы образования Клетнянского муниципального района»
Постановлением администрации Клетнянского района от 29 декабря 2017 г. N 1222 "Об утверждении Положения об оплате труда работников управления образования администрации Клетнянского района"
</t>
  </si>
  <si>
    <t xml:space="preserve">Решение Клетнянского районного Совета народных депутатов № 44-5 от 17.07.2014 г. " Об утверждении Положения об управлении муниципальной собственностью муниципального образования "Клетнянский муниципальный район"
Решение Клетнянского районного Совета народных депутатов от 11.12.2020 N 10-2 "Об утверждении порядка формирования, ведения, ежегодного дополнения и опубликования перечня муниципального имущества муниципального образования "Клетнянский муниципальный район" Брянской области, свободного от прав третьих лиц, предназначенного для предоставления во владение и (или) пользование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а также самозанятым гражданам"
</t>
  </si>
  <si>
    <t>Закон Брянской области от 26.03.2007 N 33-З "О разграничении имущества, находящегося в муниципальной собственности, между вновь образованными муниципальными образованиями "Клетнянское городское поселение", "Акуличское сельское поселение", "Лутенское сельское поселение", "Мирнинское сельское поселение", "Мужиновское сельское поселение", "Надвинское сельское поселение" и муниципальным образованием "Клетнянский муниципальный район", в границах которого они образованы"</t>
  </si>
  <si>
    <t xml:space="preserve">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Постановление администрации Клетнянского района от 11.04.2017г. № 245 «Об утверждении Положения об оплате труда работников муниципальных бюджетных учреждений культуры Клетнянского района»                                     </t>
  </si>
  <si>
    <t>Указ Губернатора Брянской области от 29.12.2016 N 379 "О создании межведомственного координационного совета по увековечению памяти погибших при защите Отечества и патриотическому воспитанию граждан"</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</si>
  <si>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Распоряжение администрации Клетнянского района от 18.10.18.№678-р "Об утверждении порядка финансирования спортивных мероприятий за счет бюджета Клетнянского муниципального района Брянской области"</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</si>
  <si>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Постановление администрации Клетнянского района от 24.12.2018г.№ 1133 «Развитие системы образования Клетнянского муниципального района»</t>
  </si>
  <si>
    <t xml:space="preserve">Постановление администрации Клетнянского района от 29.01.2013 г. № 17  "О создании муниципального казеннго учреждения "Единая дежурно-диспетчерская служба Клетнянского муниципального района"
Решение Клетнянского районного Совета народных депутатов от 19.02.2015. №5-10 "О    согласии   на принятие    из    государственной собственности Брянской области в собственность муниципального     образования      «Клетнянский   муниципальный   район»  оборудования  системы оповещения     Клетнянского    районного     звена    территориальной  подсистемы  РСЧС   Брянской области"
</t>
  </si>
  <si>
    <t>Закон Брянской области от 08.11.2010 N 94-З "О порядке организации и осуществления муниципального земельного контроля на территории муниципальных образований Брянской области"</t>
  </si>
  <si>
    <t>Постановление Правительства Брянской области от 27.10.2014 N 488-п "Об осуществлении капитальных вложений в объекты государственной и муниципальной собственности на территории Брянской области"</t>
  </si>
  <si>
    <t>Закон Брянской области от 03.07.2010 N 54-З "Об организации транспортного обслуживания населения на территории Брянской области"</t>
  </si>
  <si>
    <t>Решение Клетнянского районного Совета народных депутатов от 21.10.21.№18-2 "О принятии полномочий по решению отдельных вопросов местного значения органами местного самоуправления Клетнянского муниципального района Брянской области от органов местного самоуправления послений Клетнянского муниципального района Брянской области"</t>
  </si>
  <si>
    <t>1101</t>
  </si>
  <si>
    <t>51404 51200</t>
  </si>
  <si>
    <t>51407 18540</t>
  </si>
  <si>
    <t>51414 82430</t>
  </si>
  <si>
    <t>1.1.1.14</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</si>
  <si>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</si>
  <si>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0309</t>
  </si>
  <si>
    <t>51422 81210</t>
  </si>
  <si>
    <t>Постановление Администрации Брянской области от 11.01.2010 N 12 "О создании запасов материально-технических,медицинских и иных средств для обеспечения мероприятий гражданской обороны на территоррии Брянской области"</t>
  </si>
  <si>
    <t>Постановление администрации Клетнянского района от 15.09.2022 № 551 "О создании, содержании и использовании запасов материально-технических, продовольственных, медицинских и иных средств для обеспечения мероприятий гражданской обороны"</t>
  </si>
  <si>
    <t>831</t>
  </si>
  <si>
    <t>2025 год</t>
  </si>
  <si>
    <t>51401 17390</t>
  </si>
  <si>
    <t>51402 L5110</t>
  </si>
  <si>
    <t>1.1.1.53.</t>
  </si>
  <si>
    <t xml:space="preserve"> организация мероприятий межпоселенческого характера по охране окружающей среды</t>
  </si>
  <si>
    <t>0605</t>
  </si>
  <si>
    <t>51423 83280</t>
  </si>
  <si>
    <t>511A1 55130</t>
  </si>
  <si>
    <t xml:space="preserve">51420 S7620 </t>
  </si>
  <si>
    <t>521ЕВ 51790</t>
  </si>
  <si>
    <t>Закон Брянской области от 31.10.2022г. № 83-З «О наделении органов местного самоуправления отдельными государственными полномочиями Брянской области по установлению регулируемых тарифов на регулярные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t>
  </si>
  <si>
    <t xml:space="preserve">Закон Брянской области от 12.03.2013 N 10-З
"Об автомобильных дорогах и о дорожной деятельности в Брянской области"
</t>
  </si>
  <si>
    <t>Закон Брянской области от 03.11.1997 N 28-З "О законах и иных нормативных правовых актах Брянской области"</t>
  </si>
  <si>
    <t>ст.5</t>
  </si>
  <si>
    <t xml:space="preserve">Закон Брянской области от 09.11.2011 N 113-З
"О некоторых вопросах организации и деятельности контрольно-счетных органов муниципальных образований в Брянской области"
</t>
  </si>
  <si>
    <t>п.4, ч.1, ст.15</t>
  </si>
  <si>
    <t>п.9, ч.1, ст.15</t>
  </si>
  <si>
    <t>Закон Брянской области от 15.06.2007. № 88-З "Об административных правонарушениях в Брянской области"</t>
  </si>
  <si>
    <t>51401 84230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</si>
  <si>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поселения</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</si>
  <si>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контроля в сфере благоустройства</t>
  </si>
  <si>
    <t>1127</t>
  </si>
  <si>
    <t>1128</t>
  </si>
  <si>
    <t>1.1.2.27.</t>
  </si>
  <si>
    <t>1.1.2.28.</t>
  </si>
  <si>
    <t>51401 84440</t>
  </si>
  <si>
    <t>51401 84450</t>
  </si>
  <si>
    <t>51401 84460</t>
  </si>
  <si>
    <t>51407 81190</t>
  </si>
  <si>
    <t>51402 80930</t>
  </si>
  <si>
    <t xml:space="preserve">Решение Клетнянского районного Совета народных депутатов от 29.03.23.№33-4 "Об утверждении Положения о муниципальном жилищном контроле в муниципальном образовании «Клетнянский муниципальный район Брянской области» и муниципальном образовании «Клетнянское городское поселение» </t>
  </si>
  <si>
    <t>Решение Клетнянского районного Совета народных депутатов от 29.03.23.№33-5 "Об утверждении Положения о муниципальном земельном контроле в границах Клетнянского муниципального района Брянской области и Клетнянского городского поселения Клетнянского муниципального района Брянской области</t>
  </si>
  <si>
    <t xml:space="preserve">Решение Клетнянского районного Совета народных депутатов от 29.03.23.№33-7 "Об утверждении Положения о муниципальном контроле в сфере благоустройства на территории Клетнянского городского и сельских поселений Клетнянского муниципального района Брянской области" </t>
  </si>
  <si>
    <t>Решение Клетнянского районного Совета народных депутатов от 29.03.23.№33-6 "Об утверждении Положения о муниципальном контроле на автомобильном транспорте, городском наземном электрическом транспорте и в дорожном хозяйстве в границах населенных пунктов муниципального образования «Клетнянский муниципальный район Брянской области» и муниципального образования «Клетнянское городское поселение»</t>
  </si>
  <si>
    <t>511F5 11270</t>
  </si>
  <si>
    <t xml:space="preserve">Федеральный закон от 04.12.2007 N 329-ФЗ
"О физической культуре и спорте в Российской Федерации"
</t>
  </si>
  <si>
    <t>1103</t>
  </si>
  <si>
    <t>51407 81650</t>
  </si>
  <si>
    <t>План 2023</t>
  </si>
  <si>
    <t>Отчетный финансовый год (2023)</t>
  </si>
  <si>
    <t>Текущий
2024 год</t>
  </si>
  <si>
    <t>2026 год</t>
  </si>
  <si>
    <t>52407 82300</t>
  </si>
  <si>
    <t>322</t>
  </si>
  <si>
    <t>51402 S3430</t>
  </si>
  <si>
    <t>51402 S3440</t>
  </si>
  <si>
    <t>245</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</si>
  <si>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</si>
  <si>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1.2.11.</t>
  </si>
  <si>
    <t>ст.17,ч.1п.5</t>
  </si>
  <si>
    <t>Закон Брянской области от 26.06.2008 N 54-З "О выборах депутатов представительных органов муниципальных образований в Брянской области" (ред. от 02.03.2023)</t>
  </si>
  <si>
    <t>гл.7, ст.38</t>
  </si>
  <si>
    <t>0107</t>
  </si>
  <si>
    <t>880</t>
  </si>
  <si>
    <t>70000 80060</t>
  </si>
  <si>
    <t>51418  Д0820</t>
  </si>
  <si>
    <t>511Р5 Д1390</t>
  </si>
  <si>
    <t>51420 81680</t>
  </si>
  <si>
    <t>521Е4 14900</t>
  </si>
  <si>
    <t>521Е1 14910</t>
  </si>
  <si>
    <t>52405 S4820</t>
  </si>
  <si>
    <t>52404 L3030</t>
  </si>
  <si>
    <t>УУР</t>
  </si>
  <si>
    <t>П остановление администрации Клетнянского района 
от 07.11.23.№708 «Об утверждении норматива субсидии 1 километра пробега на компенсацию части потерь в доходах,  возникающих в результате регулирования тарифов на перевозку пассажиров автомобильным пассажирским транспортом по муниципальным маршрутам регулярных перевозок на территории Клетнянского муниципального района на 2024 год»</t>
  </si>
  <si>
    <r>
      <t>Р</t>
    </r>
    <r>
      <rPr>
        <sz val="9"/>
        <color rgb="FF000000"/>
        <rFont val="Trebuchet MS"/>
        <family val="2"/>
        <charset val="204"/>
      </rPr>
      <t xml:space="preserve">еестр расходных обязательств </t>
    </r>
    <r>
      <rPr>
        <b/>
        <sz val="9"/>
        <color rgb="FF000000"/>
        <rFont val="Trebuchet MS"/>
        <family val="2"/>
        <charset val="204"/>
      </rPr>
      <t xml:space="preserve">Клетнянского муниципального района Брянской области на 1 сентября 2024 года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</si>
</sst>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color rgb="FF000000"/>
      <name val="Times New Roman"/>
    </font>
    <font>
      <b/>
      <sz val="9"/>
      <color rgb="FF000000"/>
      <name val="Trebuchet MS"/>
      <family val="2"/>
      <charset val="204"/>
    </font>
    <font>
      <sz val="9"/>
      <color rgb="FF000000"/>
      <name val="Trebuchet MS"/>
      <family val="2"/>
      <charset val="204"/>
    </font>
    <font>
      <sz val="9"/>
      <color rgb="FF000000"/>
      <name val="Times New Roman"/>
      <family val="1"/>
      <charset val="204"/>
    </font>
    <font>
      <sz val="9"/>
      <name val="Times New Roman"/>
      <family val="1"/>
      <charset val="204"/>
    </font>
    <font>
      <sz val="9"/>
      <color rgb="FF0000FF"/>
      <name val="Times New Roman"/>
      <family val="1"/>
      <charset val="204"/>
    </font>
    <font>
      <sz val="10"/>
      <color rgb="FF0000FF"/>
      <name val="Times New Roman"/>
      <family val="1"/>
      <charset val="204"/>
    </font>
    <font>
      <sz val="9"/>
      <color rgb="FF000000"/>
      <name val="Times New Roman"/>
      <family val="1"/>
      <charset val="204"/>
    </font>
    <font>
      <sz val="9"/>
      <color rgb="FFFF3300"/>
      <name val="Times New Roman"/>
      <family val="1"/>
      <charset val="204"/>
    </font>
    <font>
      <sz val="10"/>
      <color rgb="FFFF3300"/>
      <name val="Times New Roman"/>
      <family val="1"/>
      <charset val="204"/>
    </font>
    <font>
      <sz val="10"/>
      <color rgb="FF000000"/>
      <name val="Times New Roman"/>
      <family val="1"/>
      <charset val="204"/>
    </font>
    <font>
      <b/>
      <sz val="9"/>
      <color rgb="FF0000FF"/>
      <name val="Times New Roman"/>
      <family val="1"/>
      <charset val="204"/>
    </font>
    <font>
      <b/>
      <sz val="9"/>
      <name val="Times New Roman"/>
      <family val="1"/>
      <charset val="204"/>
    </font>
    <font>
      <sz val="8"/>
      <color rgb="FF000000"/>
      <name val="Times New Roman"/>
      <family val="2"/>
    </font>
    <font>
      <b/>
      <sz val="10"/>
      <name val="Times New Roman"/>
      <family val="1"/>
      <charset val="204"/>
    </font>
    <font>
      <b/>
      <sz val="9"/>
      <color rgb="FF000000"/>
      <name val="Times New Roman"/>
      <family val="1"/>
      <charset val="204"/>
    </font>
    <font>
      <sz val="9"/>
      <color rgb="FF000000"/>
      <name val="Times New Roman"/>
      <family val="2"/>
    </font>
  </fonts>
  <fills count="7">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FFCC"/>
        <bgColor indexed="64"/>
      </patternFill>
    </fill>
    <fill>
      <patternFill patternType="solid">
        <fgColor rgb="FFFFFF00"/>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rgb="FF000000"/>
      </left>
      <right/>
      <top style="thin">
        <color indexed="64"/>
      </top>
      <bottom/>
      <diagonal/>
    </border>
    <border>
      <left style="thin">
        <color indexed="64"/>
      </left>
      <right/>
      <top/>
      <bottom/>
      <diagonal/>
    </border>
  </borders>
  <cellStyleXfs count="2">
    <xf numFmtId="0" fontId="0" fillId="0" borderId="0">
      <alignment vertical="top" wrapText="1"/>
    </xf>
    <xf numFmtId="0" fontId="13" fillId="0" borderId="7">
      <alignment horizontal="center" vertical="top" wrapText="1"/>
    </xf>
  </cellStyleXfs>
  <cellXfs count="386">
    <xf numFmtId="0" fontId="0" fillId="0" borderId="0" xfId="0" applyFont="1" applyFill="1" applyAlignment="1">
      <alignment vertical="top" wrapText="1"/>
    </xf>
    <xf numFmtId="0" fontId="6" fillId="0" borderId="0" xfId="0" applyFont="1" applyFill="1" applyAlignment="1">
      <alignment vertical="top" wrapText="1"/>
    </xf>
    <xf numFmtId="164" fontId="0" fillId="0" borderId="0" xfId="0" applyNumberFormat="1" applyFont="1" applyFill="1" applyAlignment="1">
      <alignment vertical="top" wrapText="1"/>
    </xf>
    <xf numFmtId="0" fontId="7" fillId="0"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9" fillId="0" borderId="0" xfId="0" applyFont="1" applyFill="1" applyAlignment="1">
      <alignment vertical="top" wrapText="1"/>
    </xf>
    <xf numFmtId="4" fontId="0" fillId="0" borderId="0" xfId="0" applyNumberFormat="1" applyFont="1" applyFill="1" applyAlignment="1">
      <alignment vertical="top" wrapText="1"/>
    </xf>
    <xf numFmtId="49"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49" fontId="0" fillId="0" borderId="0" xfId="0" applyNumberFormat="1" applyFont="1" applyFill="1" applyAlignment="1">
      <alignment vertical="top" wrapText="1"/>
    </xf>
    <xf numFmtId="0" fontId="5" fillId="0" borderId="2" xfId="0" applyFont="1" applyFill="1" applyBorder="1" applyAlignment="1">
      <alignment horizontal="center" vertical="top" wrapText="1"/>
    </xf>
    <xf numFmtId="49" fontId="5" fillId="0" borderId="4"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center" wrapText="1"/>
    </xf>
    <xf numFmtId="4" fontId="3" fillId="0" borderId="10" xfId="0" applyNumberFormat="1" applyFont="1" applyFill="1" applyBorder="1" applyAlignment="1">
      <alignment horizontal="center" vertical="top" wrapText="1"/>
    </xf>
    <xf numFmtId="49" fontId="7" fillId="0" borderId="10" xfId="0" applyNumberFormat="1" applyFont="1" applyFill="1" applyBorder="1" applyAlignment="1">
      <alignment horizontal="center" vertical="top" wrapText="1"/>
    </xf>
    <xf numFmtId="0" fontId="6" fillId="0" borderId="0" xfId="0" applyFont="1" applyFill="1" applyBorder="1" applyAlignment="1">
      <alignment vertical="top" wrapText="1"/>
    </xf>
    <xf numFmtId="49" fontId="4" fillId="0" borderId="10" xfId="0" applyNumberFormat="1" applyFont="1" applyFill="1" applyBorder="1" applyAlignment="1">
      <alignment horizontal="center" vertical="top" wrapText="1"/>
    </xf>
    <xf numFmtId="4" fontId="4" fillId="0" borderId="10" xfId="0" applyNumberFormat="1" applyFont="1" applyFill="1" applyBorder="1" applyAlignment="1">
      <alignment horizontal="center" vertical="top" wrapText="1"/>
    </xf>
    <xf numFmtId="49" fontId="5" fillId="0" borderId="21" xfId="0" applyNumberFormat="1" applyFont="1" applyFill="1" applyBorder="1" applyAlignment="1">
      <alignment horizontal="center" vertical="top" wrapText="1"/>
    </xf>
    <xf numFmtId="49" fontId="5" fillId="0" borderId="9" xfId="0" applyNumberFormat="1" applyFont="1" applyFill="1" applyBorder="1" applyAlignment="1">
      <alignment horizontal="center" vertical="top" wrapText="1"/>
    </xf>
    <xf numFmtId="49" fontId="5" fillId="0" borderId="30"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top" wrapText="1"/>
    </xf>
    <xf numFmtId="49" fontId="10" fillId="0" borderId="0" xfId="0" applyNumberFormat="1" applyFont="1" applyFill="1" applyAlignment="1">
      <alignment vertical="top" wrapText="1"/>
    </xf>
    <xf numFmtId="49" fontId="5" fillId="0" borderId="19" xfId="0" applyNumberFormat="1" applyFont="1" applyFill="1" applyBorder="1" applyAlignment="1">
      <alignment horizontal="center" vertical="center" wrapText="1"/>
    </xf>
    <xf numFmtId="49" fontId="5" fillId="0" borderId="29" xfId="0" applyNumberFormat="1" applyFont="1" applyFill="1" applyBorder="1" applyAlignment="1">
      <alignment horizontal="center" vertical="top" wrapText="1"/>
    </xf>
    <xf numFmtId="49" fontId="7" fillId="0" borderId="21" xfId="0" applyNumberFormat="1" applyFont="1" applyFill="1" applyBorder="1" applyAlignment="1">
      <alignment horizontal="center" vertical="top" wrapText="1"/>
    </xf>
    <xf numFmtId="49" fontId="4" fillId="0" borderId="18"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top" wrapText="1"/>
    </xf>
    <xf numFmtId="0" fontId="5" fillId="0" borderId="1" xfId="0" applyFont="1" applyFill="1" applyBorder="1" applyAlignment="1">
      <alignment horizontal="left" vertical="center" wrapText="1"/>
    </xf>
    <xf numFmtId="49" fontId="5" fillId="0" borderId="4" xfId="0" applyNumberFormat="1" applyFont="1" applyFill="1" applyBorder="1" applyAlignment="1">
      <alignment horizontal="center" vertical="center" wrapText="1"/>
    </xf>
    <xf numFmtId="0" fontId="6" fillId="0" borderId="0" xfId="0" applyFont="1" applyFill="1" applyAlignment="1">
      <alignment vertical="center" wrapText="1"/>
    </xf>
    <xf numFmtId="0" fontId="0" fillId="0" borderId="0" xfId="0" applyFont="1" applyFill="1" applyAlignment="1">
      <alignment vertical="center" wrapText="1"/>
    </xf>
    <xf numFmtId="49" fontId="12" fillId="0" borderId="1"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top" wrapText="1"/>
    </xf>
    <xf numFmtId="0" fontId="5" fillId="0" borderId="4"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7" xfId="0" applyFont="1" applyFill="1" applyBorder="1" applyAlignment="1">
      <alignment vertical="center" wrapText="1"/>
    </xf>
    <xf numFmtId="0" fontId="11" fillId="0" borderId="1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3" fillId="0" borderId="7" xfId="1" applyNumberFormat="1" applyAlignment="1" applyProtection="1">
      <alignment horizontal="center" vertical="center" wrapText="1"/>
      <protection locked="0"/>
    </xf>
    <xf numFmtId="0" fontId="7" fillId="0" borderId="0" xfId="0" applyFont="1" applyFill="1" applyAlignment="1">
      <alignment horizontal="center" vertical="center" wrapText="1"/>
    </xf>
    <xf numFmtId="0" fontId="3" fillId="4" borderId="1" xfId="0" applyFont="1" applyFill="1" applyBorder="1" applyAlignment="1">
      <alignment horizontal="left" vertical="center" wrapText="1"/>
    </xf>
    <xf numFmtId="0" fontId="3" fillId="0" borderId="5" xfId="0" applyFont="1" applyFill="1" applyBorder="1" applyAlignment="1">
      <alignment vertical="top" wrapText="1"/>
    </xf>
    <xf numFmtId="0" fontId="16" fillId="0" borderId="7" xfId="1" applyNumberFormat="1" applyFont="1" applyAlignment="1" applyProtection="1">
      <alignment horizontal="center" vertical="center" wrapText="1"/>
      <protection locked="0"/>
    </xf>
    <xf numFmtId="49" fontId="11" fillId="0" borderId="5" xfId="0" applyNumberFormat="1" applyFont="1" applyFill="1" applyBorder="1" applyAlignment="1">
      <alignment horizontal="center" vertical="top" wrapText="1"/>
    </xf>
    <xf numFmtId="0" fontId="6" fillId="0" borderId="10"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6" xfId="0" applyFont="1" applyFill="1" applyBorder="1" applyAlignment="1">
      <alignment horizontal="center" vertical="top" wrapText="1"/>
    </xf>
    <xf numFmtId="0" fontId="5" fillId="0" borderId="15" xfId="0" applyFont="1" applyFill="1" applyBorder="1" applyAlignment="1">
      <alignment horizontal="center" vertical="top"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49" fontId="5" fillId="0" borderId="16"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7" xfId="0" applyFont="1" applyFill="1" applyBorder="1" applyAlignment="1">
      <alignment horizontal="center"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3"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4" fillId="0" borderId="7" xfId="0" applyNumberFormat="1" applyFont="1" applyFill="1" applyBorder="1" applyAlignment="1">
      <alignment horizontal="center" vertical="top" wrapText="1"/>
    </xf>
    <xf numFmtId="0" fontId="5" fillId="0" borderId="10" xfId="0"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49" fontId="3" fillId="0" borderId="21" xfId="0" applyNumberFormat="1" applyFont="1" applyFill="1" applyBorder="1" applyAlignment="1">
      <alignment horizontal="center" vertical="top" wrapText="1"/>
    </xf>
    <xf numFmtId="4" fontId="6" fillId="0" borderId="10" xfId="0" applyNumberFormat="1" applyFont="1" applyFill="1" applyBorder="1" applyAlignment="1">
      <alignment vertical="top" wrapText="1"/>
    </xf>
    <xf numFmtId="4" fontId="6" fillId="0" borderId="10" xfId="0" applyNumberFormat="1" applyFont="1" applyFill="1" applyBorder="1" applyAlignment="1">
      <alignment horizontal="center" vertical="top" wrapText="1"/>
    </xf>
    <xf numFmtId="4" fontId="1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4" fontId="3" fillId="4" borderId="10" xfId="0" applyNumberFormat="1" applyFont="1" applyFill="1" applyBorder="1" applyAlignment="1">
      <alignment horizontal="center" vertical="top" wrapText="1"/>
    </xf>
    <xf numFmtId="4" fontId="3" fillId="2" borderId="10"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0" fontId="5" fillId="0" borderId="5" xfId="0"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0" fontId="5" fillId="0" borderId="17" xfId="0" applyFont="1" applyFill="1" applyBorder="1" applyAlignment="1">
      <alignment horizontal="center" vertical="top" wrapText="1"/>
    </xf>
    <xf numFmtId="0" fontId="3" fillId="0" borderId="7" xfId="0"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0" fontId="5" fillId="0" borderId="31" xfId="0" applyFont="1" applyFill="1" applyBorder="1" applyAlignment="1">
      <alignment horizontal="center" vertical="top"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left" vertical="top" wrapText="1"/>
    </xf>
    <xf numFmtId="49" fontId="5" fillId="0" borderId="10" xfId="0" applyNumberFormat="1" applyFont="1" applyFill="1" applyBorder="1" applyAlignment="1">
      <alignment horizontal="center" vertical="center" wrapText="1"/>
    </xf>
    <xf numFmtId="2" fontId="0" fillId="0" borderId="0" xfId="0" applyNumberFormat="1" applyFont="1" applyFill="1" applyAlignment="1">
      <alignment vertical="top" wrapText="1"/>
    </xf>
    <xf numFmtId="0" fontId="3" fillId="0" borderId="2" xfId="0" applyFont="1" applyFill="1" applyBorder="1" applyAlignment="1">
      <alignment horizontal="center" vertical="top" wrapText="1"/>
    </xf>
    <xf numFmtId="4" fontId="3" fillId="0" borderId="18" xfId="0" applyNumberFormat="1" applyFont="1" applyFill="1" applyBorder="1" applyAlignment="1">
      <alignment horizontal="center" vertical="top" wrapText="1"/>
    </xf>
    <xf numFmtId="49" fontId="5" fillId="0" borderId="16"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0" fontId="5"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5" fillId="0" borderId="8" xfId="0" applyFont="1" applyFill="1" applyBorder="1" applyAlignment="1">
      <alignment horizontal="center" vertical="center" wrapText="1"/>
    </xf>
    <xf numFmtId="4" fontId="12"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top" wrapText="1"/>
    </xf>
    <xf numFmtId="0" fontId="5" fillId="0" borderId="7"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0" fontId="6" fillId="0" borderId="10" xfId="0" applyFont="1" applyFill="1" applyBorder="1" applyAlignment="1">
      <alignment vertical="top" wrapText="1"/>
    </xf>
    <xf numFmtId="4" fontId="6" fillId="0" borderId="14" xfId="0" applyNumberFormat="1" applyFont="1" applyFill="1" applyBorder="1" applyAlignment="1">
      <alignment vertical="top" wrapText="1"/>
    </xf>
    <xf numFmtId="49" fontId="5" fillId="0" borderId="15" xfId="0" applyNumberFormat="1" applyFont="1" applyFill="1" applyBorder="1" applyAlignment="1">
      <alignment horizontal="center" vertical="top" wrapText="1"/>
    </xf>
    <xf numFmtId="4" fontId="6" fillId="0" borderId="16" xfId="0" applyNumberFormat="1" applyFont="1" applyFill="1" applyBorder="1" applyAlignment="1">
      <alignment vertical="top" wrapText="1"/>
    </xf>
    <xf numFmtId="0" fontId="5" fillId="0" borderId="14" xfId="0" applyFont="1" applyFill="1" applyBorder="1" applyAlignment="1">
      <alignment horizontal="left" vertical="center" wrapText="1"/>
    </xf>
    <xf numFmtId="4" fontId="3" fillId="3" borderId="10" xfId="0" applyNumberFormat="1" applyFont="1" applyFill="1" applyBorder="1" applyAlignment="1">
      <alignment horizontal="center" vertical="top" wrapText="1"/>
    </xf>
    <xf numFmtId="4" fontId="15" fillId="4" borderId="10" xfId="0" applyNumberFormat="1" applyFont="1" applyFill="1" applyBorder="1" applyAlignment="1">
      <alignment horizontal="center" vertical="top" wrapText="1"/>
    </xf>
    <xf numFmtId="4" fontId="15" fillId="3" borderId="10" xfId="0" applyNumberFormat="1" applyFont="1" applyFill="1" applyBorder="1" applyAlignment="1">
      <alignment horizontal="center" vertical="top" wrapText="1"/>
    </xf>
    <xf numFmtId="4" fontId="15" fillId="0" borderId="10" xfId="0" applyNumberFormat="1" applyFont="1" applyFill="1" applyBorder="1" applyAlignment="1">
      <alignment horizontal="center" vertical="top" wrapText="1"/>
    </xf>
    <xf numFmtId="4" fontId="3" fillId="5" borderId="10" xfId="0" applyNumberFormat="1" applyFont="1" applyFill="1" applyBorder="1" applyAlignment="1">
      <alignment horizontal="center" vertical="top" wrapText="1"/>
    </xf>
    <xf numFmtId="4" fontId="3" fillId="4" borderId="10"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 fontId="5" fillId="0" borderId="16" xfId="0" applyNumberFormat="1" applyFont="1" applyFill="1" applyBorder="1" applyAlignment="1">
      <alignment horizontal="center" vertical="center" wrapText="1"/>
    </xf>
    <xf numFmtId="4" fontId="5" fillId="0" borderId="14" xfId="0" applyNumberFormat="1" applyFont="1" applyFill="1" applyBorder="1" applyAlignment="1">
      <alignment horizontal="center" vertical="center" wrapText="1"/>
    </xf>
    <xf numFmtId="0" fontId="14" fillId="0" borderId="10" xfId="0" applyFont="1" applyFill="1" applyBorder="1" applyAlignment="1">
      <alignment vertical="center" wrapText="1"/>
    </xf>
    <xf numFmtId="0" fontId="12" fillId="0" borderId="10" xfId="0" applyFont="1" applyFill="1" applyBorder="1" applyAlignment="1">
      <alignment horizontal="center" vertical="center" wrapText="1"/>
    </xf>
    <xf numFmtId="0" fontId="5" fillId="0" borderId="10" xfId="0" applyFont="1" applyFill="1" applyBorder="1" applyAlignment="1">
      <alignment vertical="center" wrapText="1"/>
    </xf>
    <xf numFmtId="4" fontId="5" fillId="0" borderId="10" xfId="0" applyNumberFormat="1" applyFont="1" applyFill="1" applyBorder="1" applyAlignment="1">
      <alignment horizontal="center" vertical="top" wrapText="1"/>
    </xf>
    <xf numFmtId="4" fontId="12"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 fontId="15" fillId="0" borderId="10"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top" wrapText="1"/>
    </xf>
    <xf numFmtId="0" fontId="5" fillId="0"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 fontId="12" fillId="0" borderId="10"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49" fontId="5" fillId="0" borderId="16"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4" fontId="6" fillId="0" borderId="10" xfId="0" applyNumberFormat="1" applyFont="1" applyFill="1" applyBorder="1" applyAlignment="1">
      <alignment horizontal="right" vertical="top" wrapText="1"/>
    </xf>
    <xf numFmtId="4" fontId="5" fillId="0" borderId="10" xfId="0" applyNumberFormat="1" applyFont="1" applyFill="1" applyBorder="1" applyAlignment="1">
      <alignment horizontal="right" vertical="top" wrapText="1"/>
    </xf>
    <xf numFmtId="4" fontId="5" fillId="0" borderId="16" xfId="0" applyNumberFormat="1" applyFont="1" applyFill="1" applyBorder="1" applyAlignment="1">
      <alignment vertical="top" wrapText="1"/>
    </xf>
    <xf numFmtId="0" fontId="0" fillId="0" borderId="0" xfId="0" applyFont="1" applyFill="1" applyAlignment="1">
      <alignment horizontal="left" vertical="top" wrapText="1"/>
    </xf>
    <xf numFmtId="0" fontId="5" fillId="0" borderId="7"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0" fontId="5" fillId="0" borderId="16" xfId="0"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 fontId="5" fillId="0" borderId="14" xfId="0" applyNumberFormat="1" applyFont="1" applyFill="1" applyBorder="1" applyAlignment="1">
      <alignment horizontal="center" vertical="top" wrapText="1"/>
    </xf>
    <xf numFmtId="49" fontId="5" fillId="0" borderId="18" xfId="0" applyNumberFormat="1" applyFont="1" applyFill="1" applyBorder="1" applyAlignment="1">
      <alignment horizontal="center" vertical="top" wrapText="1"/>
    </xf>
    <xf numFmtId="4" fontId="5" fillId="0" borderId="16" xfId="0" applyNumberFormat="1" applyFont="1" applyFill="1" applyBorder="1" applyAlignment="1">
      <alignment horizontal="center" vertical="top" wrapText="1"/>
    </xf>
    <xf numFmtId="49" fontId="5" fillId="0" borderId="31" xfId="0" applyNumberFormat="1" applyFont="1" applyFill="1" applyBorder="1" applyAlignment="1">
      <alignment horizontal="center" vertical="top" wrapText="1"/>
    </xf>
    <xf numFmtId="49" fontId="5" fillId="0" borderId="0" xfId="0" applyNumberFormat="1" applyFont="1" applyFill="1" applyBorder="1" applyAlignment="1">
      <alignment horizontal="center" vertical="center" wrapText="1"/>
    </xf>
    <xf numFmtId="0" fontId="6" fillId="0" borderId="10" xfId="0" applyFont="1" applyFill="1" applyBorder="1" applyAlignment="1">
      <alignment horizontal="center" vertical="top" wrapText="1"/>
    </xf>
    <xf numFmtId="49" fontId="5" fillId="0" borderId="10"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14" xfId="0" applyNumberFormat="1" applyFont="1" applyFill="1" applyBorder="1" applyAlignment="1">
      <alignment horizontal="center" vertical="top" wrapText="1"/>
    </xf>
    <xf numFmtId="0" fontId="5" fillId="0" borderId="10" xfId="0" applyFont="1" applyFill="1" applyBorder="1" applyAlignment="1">
      <alignment horizontal="center" vertical="top" wrapText="1"/>
    </xf>
    <xf numFmtId="4" fontId="12"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9" fontId="12" fillId="0" borderId="7"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0" fontId="5" fillId="0" borderId="13" xfId="0" applyFont="1" applyFill="1" applyBorder="1" applyAlignment="1">
      <alignment horizontal="center" vertical="top"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4" fillId="0" borderId="9" xfId="0" applyNumberFormat="1" applyFont="1" applyFill="1" applyBorder="1" applyAlignment="1">
      <alignment horizontal="center" vertical="top" wrapText="1"/>
    </xf>
    <xf numFmtId="49" fontId="5" fillId="0" borderId="8" xfId="0" applyNumberFormat="1" applyFont="1" applyFill="1" applyBorder="1" applyAlignment="1">
      <alignment horizontal="center" vertical="top" wrapText="1"/>
    </xf>
    <xf numFmtId="0" fontId="5" fillId="0" borderId="16" xfId="0" applyFont="1" applyFill="1" applyBorder="1" applyAlignment="1">
      <alignment vertical="top" wrapText="1"/>
    </xf>
    <xf numFmtId="4" fontId="6" fillId="0" borderId="14" xfId="0" applyNumberFormat="1" applyFont="1" applyFill="1" applyBorder="1" applyAlignment="1">
      <alignment horizontal="right" vertical="top" wrapText="1"/>
    </xf>
    <xf numFmtId="0" fontId="5" fillId="0" borderId="7" xfId="0" applyFont="1" applyFill="1" applyBorder="1" applyAlignment="1">
      <alignment horizontal="left" vertical="top" wrapText="1"/>
    </xf>
    <xf numFmtId="4" fontId="6" fillId="0" borderId="16" xfId="0" applyNumberFormat="1" applyFont="1" applyFill="1" applyBorder="1" applyAlignment="1">
      <alignment horizontal="right" vertical="top" wrapText="1"/>
    </xf>
    <xf numFmtId="0" fontId="3" fillId="0" borderId="10" xfId="0" applyFont="1" applyFill="1" applyBorder="1" applyAlignment="1">
      <alignment horizontal="left" vertical="center" wrapText="1"/>
    </xf>
    <xf numFmtId="4" fontId="6" fillId="0" borderId="10" xfId="0" applyNumberFormat="1" applyFont="1" applyFill="1" applyBorder="1" applyAlignment="1">
      <alignment horizontal="right" vertical="center" wrapText="1"/>
    </xf>
    <xf numFmtId="0" fontId="0" fillId="6" borderId="0" xfId="0" applyFont="1" applyFill="1" applyAlignment="1">
      <alignment vertical="top" wrapText="1"/>
    </xf>
    <xf numFmtId="0" fontId="7"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 fontId="3" fillId="0" borderId="0" xfId="0" applyNumberFormat="1" applyFont="1" applyFill="1" applyBorder="1" applyAlignment="1">
      <alignment horizontal="center" vertical="top" wrapText="1"/>
    </xf>
    <xf numFmtId="4" fontId="3" fillId="2" borderId="0" xfId="0" applyNumberFormat="1" applyFont="1" applyFill="1" applyBorder="1" applyAlignment="1">
      <alignment horizontal="center" vertical="top" wrapText="1"/>
    </xf>
    <xf numFmtId="4" fontId="3" fillId="4" borderId="0" xfId="0" applyNumberFormat="1" applyFont="1" applyFill="1" applyBorder="1" applyAlignment="1">
      <alignment horizontal="center" vertical="top" wrapText="1"/>
    </xf>
    <xf numFmtId="4" fontId="3" fillId="3" borderId="0" xfId="0" applyNumberFormat="1" applyFont="1" applyFill="1" applyBorder="1" applyAlignment="1">
      <alignment horizontal="center" vertical="top" wrapText="1"/>
    </xf>
    <xf numFmtId="4" fontId="5" fillId="0" borderId="0" xfId="0" applyNumberFormat="1" applyFont="1" applyFill="1" applyBorder="1" applyAlignment="1">
      <alignment horizontal="center" vertical="top" wrapText="1"/>
    </xf>
    <xf numFmtId="4" fontId="4" fillId="0" borderId="0" xfId="0" applyNumberFormat="1" applyFont="1" applyFill="1" applyBorder="1" applyAlignment="1">
      <alignment horizontal="center" vertical="top" wrapText="1"/>
    </xf>
    <xf numFmtId="4" fontId="6" fillId="0" borderId="0" xfId="0" applyNumberFormat="1" applyFont="1" applyFill="1" applyBorder="1" applyAlignment="1">
      <alignment vertical="top" wrapText="1"/>
    </xf>
    <xf numFmtId="4" fontId="6" fillId="0" borderId="0" xfId="0" applyNumberFormat="1" applyFont="1" applyFill="1" applyBorder="1" applyAlignment="1">
      <alignment horizontal="center" vertical="top" wrapText="1"/>
    </xf>
    <xf numFmtId="4" fontId="15" fillId="0" borderId="0" xfId="0" applyNumberFormat="1" applyFont="1" applyFill="1" applyBorder="1" applyAlignment="1">
      <alignment horizontal="center" vertical="center" wrapText="1"/>
    </xf>
    <xf numFmtId="4" fontId="12" fillId="0" borderId="0" xfId="0" applyNumberFormat="1" applyFont="1" applyFill="1" applyBorder="1" applyAlignment="1">
      <alignment horizontal="center" vertical="top" wrapText="1"/>
    </xf>
    <xf numFmtId="4" fontId="6" fillId="0" borderId="0" xfId="0" applyNumberFormat="1" applyFont="1" applyFill="1" applyBorder="1" applyAlignment="1">
      <alignment horizontal="right" vertical="top" wrapText="1"/>
    </xf>
    <xf numFmtId="4" fontId="6" fillId="0" borderId="0" xfId="0" applyNumberFormat="1" applyFont="1" applyFill="1" applyBorder="1" applyAlignment="1">
      <alignment horizontal="right" vertical="center" wrapText="1"/>
    </xf>
    <xf numFmtId="4" fontId="12"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right" vertical="top" wrapText="1"/>
    </xf>
    <xf numFmtId="4" fontId="12" fillId="0" borderId="0" xfId="0" applyNumberFormat="1" applyFont="1" applyFill="1" applyBorder="1" applyAlignment="1">
      <alignment horizontal="right" vertical="center" wrapText="1"/>
    </xf>
    <xf numFmtId="4" fontId="3"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4" fontId="15" fillId="4" borderId="0" xfId="0" applyNumberFormat="1" applyFont="1" applyFill="1" applyBorder="1" applyAlignment="1">
      <alignment horizontal="center" vertical="top" wrapText="1"/>
    </xf>
    <xf numFmtId="4" fontId="15" fillId="3" borderId="0" xfId="0" applyNumberFormat="1" applyFont="1" applyFill="1" applyBorder="1" applyAlignment="1">
      <alignment horizontal="center" vertical="top" wrapText="1"/>
    </xf>
    <xf numFmtId="4" fontId="4" fillId="0" borderId="0" xfId="0" applyNumberFormat="1" applyFont="1" applyFill="1" applyBorder="1" applyAlignment="1">
      <alignment horizontal="center" vertical="center" wrapText="1"/>
    </xf>
    <xf numFmtId="4" fontId="15" fillId="0" borderId="0" xfId="0" applyNumberFormat="1" applyFont="1" applyFill="1" applyBorder="1" applyAlignment="1">
      <alignment horizontal="center" vertical="top" wrapText="1"/>
    </xf>
    <xf numFmtId="4" fontId="3" fillId="5" borderId="0" xfId="0" applyNumberFormat="1" applyFont="1" applyFill="1" applyBorder="1" applyAlignment="1">
      <alignment horizontal="center" vertical="top" wrapText="1"/>
    </xf>
    <xf numFmtId="4" fontId="3" fillId="4" borderId="0" xfId="0" applyNumberFormat="1" applyFont="1" applyFill="1" applyBorder="1" applyAlignment="1">
      <alignment horizontal="center" vertical="center" wrapText="1"/>
    </xf>
    <xf numFmtId="2" fontId="1" fillId="0" borderId="0" xfId="0" applyNumberFormat="1" applyFont="1" applyFill="1" applyAlignment="1">
      <alignment horizontal="center" vertical="center" wrapText="1"/>
    </xf>
    <xf numFmtId="49" fontId="12" fillId="0" borderId="16"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 fontId="12" fillId="0" borderId="16" xfId="0" applyNumberFormat="1" applyFont="1" applyFill="1" applyBorder="1" applyAlignment="1">
      <alignment horizontal="right" vertical="center" wrapText="1"/>
    </xf>
    <xf numFmtId="4" fontId="6" fillId="0" borderId="0" xfId="0" applyNumberFormat="1" applyFont="1" applyFill="1" applyAlignment="1">
      <alignment vertical="top" wrapText="1"/>
    </xf>
    <xf numFmtId="0" fontId="3" fillId="0" borderId="42"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0" borderId="23"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4" fontId="12" fillId="0" borderId="10"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12" fillId="0" borderId="26"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49" fontId="4" fillId="0" borderId="5" xfId="0" applyNumberFormat="1" applyFont="1" applyFill="1" applyBorder="1" applyAlignment="1">
      <alignment horizontal="center" vertical="top" wrapText="1"/>
    </xf>
    <xf numFmtId="49" fontId="4" fillId="0" borderId="6" xfId="0" applyNumberFormat="1" applyFont="1" applyFill="1" applyBorder="1" applyAlignment="1">
      <alignment horizontal="center" vertical="top" wrapText="1"/>
    </xf>
    <xf numFmtId="49" fontId="4" fillId="0" borderId="7" xfId="0" applyNumberFormat="1" applyFont="1" applyFill="1" applyBorder="1" applyAlignment="1">
      <alignment horizontal="center" vertical="top" wrapText="1"/>
    </xf>
    <xf numFmtId="49" fontId="5" fillId="0" borderId="5"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top" wrapText="1"/>
    </xf>
    <xf numFmtId="49" fontId="5" fillId="0" borderId="17" xfId="0" applyNumberFormat="1" applyFont="1" applyFill="1" applyBorder="1" applyAlignment="1">
      <alignment horizontal="center" vertical="top" wrapText="1"/>
    </xf>
    <xf numFmtId="49" fontId="5" fillId="0" borderId="16" xfId="0" applyNumberFormat="1" applyFont="1" applyFill="1" applyBorder="1" applyAlignment="1">
      <alignment horizontal="center" vertical="top" wrapText="1"/>
    </xf>
    <xf numFmtId="0" fontId="5" fillId="0" borderId="15" xfId="0" applyFont="1" applyFill="1" applyBorder="1" applyAlignment="1">
      <alignment horizontal="center" vertical="top" wrapText="1"/>
    </xf>
    <xf numFmtId="0" fontId="7" fillId="0" borderId="10" xfId="0" applyFont="1" applyFill="1" applyBorder="1" applyAlignment="1">
      <alignment horizontal="center" vertical="center" wrapText="1"/>
    </xf>
    <xf numFmtId="0" fontId="5" fillId="0" borderId="10" xfId="0" applyFont="1" applyFill="1" applyBorder="1" applyAlignment="1">
      <alignment horizontal="center" vertical="top" wrapText="1"/>
    </xf>
    <xf numFmtId="0" fontId="5" fillId="0" borderId="41" xfId="0" applyFont="1" applyFill="1" applyBorder="1" applyAlignment="1">
      <alignment horizontal="center" vertical="top" wrapText="1"/>
    </xf>
    <xf numFmtId="0" fontId="5" fillId="0" borderId="18" xfId="0" applyFont="1" applyFill="1" applyBorder="1" applyAlignment="1">
      <alignment horizontal="center" vertical="top" wrapText="1"/>
    </xf>
    <xf numFmtId="0" fontId="5" fillId="0" borderId="26" xfId="0" applyFont="1" applyFill="1" applyBorder="1" applyAlignment="1">
      <alignment horizontal="center" vertical="top" wrapText="1"/>
    </xf>
    <xf numFmtId="0" fontId="3" fillId="0" borderId="2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5" fillId="0" borderId="10" xfId="0" applyNumberFormat="1" applyFont="1" applyFill="1" applyBorder="1" applyAlignment="1">
      <alignment horizontal="center" vertical="top" wrapText="1"/>
    </xf>
    <xf numFmtId="0" fontId="5" fillId="0" borderId="36"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0" fontId="5" fillId="0" borderId="14" xfId="0" applyFont="1" applyFill="1" applyBorder="1" applyAlignment="1">
      <alignment horizontal="center" vertical="top"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0" fontId="3" fillId="3"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39"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5" fillId="0" borderId="31" xfId="0" applyFont="1" applyFill="1" applyBorder="1" applyAlignment="1">
      <alignment horizontal="center" vertical="top" wrapText="1"/>
    </xf>
    <xf numFmtId="49" fontId="5" fillId="0" borderId="21"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49" fontId="5" fillId="0" borderId="6" xfId="0" applyNumberFormat="1" applyFont="1" applyFill="1" applyBorder="1" applyAlignment="1">
      <alignment horizontal="center" vertical="top"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3" xfId="0" applyFont="1" applyFill="1" applyBorder="1" applyAlignment="1">
      <alignment horizontal="center"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7" xfId="0" applyFont="1" applyFill="1" applyBorder="1" applyAlignment="1">
      <alignment horizontal="center" vertical="top" wrapText="1"/>
    </xf>
    <xf numFmtId="49" fontId="5" fillId="0" borderId="31"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0" fontId="8" fillId="0" borderId="5"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7" xfId="0" applyFont="1" applyFill="1" applyBorder="1" applyAlignment="1">
      <alignment horizontal="center" vertical="top" wrapText="1"/>
    </xf>
    <xf numFmtId="49" fontId="5" fillId="0" borderId="8" xfId="0" applyNumberFormat="1" applyFont="1" applyFill="1" applyBorder="1" applyAlignment="1">
      <alignment horizontal="center" vertical="top" wrapText="1"/>
    </xf>
    <xf numFmtId="49" fontId="5" fillId="0" borderId="31" xfId="0" applyNumberFormat="1" applyFont="1" applyFill="1" applyBorder="1" applyAlignment="1">
      <alignment horizontal="center" vertical="top" wrapText="1"/>
    </xf>
    <xf numFmtId="49" fontId="5" fillId="0" borderId="9" xfId="0" applyNumberFormat="1"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6" xfId="0" applyFont="1" applyFill="1" applyBorder="1" applyAlignment="1">
      <alignment horizontal="center" vertical="top" wrapText="1"/>
    </xf>
    <xf numFmtId="0" fontId="5" fillId="0" borderId="22" xfId="0" applyFont="1" applyFill="1" applyBorder="1" applyAlignment="1">
      <alignment horizontal="center" vertical="top" wrapText="1"/>
    </xf>
    <xf numFmtId="0" fontId="5" fillId="0" borderId="23" xfId="0" applyFont="1" applyFill="1" applyBorder="1" applyAlignment="1">
      <alignment horizontal="center" vertical="top" wrapText="1"/>
    </xf>
    <xf numFmtId="0" fontId="5" fillId="0" borderId="24" xfId="0" applyFont="1" applyFill="1" applyBorder="1" applyAlignment="1">
      <alignment horizontal="center" vertical="top" wrapText="1"/>
    </xf>
    <xf numFmtId="0" fontId="5" fillId="0" borderId="17" xfId="0" applyFont="1" applyFill="1" applyBorder="1" applyAlignment="1">
      <alignment horizontal="center" vertical="top" wrapText="1"/>
    </xf>
    <xf numFmtId="0" fontId="5" fillId="0" borderId="16" xfId="0" applyFont="1" applyFill="1" applyBorder="1" applyAlignment="1">
      <alignment horizontal="center" vertical="top" wrapText="1"/>
    </xf>
    <xf numFmtId="0" fontId="5" fillId="0" borderId="25" xfId="0" applyFont="1" applyFill="1" applyBorder="1" applyAlignment="1">
      <alignment horizontal="center" vertical="top" wrapText="1"/>
    </xf>
    <xf numFmtId="0" fontId="5" fillId="0" borderId="25" xfId="0"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49" fontId="5" fillId="0" borderId="36"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0" fontId="7" fillId="0" borderId="7" xfId="0" applyFont="1" applyFill="1" applyBorder="1" applyAlignment="1">
      <alignment horizontal="center" vertical="top" wrapText="1"/>
    </xf>
    <xf numFmtId="0" fontId="0" fillId="0" borderId="6" xfId="0" applyFont="1" applyFill="1" applyBorder="1" applyAlignment="1">
      <alignment horizontal="center" vertical="top" wrapText="1"/>
    </xf>
    <xf numFmtId="0" fontId="0" fillId="0" borderId="7" xfId="0" applyFont="1" applyFill="1" applyBorder="1" applyAlignment="1">
      <alignment horizontal="center" vertical="top" wrapText="1"/>
    </xf>
    <xf numFmtId="49" fontId="4" fillId="0" borderId="10" xfId="0" applyNumberFormat="1" applyFont="1" applyFill="1" applyBorder="1" applyAlignment="1">
      <alignment horizontal="center" vertical="center" wrapText="1"/>
    </xf>
    <xf numFmtId="0" fontId="5" fillId="0" borderId="27" xfId="0" applyFont="1" applyFill="1" applyBorder="1" applyAlignment="1">
      <alignment horizontal="center" vertical="top" wrapText="1"/>
    </xf>
    <xf numFmtId="0" fontId="5" fillId="0" borderId="28" xfId="0" applyFont="1" applyFill="1" applyBorder="1" applyAlignment="1">
      <alignment horizontal="center" vertical="top" wrapText="1"/>
    </xf>
    <xf numFmtId="0" fontId="5" fillId="0" borderId="35" xfId="0" applyFont="1" applyFill="1" applyBorder="1" applyAlignment="1">
      <alignment horizontal="center" vertical="top" wrapText="1"/>
    </xf>
    <xf numFmtId="49" fontId="5" fillId="0" borderId="8"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top" wrapText="1"/>
    </xf>
    <xf numFmtId="49" fontId="7" fillId="0" borderId="17" xfId="0" applyNumberFormat="1" applyFont="1" applyFill="1" applyBorder="1" applyAlignment="1">
      <alignment horizontal="center" vertical="top" wrapText="1"/>
    </xf>
    <xf numFmtId="49" fontId="7" fillId="0" borderId="16" xfId="0" applyNumberFormat="1" applyFont="1" applyFill="1" applyBorder="1" applyAlignment="1">
      <alignment horizontal="center" vertical="top" wrapText="1"/>
    </xf>
    <xf numFmtId="0" fontId="3" fillId="0" borderId="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0"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7" xfId="0" applyFont="1" applyFill="1" applyBorder="1" applyAlignment="1">
      <alignment horizontal="center" vertical="top" wrapText="1"/>
    </xf>
    <xf numFmtId="0" fontId="3" fillId="0" borderId="16" xfId="0" applyFont="1" applyFill="1" applyBorder="1" applyAlignment="1">
      <alignment horizontal="center" vertical="top"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5" fillId="0" borderId="34" xfId="0" applyFont="1" applyFill="1" applyBorder="1" applyAlignment="1">
      <alignment horizontal="center" vertical="top" wrapText="1"/>
    </xf>
    <xf numFmtId="4" fontId="6" fillId="0" borderId="0" xfId="0" applyNumberFormat="1" applyFont="1" applyFill="1" applyAlignment="1">
      <alignment horizontal="right" vertical="center" wrapText="1"/>
    </xf>
  </cellXfs>
  <cellStyles count="2">
    <cellStyle name="xl78" xfId="1"/>
    <cellStyle name="Обычный" xfId="0" builtinId="0"/>
  </cellStyles>
  <dxfs count="0"/>
  <tableStyles count="0" defaultTableStyle="TableStyleMedium9" defaultPivotStyle="PivotStyleLight16"/>
  <colors>
    <mruColors>
      <color rgb="FF0000FF"/>
      <color rgb="FFCCFFCC"/>
      <color rgb="FF00FF00"/>
      <color rgb="FFFFCCCC"/>
      <color rgb="FFFF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1"/>
  <sheetViews>
    <sheetView tabSelected="1" zoomScale="80" zoomScaleNormal="80" workbookViewId="0">
      <pane xSplit="14" ySplit="8" topLeftCell="O263" activePane="bottomRight" state="frozen"/>
      <selection pane="topRight" activeCell="O1" sqref="O1"/>
      <selection pane="bottomLeft" activeCell="A9" sqref="A9"/>
      <selection pane="bottomRight" activeCell="O301" sqref="O301"/>
    </sheetView>
  </sheetViews>
  <sheetFormatPr defaultRowHeight="12.75" x14ac:dyDescent="0.2"/>
  <cols>
    <col min="1" max="1" width="37" customWidth="1"/>
    <col min="2" max="3" width="9.1640625" customWidth="1"/>
    <col min="4" max="4" width="27.5" hidden="1" customWidth="1"/>
    <col min="5" max="5" width="12" hidden="1" customWidth="1"/>
    <col min="6" max="6" width="30.83203125" hidden="1" customWidth="1"/>
    <col min="7" max="7" width="8.5" hidden="1" customWidth="1"/>
    <col min="8" max="8" width="36.6640625" hidden="1" customWidth="1"/>
    <col min="9" max="9" width="9.1640625" hidden="1" customWidth="1"/>
    <col min="10" max="10" width="6.33203125" customWidth="1"/>
    <col min="11" max="14" width="8.83203125" style="16" customWidth="1"/>
    <col min="15" max="15" width="18" customWidth="1"/>
    <col min="16" max="16" width="16.83203125" customWidth="1"/>
    <col min="17" max="19" width="17.5" customWidth="1"/>
    <col min="20" max="21" width="19" hidden="1" customWidth="1"/>
    <col min="22" max="22" width="20.1640625" customWidth="1"/>
    <col min="23" max="23" width="18.6640625" hidden="1" customWidth="1"/>
    <col min="24" max="24" width="20.83203125" customWidth="1"/>
    <col min="25" max="25" width="18.33203125" customWidth="1"/>
  </cols>
  <sheetData>
    <row r="1" spans="1:23" ht="24.75" customHeight="1" x14ac:dyDescent="0.2">
      <c r="A1" s="375" t="s">
        <v>570</v>
      </c>
      <c r="B1" s="375"/>
      <c r="C1" s="375"/>
      <c r="D1" s="375"/>
      <c r="E1" s="375"/>
      <c r="F1" s="375"/>
      <c r="G1" s="375"/>
      <c r="H1" s="375"/>
      <c r="I1" s="375"/>
      <c r="J1" s="375"/>
      <c r="K1" s="375"/>
      <c r="L1" s="375"/>
      <c r="M1" s="375"/>
      <c r="N1" s="375"/>
      <c r="O1" s="375"/>
      <c r="P1" s="375"/>
      <c r="Q1" s="375"/>
      <c r="R1" s="375"/>
      <c r="S1" s="375"/>
      <c r="T1" s="235"/>
      <c r="U1" s="235"/>
    </row>
    <row r="2" spans="1:23" ht="12.75" customHeight="1" x14ac:dyDescent="0.2">
      <c r="A2" s="375" t="s">
        <v>0</v>
      </c>
      <c r="B2" s="375"/>
      <c r="C2" s="375"/>
      <c r="D2" s="375"/>
      <c r="E2" s="375"/>
      <c r="F2" s="375"/>
      <c r="G2" s="375"/>
      <c r="H2" s="375"/>
      <c r="I2" s="375"/>
      <c r="J2" s="375"/>
      <c r="K2" s="375"/>
      <c r="L2" s="375"/>
      <c r="M2" s="375"/>
      <c r="N2" s="375"/>
      <c r="O2" s="375"/>
      <c r="P2" s="375"/>
      <c r="Q2" s="375"/>
      <c r="R2" s="375"/>
      <c r="S2" s="375"/>
      <c r="T2" s="199"/>
      <c r="U2" s="199"/>
    </row>
    <row r="3" spans="1:23" ht="12.75" customHeight="1" x14ac:dyDescent="0.2">
      <c r="A3" s="376" t="s">
        <v>0</v>
      </c>
      <c r="B3" s="376"/>
      <c r="C3" s="376"/>
      <c r="D3" s="376"/>
      <c r="E3" s="376"/>
      <c r="F3" s="376"/>
      <c r="G3" s="376"/>
      <c r="H3" s="376"/>
      <c r="I3" s="376"/>
      <c r="J3" s="376"/>
      <c r="K3" s="376"/>
      <c r="L3" s="376"/>
      <c r="M3" s="376"/>
      <c r="N3" s="376"/>
      <c r="O3" s="376"/>
      <c r="P3" s="376"/>
      <c r="Q3" s="376"/>
      <c r="R3" s="376"/>
      <c r="S3" s="376"/>
      <c r="T3" s="200"/>
      <c r="U3" s="200"/>
    </row>
    <row r="4" spans="1:23" ht="36" customHeight="1" x14ac:dyDescent="0.2">
      <c r="A4" s="314" t="s">
        <v>1</v>
      </c>
      <c r="B4" s="314" t="s">
        <v>2</v>
      </c>
      <c r="C4" s="314" t="s">
        <v>3</v>
      </c>
      <c r="D4" s="377" t="s">
        <v>401</v>
      </c>
      <c r="E4" s="314"/>
      <c r="F4" s="314"/>
      <c r="G4" s="314"/>
      <c r="H4" s="314"/>
      <c r="I4" s="314"/>
      <c r="J4" s="314" t="s">
        <v>4</v>
      </c>
      <c r="K4" s="378" t="s">
        <v>271</v>
      </c>
      <c r="L4" s="379"/>
      <c r="M4" s="379"/>
      <c r="N4" s="380"/>
      <c r="O4" s="299" t="s">
        <v>544</v>
      </c>
      <c r="P4" s="276" t="s">
        <v>276</v>
      </c>
      <c r="Q4" s="276"/>
      <c r="R4" s="276"/>
      <c r="S4" s="276"/>
      <c r="T4" s="240" t="s">
        <v>568</v>
      </c>
      <c r="U4" s="241"/>
    </row>
    <row r="5" spans="1:23" ht="13.5" customHeight="1" x14ac:dyDescent="0.2">
      <c r="A5" s="314" t="s">
        <v>0</v>
      </c>
      <c r="B5" s="314" t="s">
        <v>0</v>
      </c>
      <c r="C5" s="314" t="s">
        <v>0</v>
      </c>
      <c r="D5" s="381" t="s">
        <v>5</v>
      </c>
      <c r="E5" s="382"/>
      <c r="F5" s="383" t="s">
        <v>404</v>
      </c>
      <c r="G5" s="382"/>
      <c r="H5" s="383" t="s">
        <v>405</v>
      </c>
      <c r="I5" s="382"/>
      <c r="J5" s="314" t="s">
        <v>0</v>
      </c>
      <c r="K5" s="245" t="s">
        <v>272</v>
      </c>
      <c r="L5" s="245" t="s">
        <v>273</v>
      </c>
      <c r="M5" s="245" t="s">
        <v>274</v>
      </c>
      <c r="N5" s="242" t="s">
        <v>275</v>
      </c>
      <c r="O5" s="276"/>
      <c r="P5" s="299" t="s">
        <v>545</v>
      </c>
      <c r="Q5" s="299" t="s">
        <v>546</v>
      </c>
      <c r="R5" s="276" t="s">
        <v>379</v>
      </c>
      <c r="S5" s="276"/>
      <c r="T5" s="210"/>
      <c r="U5" s="210"/>
    </row>
    <row r="6" spans="1:23" ht="21" customHeight="1" x14ac:dyDescent="0.2">
      <c r="A6" s="314" t="s">
        <v>0</v>
      </c>
      <c r="B6" s="314" t="s">
        <v>0</v>
      </c>
      <c r="C6" s="298" t="s">
        <v>0</v>
      </c>
      <c r="D6" s="276" t="s">
        <v>402</v>
      </c>
      <c r="E6" s="276" t="s">
        <v>403</v>
      </c>
      <c r="F6" s="276" t="s">
        <v>402</v>
      </c>
      <c r="G6" s="276" t="s">
        <v>403</v>
      </c>
      <c r="H6" s="276" t="s">
        <v>402</v>
      </c>
      <c r="I6" s="276" t="s">
        <v>403</v>
      </c>
      <c r="J6" s="314" t="s">
        <v>0</v>
      </c>
      <c r="K6" s="246"/>
      <c r="L6" s="246"/>
      <c r="M6" s="246"/>
      <c r="N6" s="243"/>
      <c r="O6" s="276"/>
      <c r="P6" s="299"/>
      <c r="Q6" s="299"/>
      <c r="R6" s="299" t="s">
        <v>506</v>
      </c>
      <c r="S6" s="299" t="s">
        <v>547</v>
      </c>
      <c r="T6" s="211">
        <v>2025</v>
      </c>
      <c r="U6" s="211">
        <v>2026</v>
      </c>
    </row>
    <row r="7" spans="1:23" ht="13.5" customHeight="1" x14ac:dyDescent="0.2">
      <c r="A7" s="314" t="s">
        <v>0</v>
      </c>
      <c r="B7" s="314" t="s">
        <v>0</v>
      </c>
      <c r="C7" s="298" t="s">
        <v>0</v>
      </c>
      <c r="D7" s="276"/>
      <c r="E7" s="299"/>
      <c r="F7" s="276"/>
      <c r="G7" s="299"/>
      <c r="H7" s="276"/>
      <c r="I7" s="299"/>
      <c r="J7" s="314" t="s">
        <v>0</v>
      </c>
      <c r="K7" s="247"/>
      <c r="L7" s="247"/>
      <c r="M7" s="247"/>
      <c r="N7" s="244"/>
      <c r="O7" s="276"/>
      <c r="P7" s="299"/>
      <c r="Q7" s="299"/>
      <c r="R7" s="276"/>
      <c r="S7" s="276"/>
      <c r="T7" s="210"/>
      <c r="U7" s="210"/>
    </row>
    <row r="8" spans="1:23" ht="13.5" customHeight="1" x14ac:dyDescent="0.2">
      <c r="A8" s="76" t="s">
        <v>6</v>
      </c>
      <c r="B8" s="76" t="s">
        <v>7</v>
      </c>
      <c r="C8" s="76" t="s">
        <v>8</v>
      </c>
      <c r="D8" s="78" t="s">
        <v>9</v>
      </c>
      <c r="E8" s="78" t="s">
        <v>10</v>
      </c>
      <c r="F8" s="76" t="s">
        <v>12</v>
      </c>
      <c r="G8" s="76" t="s">
        <v>13</v>
      </c>
      <c r="H8" s="76" t="s">
        <v>22</v>
      </c>
      <c r="I8" s="76" t="s">
        <v>23</v>
      </c>
      <c r="J8" s="76" t="s">
        <v>24</v>
      </c>
      <c r="K8" s="13"/>
      <c r="L8" s="13"/>
      <c r="M8" s="13"/>
      <c r="N8" s="13"/>
      <c r="O8" s="20"/>
      <c r="P8" s="112">
        <f>P268</f>
        <v>0</v>
      </c>
      <c r="Q8" s="112">
        <f t="shared" ref="Q8:S8" si="0">Q268</f>
        <v>0</v>
      </c>
      <c r="R8" s="112">
        <f t="shared" si="0"/>
        <v>0</v>
      </c>
      <c r="S8" s="112">
        <f t="shared" si="0"/>
        <v>0</v>
      </c>
      <c r="T8" s="212"/>
      <c r="U8" s="212"/>
    </row>
    <row r="9" spans="1:23" ht="25.5" customHeight="1" x14ac:dyDescent="0.2">
      <c r="A9" s="4" t="s">
        <v>30</v>
      </c>
      <c r="B9" s="76" t="s">
        <v>31</v>
      </c>
      <c r="C9" s="76" t="s">
        <v>32</v>
      </c>
      <c r="D9" s="3"/>
      <c r="E9" s="3"/>
      <c r="F9" s="76" t="s">
        <v>0</v>
      </c>
      <c r="G9" s="76" t="s">
        <v>0</v>
      </c>
      <c r="H9" s="76" t="s">
        <v>0</v>
      </c>
      <c r="I9" s="76" t="s">
        <v>0</v>
      </c>
      <c r="J9" s="76" t="s">
        <v>0</v>
      </c>
      <c r="K9" s="13"/>
      <c r="L9" s="13"/>
      <c r="M9" s="13"/>
      <c r="N9" s="13"/>
      <c r="O9" s="97">
        <f t="shared" ref="O9" si="1">O265</f>
        <v>348293174.62</v>
      </c>
      <c r="P9" s="97">
        <f t="shared" ref="P9:Q9" si="2">P265</f>
        <v>342059544.35000002</v>
      </c>
      <c r="Q9" s="97">
        <f t="shared" si="2"/>
        <v>665225919.65999997</v>
      </c>
      <c r="R9" s="97">
        <f>R265</f>
        <v>526373219.10000002</v>
      </c>
      <c r="S9" s="97">
        <f>S265</f>
        <v>336789825.97000003</v>
      </c>
      <c r="T9" s="213"/>
      <c r="U9" s="213"/>
    </row>
    <row r="10" spans="1:23" ht="27.75" customHeight="1" x14ac:dyDescent="0.2">
      <c r="A10" s="5" t="s">
        <v>33</v>
      </c>
      <c r="B10" s="76" t="s">
        <v>34</v>
      </c>
      <c r="C10" s="76" t="s">
        <v>35</v>
      </c>
      <c r="D10" s="3"/>
      <c r="E10" s="76"/>
      <c r="F10" s="76" t="s">
        <v>0</v>
      </c>
      <c r="G10" s="76" t="s">
        <v>0</v>
      </c>
      <c r="H10" s="76" t="s">
        <v>0</v>
      </c>
      <c r="I10" s="76" t="s">
        <v>0</v>
      </c>
      <c r="J10" s="76" t="s">
        <v>0</v>
      </c>
      <c r="K10" s="13"/>
      <c r="L10" s="13"/>
      <c r="M10" s="13"/>
      <c r="N10" s="13"/>
      <c r="O10" s="96">
        <f>O11+O134</f>
        <v>142346885.52000001</v>
      </c>
      <c r="P10" s="96">
        <f>P11+P134</f>
        <v>140601361.65000001</v>
      </c>
      <c r="Q10" s="96">
        <f>Q11+Q134</f>
        <v>438864509.62999994</v>
      </c>
      <c r="R10" s="96">
        <f>R11+R134</f>
        <v>308730232.48000002</v>
      </c>
      <c r="S10" s="96">
        <f>S11+S134</f>
        <v>116525169.17999999</v>
      </c>
      <c r="T10" s="214"/>
      <c r="U10" s="214"/>
    </row>
    <row r="11" spans="1:23" ht="26.25" customHeight="1" x14ac:dyDescent="0.2">
      <c r="A11" s="6" t="s">
        <v>36</v>
      </c>
      <c r="B11" s="76" t="s">
        <v>37</v>
      </c>
      <c r="C11" s="76" t="s">
        <v>38</v>
      </c>
      <c r="D11" s="3"/>
      <c r="E11" s="76"/>
      <c r="F11" s="77" t="s">
        <v>0</v>
      </c>
      <c r="G11" s="77" t="s">
        <v>0</v>
      </c>
      <c r="H11" s="77" t="s">
        <v>0</v>
      </c>
      <c r="I11" s="77" t="s">
        <v>0</v>
      </c>
      <c r="J11" s="77" t="s">
        <v>0</v>
      </c>
      <c r="K11" s="59"/>
      <c r="L11" s="59"/>
      <c r="M11" s="59"/>
      <c r="N11" s="59"/>
      <c r="O11" s="134">
        <f>O12+O13+O14+O15+O20+O30+O42+O55+O56+O66+O76+O83+O92+O95+O104+O108+O109+O110+O111+O117+O122+O128</f>
        <v>136527207.18000001</v>
      </c>
      <c r="P11" s="134">
        <f>P12+P13+P14+P15+P20+P30+P42+P55+P56+P66+P76+P83+P92+P95+P104+P108+P109+P110+P111+P117+P122+P128</f>
        <v>134783343.01000002</v>
      </c>
      <c r="Q11" s="134">
        <f>Q12+Q13+Q14+Q15+Q20+Q30+Q42+Q55+Q56+Q66+Q76+Q83+Q92+Q95+Q104+Q108+Q109+Q110+Q111+Q117+Q122+Q128</f>
        <v>432970909.62999994</v>
      </c>
      <c r="R11" s="134">
        <f>R12+R13+R14+R15+R20+R30+R42+R55+R56+R66+R76+R83+R92+R95+R104+R108+R109+R110+R111+R117+R122+R128</f>
        <v>302836632.48000002</v>
      </c>
      <c r="S11" s="134">
        <f>S12+S13+S14+S15+S20+S30+S42+S55+S56+S66+S76+S83+S92+S95+S104+S108+S109+S110+S111+S117+S122+S128</f>
        <v>110631569.17999999</v>
      </c>
      <c r="T11" s="215"/>
      <c r="U11" s="215"/>
    </row>
    <row r="12" spans="1:23" s="1" customFormat="1" ht="27" customHeight="1" x14ac:dyDescent="0.2">
      <c r="A12" s="265" t="s">
        <v>39</v>
      </c>
      <c r="B12" s="265" t="s">
        <v>40</v>
      </c>
      <c r="C12" s="265" t="s">
        <v>41</v>
      </c>
      <c r="D12" s="265" t="s">
        <v>267</v>
      </c>
      <c r="E12" s="330" t="s">
        <v>268</v>
      </c>
      <c r="F12" s="277" t="s">
        <v>414</v>
      </c>
      <c r="G12" s="277" t="s">
        <v>42</v>
      </c>
      <c r="H12" s="277" t="s">
        <v>406</v>
      </c>
      <c r="I12" s="277" t="s">
        <v>42</v>
      </c>
      <c r="J12" s="277" t="s">
        <v>17</v>
      </c>
      <c r="K12" s="74" t="s">
        <v>281</v>
      </c>
      <c r="L12" s="74" t="s">
        <v>206</v>
      </c>
      <c r="M12" s="74" t="s">
        <v>287</v>
      </c>
      <c r="N12" s="74" t="s">
        <v>288</v>
      </c>
      <c r="O12" s="91">
        <v>140000</v>
      </c>
      <c r="P12" s="91">
        <v>140000</v>
      </c>
      <c r="Q12" s="91">
        <v>90000</v>
      </c>
      <c r="R12" s="123"/>
      <c r="S12" s="123"/>
      <c r="T12" s="216"/>
      <c r="U12" s="216"/>
      <c r="V12" s="385"/>
      <c r="W12" s="1">
        <v>50000</v>
      </c>
    </row>
    <row r="13" spans="1:23" s="1" customFormat="1" ht="27" customHeight="1" x14ac:dyDescent="0.2">
      <c r="A13" s="267"/>
      <c r="B13" s="267"/>
      <c r="C13" s="267"/>
      <c r="D13" s="267"/>
      <c r="E13" s="279"/>
      <c r="F13" s="277"/>
      <c r="G13" s="277"/>
      <c r="H13" s="277"/>
      <c r="I13" s="277"/>
      <c r="J13" s="277"/>
      <c r="K13" s="74" t="s">
        <v>286</v>
      </c>
      <c r="L13" s="74" t="s">
        <v>294</v>
      </c>
      <c r="M13" s="74" t="s">
        <v>287</v>
      </c>
      <c r="N13" s="74" t="s">
        <v>295</v>
      </c>
      <c r="O13" s="91">
        <f>1000000-140000</f>
        <v>860000</v>
      </c>
      <c r="P13" s="91">
        <v>0</v>
      </c>
      <c r="Q13" s="91">
        <v>910000</v>
      </c>
      <c r="R13" s="123"/>
      <c r="S13" s="123"/>
      <c r="T13" s="216"/>
      <c r="U13" s="216"/>
      <c r="V13" s="385"/>
      <c r="W13" s="1">
        <v>-50000</v>
      </c>
    </row>
    <row r="14" spans="1:23" s="1" customFormat="1" ht="75" customHeight="1" x14ac:dyDescent="0.2">
      <c r="A14" s="66" t="s">
        <v>500</v>
      </c>
      <c r="B14" s="66" t="s">
        <v>499</v>
      </c>
      <c r="C14" s="66">
        <v>1016</v>
      </c>
      <c r="D14" s="66" t="s">
        <v>267</v>
      </c>
      <c r="E14" s="67" t="s">
        <v>268</v>
      </c>
      <c r="F14" s="85" t="s">
        <v>503</v>
      </c>
      <c r="G14" s="85" t="s">
        <v>42</v>
      </c>
      <c r="H14" s="85" t="s">
        <v>504</v>
      </c>
      <c r="I14" s="85"/>
      <c r="J14" s="85"/>
      <c r="K14" s="74" t="s">
        <v>281</v>
      </c>
      <c r="L14" s="74" t="s">
        <v>501</v>
      </c>
      <c r="M14" s="74" t="s">
        <v>502</v>
      </c>
      <c r="N14" s="74" t="s">
        <v>282</v>
      </c>
      <c r="O14" s="91"/>
      <c r="P14" s="91"/>
      <c r="Q14" s="91"/>
      <c r="R14" s="151"/>
      <c r="S14" s="151"/>
      <c r="T14" s="216"/>
      <c r="U14" s="216"/>
    </row>
    <row r="15" spans="1:23" s="1" customFormat="1" ht="33" customHeight="1" x14ac:dyDescent="0.2">
      <c r="A15" s="265" t="s">
        <v>43</v>
      </c>
      <c r="B15" s="265" t="s">
        <v>44</v>
      </c>
      <c r="C15" s="265" t="s">
        <v>45</v>
      </c>
      <c r="D15" s="265" t="s">
        <v>267</v>
      </c>
      <c r="E15" s="265" t="s">
        <v>268</v>
      </c>
      <c r="F15" s="266" t="s">
        <v>408</v>
      </c>
      <c r="G15" s="266" t="s">
        <v>42</v>
      </c>
      <c r="H15" s="266" t="s">
        <v>480</v>
      </c>
      <c r="I15" s="266" t="s">
        <v>0</v>
      </c>
      <c r="J15" s="347" t="s">
        <v>11</v>
      </c>
      <c r="K15" s="274" t="s">
        <v>289</v>
      </c>
      <c r="L15" s="274" t="s">
        <v>47</v>
      </c>
      <c r="M15" s="73" t="s">
        <v>285</v>
      </c>
      <c r="N15" s="73" t="s">
        <v>285</v>
      </c>
      <c r="O15" s="154">
        <f t="shared" ref="O15" si="3">SUM(O16:O19)</f>
        <v>9630549</v>
      </c>
      <c r="P15" s="123">
        <f t="shared" ref="P15:S15" si="4">SUM(P16:P19)</f>
        <v>9630549</v>
      </c>
      <c r="Q15" s="151">
        <f t="shared" si="4"/>
        <v>11205840</v>
      </c>
      <c r="R15" s="151">
        <f t="shared" si="4"/>
        <v>8854220</v>
      </c>
      <c r="S15" s="151">
        <f t="shared" si="4"/>
        <v>8854220</v>
      </c>
      <c r="T15" s="216"/>
      <c r="U15" s="216"/>
    </row>
    <row r="16" spans="1:23" s="9" customFormat="1" ht="33" customHeight="1" x14ac:dyDescent="0.2">
      <c r="A16" s="266"/>
      <c r="B16" s="266"/>
      <c r="C16" s="266"/>
      <c r="D16" s="266"/>
      <c r="E16" s="266"/>
      <c r="F16" s="266"/>
      <c r="G16" s="266"/>
      <c r="H16" s="266"/>
      <c r="I16" s="266"/>
      <c r="J16" s="347"/>
      <c r="K16" s="284"/>
      <c r="L16" s="284"/>
      <c r="M16" s="74" t="s">
        <v>351</v>
      </c>
      <c r="N16" s="74" t="s">
        <v>292</v>
      </c>
      <c r="O16" s="91">
        <v>9179202</v>
      </c>
      <c r="P16" s="91">
        <v>9179202</v>
      </c>
      <c r="Q16" s="91">
        <v>10130300</v>
      </c>
      <c r="R16" s="151">
        <v>8433400</v>
      </c>
      <c r="S16" s="151">
        <v>8433400</v>
      </c>
      <c r="T16" s="216"/>
      <c r="U16" s="216"/>
    </row>
    <row r="17" spans="1:24" s="9" customFormat="1" ht="33" customHeight="1" x14ac:dyDescent="0.2">
      <c r="A17" s="266"/>
      <c r="B17" s="266"/>
      <c r="C17" s="266"/>
      <c r="D17" s="266"/>
      <c r="E17" s="266"/>
      <c r="F17" s="266"/>
      <c r="G17" s="266"/>
      <c r="H17" s="266"/>
      <c r="I17" s="266"/>
      <c r="J17" s="347"/>
      <c r="K17" s="284"/>
      <c r="L17" s="284"/>
      <c r="M17" s="74" t="s">
        <v>352</v>
      </c>
      <c r="N17" s="74" t="s">
        <v>293</v>
      </c>
      <c r="O17" s="91">
        <v>375927</v>
      </c>
      <c r="P17" s="91">
        <v>375927</v>
      </c>
      <c r="Q17" s="91">
        <v>727620</v>
      </c>
      <c r="R17" s="151">
        <v>72900</v>
      </c>
      <c r="S17" s="195">
        <v>72900</v>
      </c>
      <c r="T17" s="216">
        <v>72900</v>
      </c>
      <c r="U17" s="216">
        <v>72900</v>
      </c>
      <c r="V17" s="385"/>
      <c r="W17" s="1">
        <v>654720</v>
      </c>
    </row>
    <row r="18" spans="1:24" s="9" customFormat="1" ht="33" customHeight="1" x14ac:dyDescent="0.2">
      <c r="A18" s="266"/>
      <c r="B18" s="266"/>
      <c r="C18" s="266"/>
      <c r="D18" s="266"/>
      <c r="E18" s="266"/>
      <c r="F18" s="266"/>
      <c r="G18" s="266"/>
      <c r="H18" s="266"/>
      <c r="I18" s="266"/>
      <c r="J18" s="347"/>
      <c r="K18" s="284"/>
      <c r="L18" s="284"/>
      <c r="M18" s="74" t="s">
        <v>353</v>
      </c>
      <c r="N18" s="74" t="s">
        <v>293</v>
      </c>
      <c r="O18" s="91">
        <v>75420</v>
      </c>
      <c r="P18" s="91">
        <v>75420</v>
      </c>
      <c r="Q18" s="91">
        <v>347920</v>
      </c>
      <c r="R18" s="151">
        <v>347920</v>
      </c>
      <c r="S18" s="195">
        <v>347920</v>
      </c>
      <c r="T18" s="216">
        <v>347920</v>
      </c>
      <c r="U18" s="216">
        <v>347920</v>
      </c>
    </row>
    <row r="19" spans="1:24" s="9" customFormat="1" ht="33" customHeight="1" x14ac:dyDescent="0.2">
      <c r="A19" s="266"/>
      <c r="B19" s="266"/>
      <c r="C19" s="266"/>
      <c r="D19" s="351"/>
      <c r="E19" s="351"/>
      <c r="F19" s="351"/>
      <c r="G19" s="351"/>
      <c r="H19" s="351"/>
      <c r="I19" s="351"/>
      <c r="J19" s="384"/>
      <c r="K19" s="272"/>
      <c r="L19" s="272"/>
      <c r="M19" s="75" t="s">
        <v>296</v>
      </c>
      <c r="N19" s="31" t="s">
        <v>293</v>
      </c>
      <c r="O19" s="154"/>
      <c r="P19" s="123"/>
      <c r="Q19" s="151"/>
      <c r="R19" s="151"/>
      <c r="S19" s="151"/>
      <c r="T19" s="216"/>
      <c r="U19" s="216"/>
    </row>
    <row r="20" spans="1:24" s="1" customFormat="1" ht="26.45" customHeight="1" x14ac:dyDescent="0.2">
      <c r="A20" s="372" t="s">
        <v>48</v>
      </c>
      <c r="B20" s="294" t="s">
        <v>49</v>
      </c>
      <c r="C20" s="372" t="s">
        <v>50</v>
      </c>
      <c r="D20" s="294" t="s">
        <v>267</v>
      </c>
      <c r="E20" s="294" t="s">
        <v>268</v>
      </c>
      <c r="F20" s="294" t="s">
        <v>408</v>
      </c>
      <c r="G20" s="294" t="s">
        <v>42</v>
      </c>
      <c r="H20" s="294" t="s">
        <v>480</v>
      </c>
      <c r="I20" s="294" t="s">
        <v>0</v>
      </c>
      <c r="J20" s="294" t="s">
        <v>11</v>
      </c>
      <c r="K20" s="366" t="s">
        <v>289</v>
      </c>
      <c r="L20" s="366" t="s">
        <v>51</v>
      </c>
      <c r="M20" s="21" t="s">
        <v>285</v>
      </c>
      <c r="N20" s="32" t="s">
        <v>285</v>
      </c>
      <c r="O20" s="20">
        <f t="shared" ref="O20" si="5">SUM(O21:O29)</f>
        <v>17382306.920000002</v>
      </c>
      <c r="P20" s="20">
        <f t="shared" ref="P20:S20" si="6">SUM(P21:P29)</f>
        <v>17240567.900000002</v>
      </c>
      <c r="Q20" s="20">
        <f t="shared" si="6"/>
        <v>147336596.41</v>
      </c>
      <c r="R20" s="20">
        <f t="shared" si="6"/>
        <v>14663081.890000001</v>
      </c>
      <c r="S20" s="20">
        <f t="shared" si="6"/>
        <v>15142033</v>
      </c>
      <c r="T20" s="212"/>
      <c r="U20" s="212"/>
    </row>
    <row r="21" spans="1:24" s="1" customFormat="1" ht="26.45" customHeight="1" x14ac:dyDescent="0.2">
      <c r="A21" s="373"/>
      <c r="B21" s="349"/>
      <c r="C21" s="373"/>
      <c r="D21" s="349"/>
      <c r="E21" s="349"/>
      <c r="F21" s="349"/>
      <c r="G21" s="349"/>
      <c r="H21" s="349"/>
      <c r="I21" s="349"/>
      <c r="J21" s="349"/>
      <c r="K21" s="367"/>
      <c r="L21" s="367"/>
      <c r="M21" s="87" t="s">
        <v>515</v>
      </c>
      <c r="N21" s="90" t="s">
        <v>293</v>
      </c>
      <c r="O21" s="91">
        <v>705939.2</v>
      </c>
      <c r="P21" s="91">
        <v>705939.2</v>
      </c>
      <c r="Q21" s="91">
        <v>695910.89</v>
      </c>
      <c r="R21" s="91">
        <v>695910.89</v>
      </c>
      <c r="S21" s="20">
        <v>843166</v>
      </c>
      <c r="T21" s="212"/>
      <c r="U21" s="212"/>
    </row>
    <row r="22" spans="1:24" s="1" customFormat="1" ht="26.45" customHeight="1" x14ac:dyDescent="0.2">
      <c r="A22" s="373"/>
      <c r="B22" s="349"/>
      <c r="C22" s="373"/>
      <c r="D22" s="349"/>
      <c r="E22" s="349"/>
      <c r="F22" s="349"/>
      <c r="G22" s="349"/>
      <c r="H22" s="349"/>
      <c r="I22" s="349"/>
      <c r="J22" s="349"/>
      <c r="K22" s="367"/>
      <c r="L22" s="367"/>
      <c r="M22" s="74" t="s">
        <v>355</v>
      </c>
      <c r="N22" s="25" t="s">
        <v>293</v>
      </c>
      <c r="O22" s="91"/>
      <c r="P22" s="91"/>
      <c r="Q22" s="91"/>
      <c r="R22" s="151"/>
      <c r="S22" s="151"/>
      <c r="T22" s="216"/>
      <c r="U22" s="216"/>
    </row>
    <row r="23" spans="1:24" s="1" customFormat="1" ht="26.45" customHeight="1" x14ac:dyDescent="0.2">
      <c r="A23" s="373"/>
      <c r="B23" s="349"/>
      <c r="C23" s="373"/>
      <c r="D23" s="349"/>
      <c r="E23" s="349"/>
      <c r="F23" s="349"/>
      <c r="G23" s="349"/>
      <c r="H23" s="349"/>
      <c r="I23" s="349"/>
      <c r="J23" s="349"/>
      <c r="K23" s="367"/>
      <c r="L23" s="367"/>
      <c r="M23" s="74" t="s">
        <v>567</v>
      </c>
      <c r="N23" s="25" t="s">
        <v>293</v>
      </c>
      <c r="O23" s="91">
        <v>4311405</v>
      </c>
      <c r="P23" s="91">
        <v>4311246.96</v>
      </c>
      <c r="Q23" s="91">
        <v>7313672.79</v>
      </c>
      <c r="R23" s="151">
        <v>4328785</v>
      </c>
      <c r="S23" s="161">
        <v>4328785</v>
      </c>
      <c r="T23" s="216"/>
      <c r="U23" s="216"/>
      <c r="V23" s="385"/>
      <c r="W23" s="239">
        <v>2338952.79</v>
      </c>
      <c r="X23" s="218"/>
    </row>
    <row r="24" spans="1:24" s="1" customFormat="1" ht="26.45" customHeight="1" x14ac:dyDescent="0.2">
      <c r="A24" s="373"/>
      <c r="B24" s="349"/>
      <c r="C24" s="373"/>
      <c r="D24" s="349"/>
      <c r="E24" s="349"/>
      <c r="F24" s="349"/>
      <c r="G24" s="349"/>
      <c r="H24" s="349"/>
      <c r="I24" s="349"/>
      <c r="J24" s="349"/>
      <c r="K24" s="367"/>
      <c r="L24" s="367"/>
      <c r="M24" s="74" t="s">
        <v>356</v>
      </c>
      <c r="N24" s="25" t="s">
        <v>292</v>
      </c>
      <c r="O24" s="91">
        <v>11439780</v>
      </c>
      <c r="P24" s="91">
        <v>11439780</v>
      </c>
      <c r="Q24" s="91">
        <v>13110100</v>
      </c>
      <c r="R24" s="151">
        <v>8238386</v>
      </c>
      <c r="S24" s="151">
        <v>7170082</v>
      </c>
      <c r="T24" s="216"/>
      <c r="U24" s="216"/>
    </row>
    <row r="25" spans="1:24" s="1" customFormat="1" ht="26.45" customHeight="1" x14ac:dyDescent="0.2">
      <c r="A25" s="373"/>
      <c r="B25" s="349"/>
      <c r="C25" s="373"/>
      <c r="D25" s="349"/>
      <c r="E25" s="349"/>
      <c r="F25" s="349"/>
      <c r="G25" s="349"/>
      <c r="H25" s="349"/>
      <c r="I25" s="349"/>
      <c r="J25" s="349"/>
      <c r="K25" s="367"/>
      <c r="L25" s="367"/>
      <c r="M25" s="74" t="s">
        <v>352</v>
      </c>
      <c r="N25" s="25" t="s">
        <v>293</v>
      </c>
      <c r="O25" s="91">
        <v>409683</v>
      </c>
      <c r="P25" s="91">
        <v>268102.8</v>
      </c>
      <c r="Q25" s="91">
        <v>10018708</v>
      </c>
      <c r="R25" s="151">
        <v>700000</v>
      </c>
      <c r="S25" s="151">
        <v>1400000</v>
      </c>
      <c r="T25" s="216">
        <v>700000</v>
      </c>
      <c r="U25" s="216">
        <v>1400000</v>
      </c>
      <c r="V25" s="385"/>
      <c r="W25" s="1">
        <v>8000000</v>
      </c>
    </row>
    <row r="26" spans="1:24" s="1" customFormat="1" ht="26.45" customHeight="1" x14ac:dyDescent="0.2">
      <c r="A26" s="373"/>
      <c r="B26" s="349"/>
      <c r="C26" s="373"/>
      <c r="D26" s="349"/>
      <c r="E26" s="349"/>
      <c r="F26" s="349"/>
      <c r="G26" s="349"/>
      <c r="H26" s="349"/>
      <c r="I26" s="349"/>
      <c r="J26" s="349"/>
      <c r="K26" s="367"/>
      <c r="L26" s="367"/>
      <c r="M26" s="74" t="s">
        <v>353</v>
      </c>
      <c r="N26" s="25" t="s">
        <v>293</v>
      </c>
      <c r="O26" s="91">
        <v>199917.78</v>
      </c>
      <c r="P26" s="91">
        <v>199917</v>
      </c>
      <c r="Q26" s="91">
        <v>2065085.13</v>
      </c>
      <c r="R26" s="151">
        <v>700000</v>
      </c>
      <c r="S26" s="151">
        <v>1400000</v>
      </c>
      <c r="T26" s="216">
        <v>700000</v>
      </c>
      <c r="U26" s="216">
        <v>1400000</v>
      </c>
      <c r="V26" s="385"/>
      <c r="W26" s="239">
        <v>-366647.87</v>
      </c>
    </row>
    <row r="27" spans="1:24" s="1" customFormat="1" ht="26.45" customHeight="1" x14ac:dyDescent="0.2">
      <c r="A27" s="373"/>
      <c r="B27" s="349"/>
      <c r="C27" s="373"/>
      <c r="D27" s="349"/>
      <c r="E27" s="349"/>
      <c r="F27" s="349"/>
      <c r="G27" s="349"/>
      <c r="H27" s="349"/>
      <c r="I27" s="349"/>
      <c r="J27" s="349"/>
      <c r="K27" s="367"/>
      <c r="L27" s="367"/>
      <c r="M27" s="98" t="s">
        <v>564</v>
      </c>
      <c r="N27" s="25" t="s">
        <v>293</v>
      </c>
      <c r="O27" s="91">
        <f>5811+110408.5</f>
        <v>116219.5</v>
      </c>
      <c r="P27" s="91">
        <f>5811+110408.5</f>
        <v>116219.5</v>
      </c>
      <c r="Q27" s="91">
        <v>225559.6</v>
      </c>
      <c r="R27" s="161">
        <v>0</v>
      </c>
      <c r="S27" s="161">
        <v>0</v>
      </c>
      <c r="T27" s="216"/>
      <c r="U27" s="216"/>
    </row>
    <row r="28" spans="1:24" s="1" customFormat="1" ht="26.45" customHeight="1" x14ac:dyDescent="0.2">
      <c r="A28" s="373"/>
      <c r="B28" s="349"/>
      <c r="C28" s="373"/>
      <c r="D28" s="349"/>
      <c r="E28" s="349"/>
      <c r="F28" s="349"/>
      <c r="G28" s="349"/>
      <c r="H28" s="349"/>
      <c r="I28" s="349"/>
      <c r="J28" s="349"/>
      <c r="K28" s="367"/>
      <c r="L28" s="367"/>
      <c r="M28" s="175" t="s">
        <v>566</v>
      </c>
      <c r="N28" s="25" t="s">
        <v>293</v>
      </c>
      <c r="O28" s="91"/>
      <c r="P28" s="91"/>
      <c r="Q28" s="91">
        <v>113907560</v>
      </c>
      <c r="R28" s="180"/>
      <c r="S28" s="180"/>
      <c r="T28" s="216"/>
      <c r="U28" s="216"/>
      <c r="V28" s="385"/>
      <c r="W28" s="1">
        <v>-313848.8</v>
      </c>
      <c r="X28" s="239"/>
    </row>
    <row r="29" spans="1:24" s="1" customFormat="1" ht="26.45" customHeight="1" x14ac:dyDescent="0.2">
      <c r="A29" s="374"/>
      <c r="B29" s="350"/>
      <c r="C29" s="374"/>
      <c r="D29" s="350"/>
      <c r="E29" s="350"/>
      <c r="F29" s="350"/>
      <c r="G29" s="350"/>
      <c r="H29" s="350"/>
      <c r="I29" s="350"/>
      <c r="J29" s="350"/>
      <c r="K29" s="368"/>
      <c r="L29" s="368"/>
      <c r="M29" s="74" t="s">
        <v>360</v>
      </c>
      <c r="N29" s="25" t="s">
        <v>293</v>
      </c>
      <c r="O29" s="91">
        <f>9968.5+189393.94</f>
        <v>199362.44</v>
      </c>
      <c r="P29" s="91">
        <f>9968.5+189393.94</f>
        <v>199362.44</v>
      </c>
      <c r="Q29" s="91">
        <v>0</v>
      </c>
      <c r="R29" s="161">
        <v>0</v>
      </c>
      <c r="S29" s="161">
        <v>0</v>
      </c>
      <c r="T29" s="216"/>
      <c r="U29" s="216"/>
    </row>
    <row r="30" spans="1:24" s="1" customFormat="1" ht="26.45" customHeight="1" x14ac:dyDescent="0.2">
      <c r="A30" s="369" t="s">
        <v>53</v>
      </c>
      <c r="B30" s="294" t="s">
        <v>54</v>
      </c>
      <c r="C30" s="371" t="s">
        <v>55</v>
      </c>
      <c r="D30" s="294" t="s">
        <v>267</v>
      </c>
      <c r="E30" s="294" t="s">
        <v>268</v>
      </c>
      <c r="F30" s="294" t="s">
        <v>408</v>
      </c>
      <c r="G30" s="294" t="s">
        <v>42</v>
      </c>
      <c r="H30" s="294" t="s">
        <v>480</v>
      </c>
      <c r="I30" s="294" t="s">
        <v>0</v>
      </c>
      <c r="J30" s="294" t="s">
        <v>11</v>
      </c>
      <c r="K30" s="366" t="s">
        <v>289</v>
      </c>
      <c r="L30" s="366" t="s">
        <v>51</v>
      </c>
      <c r="M30" s="21" t="s">
        <v>285</v>
      </c>
      <c r="N30" s="32" t="s">
        <v>285</v>
      </c>
      <c r="O30" s="154">
        <f>SUM(O31:O41)</f>
        <v>12075373.529999999</v>
      </c>
      <c r="P30" s="123">
        <f>SUM(P31:P41)</f>
        <v>11991149.130000001</v>
      </c>
      <c r="Q30" s="151">
        <f>SUM(Q31:Q41)</f>
        <v>16486283.949999999</v>
      </c>
      <c r="R30" s="151">
        <f>SUM(R31:R41)</f>
        <v>9659064.4499999993</v>
      </c>
      <c r="S30" s="151">
        <f>SUM(S31:S41)</f>
        <v>9000999.7899999991</v>
      </c>
      <c r="T30" s="216"/>
      <c r="U30" s="216"/>
    </row>
    <row r="31" spans="1:24" s="1" customFormat="1" ht="26.45" customHeight="1" x14ac:dyDescent="0.2">
      <c r="A31" s="369"/>
      <c r="B31" s="349"/>
      <c r="C31" s="371"/>
      <c r="D31" s="349"/>
      <c r="E31" s="349"/>
      <c r="F31" s="349"/>
      <c r="G31" s="349"/>
      <c r="H31" s="349"/>
      <c r="I31" s="349"/>
      <c r="J31" s="349"/>
      <c r="K31" s="367"/>
      <c r="L31" s="367"/>
      <c r="M31" s="87" t="s">
        <v>515</v>
      </c>
      <c r="N31" s="90" t="s">
        <v>293</v>
      </c>
      <c r="O31" s="91">
        <v>352969.59</v>
      </c>
      <c r="P31" s="91">
        <v>352969.59</v>
      </c>
      <c r="Q31" s="91">
        <v>347955.45</v>
      </c>
      <c r="R31" s="91">
        <v>347955.45</v>
      </c>
      <c r="S31" s="151">
        <v>421586.79</v>
      </c>
      <c r="T31" s="216"/>
      <c r="U31" s="216"/>
    </row>
    <row r="32" spans="1:24" s="1" customFormat="1" ht="26.45" customHeight="1" x14ac:dyDescent="0.2">
      <c r="A32" s="369"/>
      <c r="B32" s="349"/>
      <c r="C32" s="371"/>
      <c r="D32" s="349"/>
      <c r="E32" s="349"/>
      <c r="F32" s="349"/>
      <c r="G32" s="349"/>
      <c r="H32" s="349"/>
      <c r="I32" s="349"/>
      <c r="J32" s="349"/>
      <c r="K32" s="367"/>
      <c r="L32" s="367"/>
      <c r="M32" s="74" t="s">
        <v>354</v>
      </c>
      <c r="N32" s="74" t="s">
        <v>293</v>
      </c>
      <c r="O32" s="91"/>
      <c r="P32" s="91"/>
      <c r="Q32" s="91"/>
      <c r="R32" s="151"/>
      <c r="S32" s="151"/>
      <c r="T32" s="216"/>
      <c r="U32" s="216"/>
    </row>
    <row r="33" spans="1:24" s="22" customFormat="1" ht="26.45" customHeight="1" x14ac:dyDescent="0.2">
      <c r="A33" s="369"/>
      <c r="B33" s="349"/>
      <c r="C33" s="371"/>
      <c r="D33" s="349"/>
      <c r="E33" s="349"/>
      <c r="F33" s="349"/>
      <c r="G33" s="349"/>
      <c r="H33" s="349"/>
      <c r="I33" s="349"/>
      <c r="J33" s="349"/>
      <c r="K33" s="367"/>
      <c r="L33" s="367"/>
      <c r="M33" s="175" t="s">
        <v>567</v>
      </c>
      <c r="N33" s="74" t="s">
        <v>293</v>
      </c>
      <c r="O33" s="91">
        <v>2925595</v>
      </c>
      <c r="P33" s="91">
        <v>2890533.89</v>
      </c>
      <c r="Q33" s="91">
        <v>6149007.21</v>
      </c>
      <c r="R33" s="151">
        <f>7343280-4328785</f>
        <v>3014495</v>
      </c>
      <c r="S33" s="161">
        <f>7343280-4328785</f>
        <v>3014495</v>
      </c>
      <c r="T33" s="216"/>
      <c r="U33" s="216"/>
      <c r="V33" s="385"/>
      <c r="W33" s="1">
        <f>2491467.21-13020</f>
        <v>2478447.21</v>
      </c>
      <c r="X33" s="218"/>
    </row>
    <row r="34" spans="1:24" s="22" customFormat="1" ht="26.45" customHeight="1" x14ac:dyDescent="0.2">
      <c r="A34" s="369"/>
      <c r="B34" s="349"/>
      <c r="C34" s="371"/>
      <c r="D34" s="349"/>
      <c r="E34" s="349"/>
      <c r="F34" s="349"/>
      <c r="G34" s="349"/>
      <c r="H34" s="349"/>
      <c r="I34" s="349"/>
      <c r="J34" s="349"/>
      <c r="K34" s="367"/>
      <c r="L34" s="367"/>
      <c r="M34" s="74" t="s">
        <v>356</v>
      </c>
      <c r="N34" s="74" t="s">
        <v>292</v>
      </c>
      <c r="O34" s="91">
        <v>7945919</v>
      </c>
      <c r="P34" s="91">
        <v>7945919</v>
      </c>
      <c r="Q34" s="91">
        <f>8974300</f>
        <v>8974300</v>
      </c>
      <c r="R34" s="151">
        <f>13878700-8238386</f>
        <v>5640314</v>
      </c>
      <c r="S34" s="151">
        <f>12078700-7170082</f>
        <v>4908618</v>
      </c>
      <c r="T34" s="216"/>
      <c r="U34" s="216"/>
    </row>
    <row r="35" spans="1:24" s="22" customFormat="1" ht="26.45" customHeight="1" x14ac:dyDescent="0.2">
      <c r="A35" s="369"/>
      <c r="B35" s="349"/>
      <c r="C35" s="371"/>
      <c r="D35" s="349"/>
      <c r="E35" s="349"/>
      <c r="F35" s="349"/>
      <c r="G35" s="349"/>
      <c r="H35" s="349"/>
      <c r="I35" s="349"/>
      <c r="J35" s="349"/>
      <c r="K35" s="367"/>
      <c r="L35" s="367"/>
      <c r="M35" s="74" t="s">
        <v>352</v>
      </c>
      <c r="N35" s="74" t="s">
        <v>293</v>
      </c>
      <c r="O35" s="91">
        <v>412808</v>
      </c>
      <c r="P35" s="91">
        <v>363644.71</v>
      </c>
      <c r="Q35" s="91">
        <v>6300</v>
      </c>
      <c r="R35" s="151">
        <v>6300</v>
      </c>
      <c r="S35" s="151">
        <v>6300</v>
      </c>
      <c r="T35" s="216">
        <v>6300</v>
      </c>
      <c r="U35" s="216">
        <v>6300</v>
      </c>
    </row>
    <row r="36" spans="1:24" s="22" customFormat="1" ht="26.45" customHeight="1" x14ac:dyDescent="0.2">
      <c r="A36" s="369"/>
      <c r="B36" s="349"/>
      <c r="C36" s="371"/>
      <c r="D36" s="349"/>
      <c r="E36" s="349"/>
      <c r="F36" s="349"/>
      <c r="G36" s="349"/>
      <c r="H36" s="349"/>
      <c r="I36" s="349"/>
      <c r="J36" s="349"/>
      <c r="K36" s="367"/>
      <c r="L36" s="367"/>
      <c r="M36" s="74" t="s">
        <v>353</v>
      </c>
      <c r="N36" s="74" t="s">
        <v>293</v>
      </c>
      <c r="O36" s="91">
        <v>122500</v>
      </c>
      <c r="P36" s="91">
        <v>122500</v>
      </c>
      <c r="Q36" s="91">
        <v>657992</v>
      </c>
      <c r="R36" s="151">
        <v>650000</v>
      </c>
      <c r="S36" s="151">
        <v>650000</v>
      </c>
      <c r="T36" s="216">
        <v>650000</v>
      </c>
      <c r="U36" s="216">
        <v>650000</v>
      </c>
    </row>
    <row r="37" spans="1:24" s="22" customFormat="1" ht="26.45" hidden="1" customHeight="1" x14ac:dyDescent="0.2">
      <c r="A37" s="369"/>
      <c r="B37" s="349"/>
      <c r="C37" s="371"/>
      <c r="D37" s="349"/>
      <c r="E37" s="349"/>
      <c r="F37" s="349"/>
      <c r="G37" s="349"/>
      <c r="H37" s="349"/>
      <c r="I37" s="349"/>
      <c r="J37" s="349"/>
      <c r="K37" s="367"/>
      <c r="L37" s="367"/>
      <c r="M37" s="74" t="s">
        <v>357</v>
      </c>
      <c r="N37" s="25" t="s">
        <v>293</v>
      </c>
      <c r="O37" s="91"/>
      <c r="P37" s="91"/>
      <c r="Q37" s="91"/>
      <c r="R37" s="151"/>
      <c r="S37" s="151"/>
      <c r="T37" s="216"/>
      <c r="U37" s="216"/>
    </row>
    <row r="38" spans="1:24" s="22" customFormat="1" ht="26.45" hidden="1" customHeight="1" x14ac:dyDescent="0.2">
      <c r="A38" s="369"/>
      <c r="B38" s="349"/>
      <c r="C38" s="371"/>
      <c r="D38" s="349"/>
      <c r="E38" s="349"/>
      <c r="F38" s="349"/>
      <c r="G38" s="349"/>
      <c r="H38" s="349"/>
      <c r="I38" s="349"/>
      <c r="J38" s="349"/>
      <c r="K38" s="367"/>
      <c r="L38" s="367"/>
      <c r="M38" s="74" t="s">
        <v>297</v>
      </c>
      <c r="N38" s="74" t="s">
        <v>293</v>
      </c>
      <c r="O38" s="91"/>
      <c r="P38" s="91"/>
      <c r="Q38" s="91"/>
      <c r="R38" s="151"/>
      <c r="S38" s="151"/>
      <c r="T38" s="216"/>
      <c r="U38" s="216"/>
    </row>
    <row r="39" spans="1:24" s="22" customFormat="1" ht="26.45" hidden="1" customHeight="1" x14ac:dyDescent="0.2">
      <c r="A39" s="369"/>
      <c r="B39" s="349"/>
      <c r="C39" s="371"/>
      <c r="D39" s="349"/>
      <c r="E39" s="349"/>
      <c r="F39" s="349"/>
      <c r="G39" s="349"/>
      <c r="H39" s="349"/>
      <c r="I39" s="349"/>
      <c r="J39" s="349"/>
      <c r="K39" s="367"/>
      <c r="L39" s="367"/>
      <c r="M39" s="74" t="s">
        <v>359</v>
      </c>
      <c r="N39" s="74" t="s">
        <v>293</v>
      </c>
      <c r="O39" s="91"/>
      <c r="P39" s="91"/>
      <c r="Q39" s="91"/>
      <c r="R39" s="151"/>
      <c r="S39" s="151"/>
      <c r="T39" s="216"/>
      <c r="U39" s="216"/>
    </row>
    <row r="40" spans="1:24" s="1" customFormat="1" ht="26.45" customHeight="1" x14ac:dyDescent="0.2">
      <c r="A40" s="369"/>
      <c r="B40" s="349"/>
      <c r="C40" s="371"/>
      <c r="D40" s="349"/>
      <c r="E40" s="349"/>
      <c r="F40" s="349"/>
      <c r="G40" s="349"/>
      <c r="H40" s="349"/>
      <c r="I40" s="349"/>
      <c r="J40" s="349"/>
      <c r="K40" s="367"/>
      <c r="L40" s="367"/>
      <c r="M40" s="74" t="s">
        <v>358</v>
      </c>
      <c r="N40" s="25" t="s">
        <v>293</v>
      </c>
      <c r="O40" s="91">
        <f>232439-116219.5</f>
        <v>116219.5</v>
      </c>
      <c r="P40" s="91">
        <f>232439-116219.5</f>
        <v>116219.5</v>
      </c>
      <c r="Q40" s="91">
        <v>0</v>
      </c>
      <c r="R40" s="151">
        <v>0</v>
      </c>
      <c r="S40" s="151">
        <v>0</v>
      </c>
      <c r="T40" s="216"/>
      <c r="U40" s="216"/>
    </row>
    <row r="41" spans="1:24" s="22" customFormat="1" ht="26.45" customHeight="1" x14ac:dyDescent="0.2">
      <c r="A41" s="370"/>
      <c r="B41" s="349"/>
      <c r="C41" s="372"/>
      <c r="D41" s="349"/>
      <c r="E41" s="349"/>
      <c r="F41" s="349"/>
      <c r="G41" s="349"/>
      <c r="H41" s="349"/>
      <c r="I41" s="349"/>
      <c r="J41" s="349"/>
      <c r="K41" s="367"/>
      <c r="L41" s="368"/>
      <c r="M41" s="74" t="s">
        <v>565</v>
      </c>
      <c r="N41" s="25" t="s">
        <v>293</v>
      </c>
      <c r="O41" s="91">
        <f>398724.88-199362.44</f>
        <v>199362.44</v>
      </c>
      <c r="P41" s="91">
        <f>398724.88-199362.44</f>
        <v>199362.44</v>
      </c>
      <c r="Q41" s="91">
        <v>350729.29</v>
      </c>
      <c r="R41" s="151">
        <v>0</v>
      </c>
      <c r="S41" s="151">
        <v>0</v>
      </c>
      <c r="T41" s="216"/>
      <c r="U41" s="216"/>
    </row>
    <row r="42" spans="1:24" s="1" customFormat="1" ht="26.45" customHeight="1" x14ac:dyDescent="0.2">
      <c r="A42" s="371" t="s">
        <v>56</v>
      </c>
      <c r="B42" s="277" t="s">
        <v>57</v>
      </c>
      <c r="C42" s="371" t="s">
        <v>58</v>
      </c>
      <c r="D42" s="277" t="s">
        <v>267</v>
      </c>
      <c r="E42" s="277" t="s">
        <v>268</v>
      </c>
      <c r="F42" s="277" t="s">
        <v>408</v>
      </c>
      <c r="G42" s="277" t="s">
        <v>42</v>
      </c>
      <c r="H42" s="251" t="s">
        <v>482</v>
      </c>
      <c r="I42" s="277" t="s">
        <v>0</v>
      </c>
      <c r="J42" s="277" t="s">
        <v>11</v>
      </c>
      <c r="K42" s="23" t="s">
        <v>285</v>
      </c>
      <c r="L42" s="201" t="s">
        <v>301</v>
      </c>
      <c r="M42" s="84" t="s">
        <v>285</v>
      </c>
      <c r="N42" s="33" t="s">
        <v>285</v>
      </c>
      <c r="O42" s="24">
        <f>SUM(O43:O54)</f>
        <v>19757563.599999998</v>
      </c>
      <c r="P42" s="24">
        <f t="shared" ref="P42:S42" si="7">SUM(P43:P54)</f>
        <v>19754464.289999999</v>
      </c>
      <c r="Q42" s="24">
        <f>SUM(Q43:Q54)</f>
        <v>23929165.300000001</v>
      </c>
      <c r="R42" s="24">
        <f t="shared" si="7"/>
        <v>15705750</v>
      </c>
      <c r="S42" s="24">
        <f t="shared" si="7"/>
        <v>15505750</v>
      </c>
      <c r="T42" s="217"/>
      <c r="U42" s="217"/>
    </row>
    <row r="43" spans="1:24" s="1" customFormat="1" ht="26.45" customHeight="1" x14ac:dyDescent="0.2">
      <c r="A43" s="371"/>
      <c r="B43" s="277"/>
      <c r="C43" s="371"/>
      <c r="D43" s="277"/>
      <c r="E43" s="277"/>
      <c r="F43" s="277"/>
      <c r="G43" s="277"/>
      <c r="H43" s="251"/>
      <c r="I43" s="277"/>
      <c r="J43" s="277"/>
      <c r="K43" s="250" t="s">
        <v>281</v>
      </c>
      <c r="L43" s="365" t="s">
        <v>59</v>
      </c>
      <c r="M43" s="14" t="s">
        <v>362</v>
      </c>
      <c r="N43" s="14" t="s">
        <v>292</v>
      </c>
      <c r="O43" s="91">
        <f>8188000</f>
        <v>8188000</v>
      </c>
      <c r="P43" s="91">
        <f>8188000</f>
        <v>8188000</v>
      </c>
      <c r="Q43" s="91">
        <v>10212400</v>
      </c>
      <c r="R43" s="151">
        <v>8928600</v>
      </c>
      <c r="S43" s="151">
        <v>8928600</v>
      </c>
      <c r="T43" s="216"/>
      <c r="U43" s="216"/>
      <c r="V43" s="385"/>
      <c r="W43" s="1">
        <v>977000</v>
      </c>
    </row>
    <row r="44" spans="1:24" s="1" customFormat="1" ht="26.45" customHeight="1" x14ac:dyDescent="0.2">
      <c r="A44" s="371"/>
      <c r="B44" s="277"/>
      <c r="C44" s="371"/>
      <c r="D44" s="277"/>
      <c r="E44" s="277"/>
      <c r="F44" s="277"/>
      <c r="G44" s="277"/>
      <c r="H44" s="251"/>
      <c r="I44" s="277"/>
      <c r="J44" s="277"/>
      <c r="K44" s="250"/>
      <c r="L44" s="336"/>
      <c r="M44" s="14" t="s">
        <v>361</v>
      </c>
      <c r="N44" s="14" t="s">
        <v>293</v>
      </c>
      <c r="O44" s="91"/>
      <c r="P44" s="91"/>
      <c r="Q44" s="91"/>
      <c r="R44" s="151"/>
      <c r="S44" s="151"/>
      <c r="T44" s="216"/>
      <c r="U44" s="216"/>
    </row>
    <row r="45" spans="1:24" s="1" customFormat="1" ht="26.45" customHeight="1" x14ac:dyDescent="0.2">
      <c r="A45" s="371"/>
      <c r="B45" s="277"/>
      <c r="C45" s="371"/>
      <c r="D45" s="277"/>
      <c r="E45" s="277"/>
      <c r="F45" s="277"/>
      <c r="G45" s="277"/>
      <c r="H45" s="251"/>
      <c r="I45" s="277"/>
      <c r="J45" s="277"/>
      <c r="K45" s="250"/>
      <c r="L45" s="336"/>
      <c r="M45" s="14" t="s">
        <v>363</v>
      </c>
      <c r="N45" s="14" t="s">
        <v>293</v>
      </c>
      <c r="O45" s="154">
        <v>1374654</v>
      </c>
      <c r="P45" s="154">
        <v>1374654</v>
      </c>
      <c r="Q45" s="151">
        <v>5981965</v>
      </c>
      <c r="R45" s="151">
        <v>30000</v>
      </c>
      <c r="S45" s="151">
        <v>30000</v>
      </c>
      <c r="T45" s="216">
        <v>30000</v>
      </c>
      <c r="U45" s="216">
        <v>30000</v>
      </c>
      <c r="V45" s="385"/>
      <c r="W45" s="1">
        <v>-25700</v>
      </c>
    </row>
    <row r="46" spans="1:24" s="1" customFormat="1" ht="26.45" customHeight="1" x14ac:dyDescent="0.2">
      <c r="A46" s="371"/>
      <c r="B46" s="277"/>
      <c r="C46" s="371"/>
      <c r="D46" s="277"/>
      <c r="E46" s="277"/>
      <c r="F46" s="277"/>
      <c r="G46" s="277"/>
      <c r="H46" s="251"/>
      <c r="I46" s="277"/>
      <c r="J46" s="277"/>
      <c r="K46" s="250"/>
      <c r="L46" s="337"/>
      <c r="M46" s="14" t="s">
        <v>364</v>
      </c>
      <c r="N46" s="14" t="s">
        <v>293</v>
      </c>
      <c r="O46" s="154">
        <v>420000</v>
      </c>
      <c r="P46" s="154">
        <v>420000</v>
      </c>
      <c r="Q46" s="151"/>
      <c r="R46" s="151"/>
      <c r="S46" s="151"/>
      <c r="T46" s="216"/>
      <c r="U46" s="216"/>
    </row>
    <row r="47" spans="1:24" s="1" customFormat="1" ht="26.45" customHeight="1" x14ac:dyDescent="0.2">
      <c r="A47" s="371"/>
      <c r="B47" s="277"/>
      <c r="C47" s="371"/>
      <c r="D47" s="277" t="s">
        <v>407</v>
      </c>
      <c r="E47" s="277" t="s">
        <v>42</v>
      </c>
      <c r="F47" s="277"/>
      <c r="G47" s="277"/>
      <c r="H47" s="251"/>
      <c r="I47" s="277"/>
      <c r="J47" s="277"/>
      <c r="K47" s="284" t="s">
        <v>289</v>
      </c>
      <c r="L47" s="341" t="s">
        <v>59</v>
      </c>
      <c r="M47" s="14" t="s">
        <v>365</v>
      </c>
      <c r="N47" s="14" t="s">
        <v>292</v>
      </c>
      <c r="O47" s="154">
        <v>4332244.8099999996</v>
      </c>
      <c r="P47" s="154">
        <v>4332244.8099999996</v>
      </c>
      <c r="Q47" s="151"/>
      <c r="R47" s="151"/>
      <c r="S47" s="151"/>
      <c r="T47" s="216"/>
      <c r="U47" s="216"/>
    </row>
    <row r="48" spans="1:24" s="1" customFormat="1" ht="26.45" customHeight="1" x14ac:dyDescent="0.2">
      <c r="A48" s="371"/>
      <c r="B48" s="277"/>
      <c r="C48" s="371"/>
      <c r="D48" s="277"/>
      <c r="E48" s="277"/>
      <c r="F48" s="277"/>
      <c r="G48" s="277"/>
      <c r="H48" s="251"/>
      <c r="I48" s="277"/>
      <c r="J48" s="277"/>
      <c r="K48" s="284"/>
      <c r="L48" s="342"/>
      <c r="M48" s="14" t="s">
        <v>352</v>
      </c>
      <c r="N48" s="14" t="s">
        <v>293</v>
      </c>
      <c r="O48" s="154">
        <f>46500+2466529-575007.2</f>
        <v>1938021.8</v>
      </c>
      <c r="P48" s="154">
        <f>46500+2466529-575007.2</f>
        <v>1938021.8</v>
      </c>
      <c r="Q48" s="151"/>
      <c r="R48" s="151"/>
      <c r="S48" s="151"/>
      <c r="T48" s="216"/>
      <c r="U48" s="216"/>
    </row>
    <row r="49" spans="1:24" s="1" customFormat="1" ht="26.45" customHeight="1" x14ac:dyDescent="0.2">
      <c r="A49" s="371"/>
      <c r="B49" s="277"/>
      <c r="C49" s="371"/>
      <c r="D49" s="277"/>
      <c r="E49" s="277"/>
      <c r="F49" s="277"/>
      <c r="G49" s="277"/>
      <c r="H49" s="251"/>
      <c r="I49" s="277"/>
      <c r="J49" s="277"/>
      <c r="K49" s="284"/>
      <c r="L49" s="342"/>
      <c r="M49" s="14" t="s">
        <v>353</v>
      </c>
      <c r="N49" s="14" t="s">
        <v>293</v>
      </c>
      <c r="O49" s="154">
        <f>600422-1422</f>
        <v>599000</v>
      </c>
      <c r="P49" s="154">
        <f>600422-1422</f>
        <v>599000</v>
      </c>
      <c r="Q49" s="151"/>
      <c r="R49" s="151"/>
      <c r="S49" s="151"/>
      <c r="T49" s="216"/>
      <c r="U49" s="216"/>
    </row>
    <row r="50" spans="1:24" s="1" customFormat="1" ht="26.45" hidden="1" customHeight="1" x14ac:dyDescent="0.2">
      <c r="A50" s="371"/>
      <c r="B50" s="277"/>
      <c r="C50" s="371"/>
      <c r="D50" s="277"/>
      <c r="E50" s="277"/>
      <c r="F50" s="277"/>
      <c r="G50" s="277"/>
      <c r="H50" s="251"/>
      <c r="I50" s="277"/>
      <c r="J50" s="277"/>
      <c r="K50" s="284"/>
      <c r="L50" s="343"/>
      <c r="M50" s="14" t="s">
        <v>366</v>
      </c>
      <c r="N50" s="14" t="s">
        <v>293</v>
      </c>
      <c r="O50" s="154">
        <v>0</v>
      </c>
      <c r="P50" s="123"/>
      <c r="Q50" s="151"/>
      <c r="R50" s="151"/>
      <c r="S50" s="151"/>
      <c r="T50" s="216"/>
      <c r="U50" s="216"/>
    </row>
    <row r="51" spans="1:24" s="1" customFormat="1" ht="26.45" customHeight="1" x14ac:dyDescent="0.2">
      <c r="A51" s="371"/>
      <c r="B51" s="277"/>
      <c r="C51" s="371"/>
      <c r="D51" s="277" t="s">
        <v>541</v>
      </c>
      <c r="E51" s="277" t="s">
        <v>42</v>
      </c>
      <c r="F51" s="277"/>
      <c r="G51" s="277"/>
      <c r="H51" s="251"/>
      <c r="I51" s="277"/>
      <c r="J51" s="277"/>
      <c r="K51" s="284" t="s">
        <v>289</v>
      </c>
      <c r="L51" s="341" t="s">
        <v>542</v>
      </c>
      <c r="M51" s="14" t="s">
        <v>365</v>
      </c>
      <c r="N51" s="14" t="s">
        <v>292</v>
      </c>
      <c r="O51" s="154">
        <v>2387106.79</v>
      </c>
      <c r="P51" s="154">
        <v>2387106.79</v>
      </c>
      <c r="Q51" s="151">
        <v>7568700</v>
      </c>
      <c r="R51" s="151">
        <v>6725100</v>
      </c>
      <c r="S51" s="151">
        <v>6525100</v>
      </c>
      <c r="T51" s="216"/>
      <c r="U51" s="216"/>
      <c r="V51" s="385"/>
      <c r="W51" s="1">
        <v>150000</v>
      </c>
    </row>
    <row r="52" spans="1:24" s="1" customFormat="1" ht="26.45" customHeight="1" x14ac:dyDescent="0.2">
      <c r="A52" s="371"/>
      <c r="B52" s="277"/>
      <c r="C52" s="371"/>
      <c r="D52" s="277"/>
      <c r="E52" s="277"/>
      <c r="F52" s="277"/>
      <c r="G52" s="277"/>
      <c r="H52" s="251"/>
      <c r="I52" s="277"/>
      <c r="J52" s="277"/>
      <c r="K52" s="284"/>
      <c r="L52" s="342"/>
      <c r="M52" s="14" t="s">
        <v>352</v>
      </c>
      <c r="N52" s="14" t="s">
        <v>293</v>
      </c>
      <c r="O52" s="154">
        <v>388778.31</v>
      </c>
      <c r="P52" s="145">
        <v>385679</v>
      </c>
      <c r="Q52" s="151">
        <v>22050</v>
      </c>
      <c r="R52" s="151">
        <v>22050</v>
      </c>
      <c r="S52" s="151">
        <v>22050</v>
      </c>
      <c r="T52" s="216">
        <v>22050</v>
      </c>
      <c r="U52" s="216">
        <v>22050</v>
      </c>
    </row>
    <row r="53" spans="1:24" s="1" customFormat="1" ht="26.45" customHeight="1" x14ac:dyDescent="0.2">
      <c r="A53" s="371"/>
      <c r="B53" s="277"/>
      <c r="C53" s="371"/>
      <c r="D53" s="277"/>
      <c r="E53" s="277"/>
      <c r="F53" s="277"/>
      <c r="G53" s="277"/>
      <c r="H53" s="251"/>
      <c r="I53" s="277"/>
      <c r="J53" s="277"/>
      <c r="K53" s="284"/>
      <c r="L53" s="342"/>
      <c r="M53" s="14" t="s">
        <v>353</v>
      </c>
      <c r="N53" s="14" t="s">
        <v>293</v>
      </c>
      <c r="O53" s="161"/>
      <c r="P53" s="161"/>
      <c r="Q53" s="161">
        <v>55215</v>
      </c>
      <c r="R53" s="161"/>
      <c r="S53" s="161"/>
      <c r="T53" s="216"/>
      <c r="U53" s="216"/>
      <c r="V53" s="385"/>
      <c r="W53" s="1">
        <v>31000</v>
      </c>
    </row>
    <row r="54" spans="1:24" s="1" customFormat="1" ht="26.45" customHeight="1" x14ac:dyDescent="0.2">
      <c r="A54" s="371"/>
      <c r="B54" s="277"/>
      <c r="C54" s="371"/>
      <c r="D54" s="277"/>
      <c r="E54" s="277"/>
      <c r="F54" s="277"/>
      <c r="G54" s="277"/>
      <c r="H54" s="251"/>
      <c r="I54" s="277"/>
      <c r="J54" s="277"/>
      <c r="K54" s="284"/>
      <c r="L54" s="343"/>
      <c r="M54" s="14" t="s">
        <v>366</v>
      </c>
      <c r="N54" s="14" t="s">
        <v>293</v>
      </c>
      <c r="O54" s="154">
        <v>129757.89</v>
      </c>
      <c r="P54" s="154">
        <v>129757.89</v>
      </c>
      <c r="Q54" s="151">
        <v>88835.3</v>
      </c>
      <c r="R54" s="151"/>
      <c r="S54" s="151"/>
      <c r="T54" s="216"/>
      <c r="U54" s="216"/>
      <c r="V54" s="385"/>
      <c r="W54" s="1">
        <v>-8223.33</v>
      </c>
      <c r="X54" s="239"/>
    </row>
    <row r="55" spans="1:24" s="1" customFormat="1" ht="74.25" customHeight="1" x14ac:dyDescent="0.2">
      <c r="A55" s="203" t="s">
        <v>60</v>
      </c>
      <c r="B55" s="177" t="s">
        <v>61</v>
      </c>
      <c r="C55" s="177" t="s">
        <v>62</v>
      </c>
      <c r="D55" s="102" t="s">
        <v>267</v>
      </c>
      <c r="E55" s="106" t="s">
        <v>268</v>
      </c>
      <c r="F55" s="171" t="s">
        <v>415</v>
      </c>
      <c r="G55" s="171" t="s">
        <v>42</v>
      </c>
      <c r="H55" s="171" t="s">
        <v>481</v>
      </c>
      <c r="I55" s="171" t="s">
        <v>0</v>
      </c>
      <c r="J55" s="171" t="s">
        <v>11</v>
      </c>
      <c r="K55" s="178" t="s">
        <v>289</v>
      </c>
      <c r="L55" s="14" t="s">
        <v>51</v>
      </c>
      <c r="M55" s="14" t="s">
        <v>350</v>
      </c>
      <c r="N55" s="14" t="s">
        <v>293</v>
      </c>
      <c r="O55" s="154">
        <v>587880</v>
      </c>
      <c r="P55" s="154">
        <v>587880</v>
      </c>
      <c r="Q55" s="161">
        <v>587880</v>
      </c>
      <c r="R55" s="161">
        <v>587880</v>
      </c>
      <c r="S55" s="161">
        <v>587880</v>
      </c>
      <c r="T55" s="216"/>
      <c r="U55" s="216"/>
    </row>
    <row r="56" spans="1:24" s="1" customFormat="1" ht="34.5" customHeight="1" x14ac:dyDescent="0.2">
      <c r="A56" s="277" t="s">
        <v>63</v>
      </c>
      <c r="B56" s="277" t="s">
        <v>64</v>
      </c>
      <c r="C56" s="277" t="s">
        <v>65</v>
      </c>
      <c r="D56" s="277" t="s">
        <v>267</v>
      </c>
      <c r="E56" s="277" t="s">
        <v>268</v>
      </c>
      <c r="F56" s="305" t="s">
        <v>408</v>
      </c>
      <c r="G56" s="265" t="s">
        <v>42</v>
      </c>
      <c r="H56" s="265" t="s">
        <v>483</v>
      </c>
      <c r="I56" s="265" t="s">
        <v>0</v>
      </c>
      <c r="J56" s="265" t="s">
        <v>11</v>
      </c>
      <c r="K56" s="14" t="s">
        <v>289</v>
      </c>
      <c r="L56" s="14" t="s">
        <v>66</v>
      </c>
      <c r="M56" s="14" t="s">
        <v>284</v>
      </c>
      <c r="N56" s="14" t="s">
        <v>285</v>
      </c>
      <c r="O56" s="154">
        <f t="shared" ref="O56" si="8">SUM(O57:O65)</f>
        <v>19151093</v>
      </c>
      <c r="P56" s="123">
        <f t="shared" ref="P56:Q56" si="9">SUM(P57:P65)</f>
        <v>19090072.57</v>
      </c>
      <c r="Q56" s="151">
        <f t="shared" si="9"/>
        <v>23353120</v>
      </c>
      <c r="R56" s="151">
        <f t="shared" ref="R56:S56" si="10">SUM(R57:R65)</f>
        <v>18728770</v>
      </c>
      <c r="S56" s="151">
        <f t="shared" si="10"/>
        <v>20680470</v>
      </c>
      <c r="T56" s="216"/>
      <c r="U56" s="216"/>
    </row>
    <row r="57" spans="1:24" s="1" customFormat="1" ht="34.5" customHeight="1" x14ac:dyDescent="0.2">
      <c r="A57" s="277"/>
      <c r="B57" s="277"/>
      <c r="C57" s="277"/>
      <c r="D57" s="277"/>
      <c r="E57" s="277"/>
      <c r="F57" s="322"/>
      <c r="G57" s="266"/>
      <c r="H57" s="266"/>
      <c r="I57" s="266"/>
      <c r="J57" s="266"/>
      <c r="K57" s="271" t="s">
        <v>289</v>
      </c>
      <c r="L57" s="271" t="s">
        <v>66</v>
      </c>
      <c r="M57" s="271" t="s">
        <v>349</v>
      </c>
      <c r="N57" s="19" t="s">
        <v>28</v>
      </c>
      <c r="O57" s="154">
        <v>13916054.609999999</v>
      </c>
      <c r="P57" s="123">
        <v>13912603.58</v>
      </c>
      <c r="Q57" s="151">
        <v>17014980</v>
      </c>
      <c r="R57" s="161">
        <v>14318500</v>
      </c>
      <c r="S57" s="161">
        <v>15818500</v>
      </c>
      <c r="T57" s="216"/>
      <c r="U57" s="216"/>
      <c r="V57" s="385"/>
      <c r="W57" s="1">
        <v>1196480</v>
      </c>
    </row>
    <row r="58" spans="1:24" s="1" customFormat="1" ht="34.5" customHeight="1" x14ac:dyDescent="0.2">
      <c r="A58" s="277"/>
      <c r="B58" s="277"/>
      <c r="C58" s="277"/>
      <c r="D58" s="277"/>
      <c r="E58" s="277"/>
      <c r="F58" s="322"/>
      <c r="G58" s="266"/>
      <c r="H58" s="266"/>
      <c r="I58" s="266"/>
      <c r="J58" s="266"/>
      <c r="K58" s="261"/>
      <c r="L58" s="261"/>
      <c r="M58" s="261"/>
      <c r="N58" s="19" t="s">
        <v>311</v>
      </c>
      <c r="O58" s="154">
        <v>4118045.39</v>
      </c>
      <c r="P58" s="123">
        <v>4118044.01</v>
      </c>
      <c r="Q58" s="151">
        <v>5082270</v>
      </c>
      <c r="R58" s="161">
        <v>4269200</v>
      </c>
      <c r="S58" s="161">
        <v>4720900</v>
      </c>
      <c r="T58" s="216"/>
      <c r="U58" s="216"/>
      <c r="V58" s="385"/>
      <c r="W58" s="1">
        <v>361370</v>
      </c>
    </row>
    <row r="59" spans="1:24" s="1" customFormat="1" ht="34.5" customHeight="1" x14ac:dyDescent="0.2">
      <c r="A59" s="277"/>
      <c r="B59" s="277"/>
      <c r="C59" s="277"/>
      <c r="D59" s="277"/>
      <c r="E59" s="277"/>
      <c r="F59" s="322"/>
      <c r="G59" s="266"/>
      <c r="H59" s="266"/>
      <c r="I59" s="266"/>
      <c r="J59" s="266"/>
      <c r="K59" s="261"/>
      <c r="L59" s="261"/>
      <c r="M59" s="261"/>
      <c r="N59" s="19" t="s">
        <v>282</v>
      </c>
      <c r="O59" s="154">
        <v>1099400</v>
      </c>
      <c r="P59" s="123">
        <v>1042182.55</v>
      </c>
      <c r="Q59" s="151">
        <v>1232500</v>
      </c>
      <c r="R59" s="161">
        <v>117700</v>
      </c>
      <c r="S59" s="161">
        <v>117700</v>
      </c>
      <c r="T59" s="216"/>
      <c r="U59" s="216"/>
    </row>
    <row r="60" spans="1:24" s="1" customFormat="1" ht="34.5" customHeight="1" x14ac:dyDescent="0.2">
      <c r="A60" s="277"/>
      <c r="B60" s="277"/>
      <c r="C60" s="277"/>
      <c r="D60" s="363" t="s">
        <v>407</v>
      </c>
      <c r="E60" s="266" t="s">
        <v>42</v>
      </c>
      <c r="F60" s="266"/>
      <c r="G60" s="266"/>
      <c r="H60" s="266"/>
      <c r="I60" s="266"/>
      <c r="J60" s="266"/>
      <c r="K60" s="261"/>
      <c r="L60" s="261"/>
      <c r="M60" s="261"/>
      <c r="N60" s="19" t="s">
        <v>315</v>
      </c>
      <c r="O60" s="154">
        <v>500</v>
      </c>
      <c r="P60" s="123">
        <v>149.43</v>
      </c>
      <c r="Q60" s="161">
        <v>500</v>
      </c>
      <c r="R60" s="161">
        <v>500</v>
      </c>
      <c r="S60" s="161">
        <v>500</v>
      </c>
      <c r="T60" s="216"/>
      <c r="U60" s="216"/>
    </row>
    <row r="61" spans="1:24" s="1" customFormat="1" ht="34.5" customHeight="1" x14ac:dyDescent="0.2">
      <c r="A61" s="277"/>
      <c r="B61" s="277"/>
      <c r="C61" s="277"/>
      <c r="D61" s="363"/>
      <c r="E61" s="266"/>
      <c r="F61" s="266"/>
      <c r="G61" s="266"/>
      <c r="H61" s="266"/>
      <c r="I61" s="266"/>
      <c r="J61" s="266"/>
      <c r="K61" s="261"/>
      <c r="L61" s="261"/>
      <c r="M61" s="261"/>
      <c r="N61" s="19" t="s">
        <v>281</v>
      </c>
      <c r="O61" s="154">
        <v>8072</v>
      </c>
      <c r="P61" s="154">
        <v>8072</v>
      </c>
      <c r="Q61" s="151">
        <v>10770</v>
      </c>
      <c r="R61" s="161">
        <v>10770</v>
      </c>
      <c r="S61" s="161">
        <v>10770</v>
      </c>
      <c r="T61" s="216"/>
      <c r="U61" s="216"/>
    </row>
    <row r="62" spans="1:24" s="1" customFormat="1" ht="34.5" customHeight="1" x14ac:dyDescent="0.2">
      <c r="A62" s="277"/>
      <c r="B62" s="277"/>
      <c r="C62" s="277"/>
      <c r="D62" s="363"/>
      <c r="E62" s="266"/>
      <c r="F62" s="266"/>
      <c r="G62" s="266"/>
      <c r="H62" s="266"/>
      <c r="I62" s="266"/>
      <c r="J62" s="266"/>
      <c r="K62" s="261"/>
      <c r="L62" s="261"/>
      <c r="M62" s="261"/>
      <c r="N62" s="14" t="s">
        <v>289</v>
      </c>
      <c r="O62" s="154">
        <v>9021</v>
      </c>
      <c r="P62" s="154">
        <v>9021</v>
      </c>
      <c r="Q62" s="151">
        <v>12100</v>
      </c>
      <c r="R62" s="161">
        <v>12100</v>
      </c>
      <c r="S62" s="161">
        <v>12100</v>
      </c>
      <c r="T62" s="216"/>
      <c r="U62" s="216"/>
    </row>
    <row r="63" spans="1:24" s="1" customFormat="1" ht="34.5" customHeight="1" x14ac:dyDescent="0.2">
      <c r="A63" s="277"/>
      <c r="B63" s="277"/>
      <c r="C63" s="277"/>
      <c r="D63" s="363"/>
      <c r="E63" s="266"/>
      <c r="F63" s="266"/>
      <c r="G63" s="266"/>
      <c r="H63" s="266"/>
      <c r="I63" s="266"/>
      <c r="J63" s="266"/>
      <c r="K63" s="261"/>
      <c r="L63" s="261"/>
      <c r="M63" s="262"/>
      <c r="N63" s="14" t="s">
        <v>286</v>
      </c>
      <c r="O63" s="154"/>
      <c r="P63" s="123"/>
      <c r="Q63" s="151"/>
      <c r="R63" s="161"/>
      <c r="S63" s="161"/>
      <c r="T63" s="216"/>
      <c r="U63" s="216"/>
    </row>
    <row r="64" spans="1:24" s="1" customFormat="1" ht="34.5" customHeight="1" x14ac:dyDescent="0.2">
      <c r="A64" s="277"/>
      <c r="B64" s="277"/>
      <c r="C64" s="277"/>
      <c r="D64" s="363"/>
      <c r="E64" s="266"/>
      <c r="F64" s="266"/>
      <c r="G64" s="266"/>
      <c r="H64" s="266"/>
      <c r="I64" s="266"/>
      <c r="J64" s="266"/>
      <c r="K64" s="261"/>
      <c r="L64" s="261"/>
      <c r="M64" s="271" t="s">
        <v>318</v>
      </c>
      <c r="N64" s="14" t="s">
        <v>28</v>
      </c>
      <c r="O64" s="154">
        <v>0</v>
      </c>
      <c r="P64" s="123"/>
      <c r="Q64" s="151">
        <v>0</v>
      </c>
      <c r="R64" s="161"/>
      <c r="S64" s="161"/>
      <c r="T64" s="216"/>
      <c r="U64" s="216"/>
    </row>
    <row r="65" spans="1:23" s="1" customFormat="1" ht="34.5" customHeight="1" x14ac:dyDescent="0.2">
      <c r="A65" s="277"/>
      <c r="B65" s="277"/>
      <c r="C65" s="277"/>
      <c r="D65" s="363"/>
      <c r="E65" s="267"/>
      <c r="F65" s="267"/>
      <c r="G65" s="267"/>
      <c r="H65" s="267"/>
      <c r="I65" s="267"/>
      <c r="J65" s="267"/>
      <c r="K65" s="262"/>
      <c r="L65" s="262"/>
      <c r="M65" s="262"/>
      <c r="N65" s="14" t="s">
        <v>311</v>
      </c>
      <c r="O65" s="154">
        <v>0</v>
      </c>
      <c r="P65" s="123"/>
      <c r="Q65" s="151">
        <v>0</v>
      </c>
      <c r="R65" s="151"/>
      <c r="S65" s="151"/>
      <c r="T65" s="216"/>
      <c r="U65" s="216"/>
    </row>
    <row r="66" spans="1:23" s="1" customFormat="1" ht="26.25" customHeight="1" x14ac:dyDescent="0.2">
      <c r="A66" s="280" t="s">
        <v>67</v>
      </c>
      <c r="B66" s="266" t="s">
        <v>68</v>
      </c>
      <c r="C66" s="275" t="s">
        <v>69</v>
      </c>
      <c r="D66" s="294" t="s">
        <v>70</v>
      </c>
      <c r="E66" s="362" t="s">
        <v>42</v>
      </c>
      <c r="F66" s="265" t="s">
        <v>485</v>
      </c>
      <c r="G66" s="265" t="s">
        <v>42</v>
      </c>
      <c r="H66" s="265" t="s">
        <v>484</v>
      </c>
      <c r="I66" s="265" t="s">
        <v>42</v>
      </c>
      <c r="J66" s="265" t="s">
        <v>6</v>
      </c>
      <c r="K66" s="14" t="s">
        <v>281</v>
      </c>
      <c r="L66" s="14" t="s">
        <v>301</v>
      </c>
      <c r="M66" s="14" t="s">
        <v>284</v>
      </c>
      <c r="N66" s="14" t="s">
        <v>285</v>
      </c>
      <c r="O66" s="154">
        <f t="shared" ref="O66:S66" si="11">SUM(O67:O75)</f>
        <v>1516654.44</v>
      </c>
      <c r="P66" s="154">
        <f t="shared" si="11"/>
        <v>1516654.44</v>
      </c>
      <c r="Q66" s="154">
        <f t="shared" si="11"/>
        <v>2503764</v>
      </c>
      <c r="R66" s="154">
        <f t="shared" si="11"/>
        <v>4729284.58</v>
      </c>
      <c r="S66" s="154">
        <f t="shared" si="11"/>
        <v>3717147.96</v>
      </c>
      <c r="T66" s="216"/>
      <c r="U66" s="216"/>
    </row>
    <row r="67" spans="1:23" s="1" customFormat="1" ht="26.25" customHeight="1" x14ac:dyDescent="0.2">
      <c r="A67" s="266"/>
      <c r="B67" s="266"/>
      <c r="C67" s="275"/>
      <c r="D67" s="349"/>
      <c r="E67" s="363"/>
      <c r="F67" s="266"/>
      <c r="G67" s="266"/>
      <c r="H67" s="266"/>
      <c r="I67" s="266"/>
      <c r="J67" s="266"/>
      <c r="K67" s="115" t="s">
        <v>281</v>
      </c>
      <c r="L67" s="115" t="s">
        <v>152</v>
      </c>
      <c r="M67" s="60" t="s">
        <v>377</v>
      </c>
      <c r="N67" s="60" t="s">
        <v>282</v>
      </c>
      <c r="O67" s="130">
        <v>530165.1</v>
      </c>
      <c r="P67" s="130">
        <v>530165.1</v>
      </c>
      <c r="Q67" s="130">
        <v>633500</v>
      </c>
      <c r="R67" s="151"/>
      <c r="S67" s="151"/>
      <c r="T67" s="216"/>
      <c r="U67" s="216"/>
    </row>
    <row r="68" spans="1:23" s="1" customFormat="1" ht="26.25" customHeight="1" x14ac:dyDescent="0.2">
      <c r="A68" s="266"/>
      <c r="B68" s="266"/>
      <c r="C68" s="275"/>
      <c r="D68" s="349"/>
      <c r="E68" s="363"/>
      <c r="F68" s="266"/>
      <c r="G68" s="266"/>
      <c r="H68" s="266"/>
      <c r="I68" s="266"/>
      <c r="J68" s="275"/>
      <c r="K68" s="114" t="s">
        <v>281</v>
      </c>
      <c r="L68" s="114" t="s">
        <v>152</v>
      </c>
      <c r="M68" s="114" t="s">
        <v>535</v>
      </c>
      <c r="N68" s="114" t="s">
        <v>282</v>
      </c>
      <c r="O68" s="91">
        <v>714570</v>
      </c>
      <c r="P68" s="91">
        <v>714570</v>
      </c>
      <c r="Q68" s="91">
        <v>0</v>
      </c>
      <c r="R68" s="151"/>
      <c r="S68" s="151"/>
      <c r="T68" s="216"/>
      <c r="U68" s="216"/>
    </row>
    <row r="69" spans="1:23" s="1" customFormat="1" ht="26.25" customHeight="1" x14ac:dyDescent="0.2">
      <c r="A69" s="266"/>
      <c r="B69" s="266"/>
      <c r="C69" s="275"/>
      <c r="D69" s="349"/>
      <c r="E69" s="363"/>
      <c r="F69" s="266"/>
      <c r="G69" s="266"/>
      <c r="H69" s="266"/>
      <c r="I69" s="266"/>
      <c r="J69" s="266"/>
      <c r="K69" s="116" t="s">
        <v>281</v>
      </c>
      <c r="L69" s="131" t="s">
        <v>111</v>
      </c>
      <c r="M69" s="113" t="s">
        <v>375</v>
      </c>
      <c r="N69" s="113" t="s">
        <v>289</v>
      </c>
      <c r="O69" s="132">
        <v>57985</v>
      </c>
      <c r="P69" s="132">
        <v>57985</v>
      </c>
      <c r="Q69" s="132">
        <v>31800</v>
      </c>
      <c r="R69" s="91"/>
      <c r="S69" s="91"/>
      <c r="T69" s="218"/>
      <c r="U69" s="218"/>
    </row>
    <row r="70" spans="1:23" s="1" customFormat="1" ht="26.25" customHeight="1" x14ac:dyDescent="0.2">
      <c r="A70" s="266"/>
      <c r="B70" s="266"/>
      <c r="C70" s="275"/>
      <c r="D70" s="349"/>
      <c r="E70" s="363"/>
      <c r="F70" s="266"/>
      <c r="G70" s="266"/>
      <c r="H70" s="266"/>
      <c r="I70" s="266"/>
      <c r="J70" s="266"/>
      <c r="K70" s="104" t="s">
        <v>281</v>
      </c>
      <c r="L70" s="28" t="s">
        <v>94</v>
      </c>
      <c r="M70" s="100" t="s">
        <v>508</v>
      </c>
      <c r="N70" s="101" t="s">
        <v>282</v>
      </c>
      <c r="O70" s="91"/>
      <c r="P70" s="91"/>
      <c r="Q70" s="91"/>
      <c r="R70" s="91">
        <v>3324981.63</v>
      </c>
      <c r="S70" s="91">
        <v>3717147.96</v>
      </c>
      <c r="T70" s="218"/>
      <c r="U70" s="218"/>
    </row>
    <row r="71" spans="1:23" s="1" customFormat="1" ht="26.25" customHeight="1" x14ac:dyDescent="0.2">
      <c r="A71" s="266"/>
      <c r="B71" s="266"/>
      <c r="C71" s="275"/>
      <c r="D71" s="349"/>
      <c r="E71" s="363"/>
      <c r="F71" s="266"/>
      <c r="G71" s="266"/>
      <c r="H71" s="266"/>
      <c r="I71" s="266"/>
      <c r="J71" s="266"/>
      <c r="K71" s="156" t="s">
        <v>281</v>
      </c>
      <c r="L71" s="28" t="s">
        <v>94</v>
      </c>
      <c r="M71" s="165" t="s">
        <v>550</v>
      </c>
      <c r="N71" s="166" t="s">
        <v>552</v>
      </c>
      <c r="O71" s="91"/>
      <c r="P71" s="91"/>
      <c r="Q71" s="91"/>
      <c r="R71" s="91">
        <v>1404302.95</v>
      </c>
      <c r="S71" s="91"/>
      <c r="T71" s="218"/>
      <c r="U71" s="218"/>
    </row>
    <row r="72" spans="1:23" s="1" customFormat="1" ht="26.25" customHeight="1" x14ac:dyDescent="0.2">
      <c r="A72" s="266"/>
      <c r="B72" s="266"/>
      <c r="C72" s="275"/>
      <c r="D72" s="349"/>
      <c r="E72" s="363"/>
      <c r="F72" s="266"/>
      <c r="G72" s="266"/>
      <c r="H72" s="266"/>
      <c r="I72" s="266"/>
      <c r="J72" s="266"/>
      <c r="K72" s="156" t="s">
        <v>281</v>
      </c>
      <c r="L72" s="28" t="s">
        <v>94</v>
      </c>
      <c r="M72" s="165" t="s">
        <v>551</v>
      </c>
      <c r="N72" s="166" t="s">
        <v>282</v>
      </c>
      <c r="O72" s="91"/>
      <c r="P72" s="91"/>
      <c r="Q72" s="91">
        <v>350727</v>
      </c>
      <c r="R72" s="91"/>
      <c r="S72" s="91"/>
      <c r="T72" s="218"/>
      <c r="U72" s="218"/>
    </row>
    <row r="73" spans="1:23" s="1" customFormat="1" ht="26.25" customHeight="1" x14ac:dyDescent="0.2">
      <c r="A73" s="266"/>
      <c r="B73" s="266"/>
      <c r="C73" s="275"/>
      <c r="D73" s="349"/>
      <c r="E73" s="363"/>
      <c r="F73" s="266"/>
      <c r="G73" s="266"/>
      <c r="H73" s="266"/>
      <c r="I73" s="266"/>
      <c r="J73" s="266"/>
      <c r="K73" s="86" t="s">
        <v>281</v>
      </c>
      <c r="L73" s="28" t="s">
        <v>256</v>
      </c>
      <c r="M73" s="88" t="s">
        <v>322</v>
      </c>
      <c r="N73" s="89" t="s">
        <v>282</v>
      </c>
      <c r="O73" s="91">
        <v>163857.66</v>
      </c>
      <c r="P73" s="91">
        <v>163857.66</v>
      </c>
      <c r="Q73" s="91">
        <f>1450798+36939</f>
        <v>1487737</v>
      </c>
      <c r="R73" s="151"/>
      <c r="S73" s="151"/>
      <c r="T73" s="216"/>
      <c r="U73" s="216"/>
    </row>
    <row r="74" spans="1:23" s="1" customFormat="1" ht="26.25" customHeight="1" x14ac:dyDescent="0.2">
      <c r="A74" s="266"/>
      <c r="B74" s="266"/>
      <c r="C74" s="275"/>
      <c r="D74" s="349"/>
      <c r="E74" s="363"/>
      <c r="F74" s="266"/>
      <c r="G74" s="266"/>
      <c r="H74" s="266"/>
      <c r="I74" s="266"/>
      <c r="J74" s="266"/>
      <c r="K74" s="86" t="s">
        <v>281</v>
      </c>
      <c r="L74" s="28" t="s">
        <v>256</v>
      </c>
      <c r="M74" s="88" t="s">
        <v>322</v>
      </c>
      <c r="N74" s="89" t="s">
        <v>505</v>
      </c>
      <c r="O74" s="91">
        <v>76.680000000000007</v>
      </c>
      <c r="P74" s="91">
        <v>76.680000000000007</v>
      </c>
      <c r="Q74" s="91">
        <v>0</v>
      </c>
      <c r="R74" s="151"/>
      <c r="S74" s="151"/>
      <c r="T74" s="216"/>
      <c r="U74" s="216"/>
    </row>
    <row r="75" spans="1:23" s="1" customFormat="1" ht="26.25" customHeight="1" x14ac:dyDescent="0.2">
      <c r="A75" s="267"/>
      <c r="B75" s="267"/>
      <c r="C75" s="279"/>
      <c r="D75" s="350"/>
      <c r="E75" s="364"/>
      <c r="F75" s="267"/>
      <c r="G75" s="267"/>
      <c r="H75" s="267"/>
      <c r="I75" s="267"/>
      <c r="J75" s="267"/>
      <c r="K75" s="60" t="s">
        <v>281</v>
      </c>
      <c r="L75" s="28" t="s">
        <v>256</v>
      </c>
      <c r="M75" s="74" t="s">
        <v>322</v>
      </c>
      <c r="N75" s="75" t="s">
        <v>286</v>
      </c>
      <c r="O75" s="91">
        <v>50000</v>
      </c>
      <c r="P75" s="91">
        <v>50000</v>
      </c>
      <c r="Q75" s="91">
        <v>0</v>
      </c>
      <c r="R75" s="151"/>
      <c r="S75" s="151"/>
      <c r="T75" s="216"/>
      <c r="U75" s="216"/>
    </row>
    <row r="76" spans="1:23" s="1" customFormat="1" ht="26.45" customHeight="1" x14ac:dyDescent="0.2">
      <c r="A76" s="303" t="s">
        <v>71</v>
      </c>
      <c r="B76" s="265" t="s">
        <v>72</v>
      </c>
      <c r="C76" s="304" t="s">
        <v>73</v>
      </c>
      <c r="D76" s="280" t="s">
        <v>267</v>
      </c>
      <c r="E76" s="265" t="s">
        <v>268</v>
      </c>
      <c r="F76" s="265" t="s">
        <v>74</v>
      </c>
      <c r="G76" s="265" t="s">
        <v>42</v>
      </c>
      <c r="H76" s="265" t="s">
        <v>419</v>
      </c>
      <c r="I76" s="265" t="s">
        <v>42</v>
      </c>
      <c r="J76" s="312" t="s">
        <v>12</v>
      </c>
      <c r="K76" s="361" t="s">
        <v>281</v>
      </c>
      <c r="L76" s="361" t="s">
        <v>75</v>
      </c>
      <c r="M76" s="34" t="s">
        <v>285</v>
      </c>
      <c r="N76" s="23" t="s">
        <v>285</v>
      </c>
      <c r="O76" s="24">
        <f t="shared" ref="O76" si="12">SUM(O77:O82)</f>
        <v>10390256.08</v>
      </c>
      <c r="P76" s="24">
        <f t="shared" ref="P76:Q76" si="13">SUM(P77:P82)</f>
        <v>10390256.08</v>
      </c>
      <c r="Q76" s="24">
        <f t="shared" si="13"/>
        <v>11364296.939999999</v>
      </c>
      <c r="R76" s="24">
        <f t="shared" ref="R76:S76" si="14">SUM(R77:R82)</f>
        <v>9922642</v>
      </c>
      <c r="S76" s="24">
        <f t="shared" si="14"/>
        <v>9924359</v>
      </c>
      <c r="T76" s="217"/>
      <c r="U76" s="217"/>
    </row>
    <row r="77" spans="1:23" s="1" customFormat="1" ht="26.45" customHeight="1" x14ac:dyDescent="0.2">
      <c r="A77" s="303"/>
      <c r="B77" s="266"/>
      <c r="C77" s="304"/>
      <c r="D77" s="266"/>
      <c r="E77" s="266"/>
      <c r="F77" s="266"/>
      <c r="G77" s="266"/>
      <c r="H77" s="266"/>
      <c r="I77" s="266"/>
      <c r="J77" s="254"/>
      <c r="K77" s="361"/>
      <c r="L77" s="361"/>
      <c r="M77" s="356" t="s">
        <v>340</v>
      </c>
      <c r="N77" s="73" t="s">
        <v>292</v>
      </c>
      <c r="O77" s="91">
        <v>9349800</v>
      </c>
      <c r="P77" s="91">
        <v>9349800</v>
      </c>
      <c r="Q77" s="91">
        <v>11297300</v>
      </c>
      <c r="R77" s="151">
        <v>9855558.3300000001</v>
      </c>
      <c r="S77" s="151">
        <v>9855523.2899999991</v>
      </c>
      <c r="T77" s="216"/>
      <c r="U77" s="216"/>
      <c r="V77" s="385"/>
      <c r="W77" s="1">
        <v>889600</v>
      </c>
    </row>
    <row r="78" spans="1:23" s="1" customFormat="1" ht="26.45" customHeight="1" x14ac:dyDescent="0.2">
      <c r="A78" s="303"/>
      <c r="B78" s="266"/>
      <c r="C78" s="304"/>
      <c r="D78" s="266"/>
      <c r="E78" s="266"/>
      <c r="F78" s="266"/>
      <c r="G78" s="266"/>
      <c r="H78" s="266"/>
      <c r="I78" s="266"/>
      <c r="J78" s="254"/>
      <c r="K78" s="361"/>
      <c r="L78" s="361"/>
      <c r="M78" s="357"/>
      <c r="N78" s="74" t="s">
        <v>293</v>
      </c>
      <c r="O78" s="91">
        <v>342936.8</v>
      </c>
      <c r="P78" s="91">
        <v>342936.8</v>
      </c>
      <c r="Q78" s="91"/>
      <c r="R78" s="151"/>
      <c r="S78" s="151"/>
      <c r="T78" s="216"/>
      <c r="U78" s="216"/>
    </row>
    <row r="79" spans="1:23" s="1" customFormat="1" ht="26.45" customHeight="1" x14ac:dyDescent="0.2">
      <c r="A79" s="303"/>
      <c r="B79" s="266"/>
      <c r="C79" s="304"/>
      <c r="D79" s="266"/>
      <c r="E79" s="267"/>
      <c r="F79" s="266"/>
      <c r="G79" s="266"/>
      <c r="H79" s="266"/>
      <c r="I79" s="266"/>
      <c r="J79" s="254"/>
      <c r="K79" s="361"/>
      <c r="L79" s="361"/>
      <c r="M79" s="14" t="s">
        <v>498</v>
      </c>
      <c r="N79" s="14" t="s">
        <v>293</v>
      </c>
      <c r="O79" s="91">
        <v>620443.28</v>
      </c>
      <c r="P79" s="91">
        <v>620443.28</v>
      </c>
      <c r="Q79" s="91"/>
      <c r="R79" s="151"/>
      <c r="S79" s="151"/>
      <c r="T79" s="216"/>
      <c r="U79" s="216"/>
    </row>
    <row r="80" spans="1:23" s="1" customFormat="1" ht="34.5" hidden="1" customHeight="1" x14ac:dyDescent="0.2">
      <c r="A80" s="303"/>
      <c r="B80" s="266"/>
      <c r="C80" s="304"/>
      <c r="D80" s="345" t="s">
        <v>409</v>
      </c>
      <c r="E80" s="265" t="s">
        <v>42</v>
      </c>
      <c r="F80" s="266"/>
      <c r="G80" s="266"/>
      <c r="H80" s="266" t="s">
        <v>420</v>
      </c>
      <c r="I80" s="266"/>
      <c r="J80" s="254"/>
      <c r="K80" s="361"/>
      <c r="L80" s="361"/>
      <c r="M80" s="14" t="s">
        <v>338</v>
      </c>
      <c r="N80" s="14" t="s">
        <v>293</v>
      </c>
      <c r="O80" s="91"/>
      <c r="P80" s="91"/>
      <c r="Q80" s="91"/>
      <c r="R80" s="151"/>
      <c r="S80" s="151"/>
      <c r="T80" s="216"/>
      <c r="U80" s="216"/>
    </row>
    <row r="81" spans="1:23" s="1" customFormat="1" ht="34.5" hidden="1" customHeight="1" x14ac:dyDescent="0.2">
      <c r="A81" s="303"/>
      <c r="B81" s="266"/>
      <c r="C81" s="304"/>
      <c r="D81" s="345"/>
      <c r="E81" s="266"/>
      <c r="F81" s="266"/>
      <c r="G81" s="266"/>
      <c r="H81" s="359"/>
      <c r="I81" s="266"/>
      <c r="J81" s="254"/>
      <c r="K81" s="361"/>
      <c r="L81" s="361"/>
      <c r="M81" s="14" t="s">
        <v>298</v>
      </c>
      <c r="N81" s="14" t="s">
        <v>293</v>
      </c>
      <c r="O81" s="154"/>
      <c r="P81" s="123"/>
      <c r="Q81" s="151"/>
      <c r="R81" s="151"/>
      <c r="S81" s="151"/>
      <c r="T81" s="216"/>
      <c r="U81" s="216"/>
    </row>
    <row r="82" spans="1:23" s="1" customFormat="1" ht="34.5" customHeight="1" x14ac:dyDescent="0.2">
      <c r="A82" s="303"/>
      <c r="B82" s="267"/>
      <c r="C82" s="304"/>
      <c r="D82" s="358"/>
      <c r="E82" s="267"/>
      <c r="F82" s="267"/>
      <c r="G82" s="267"/>
      <c r="H82" s="360"/>
      <c r="I82" s="267"/>
      <c r="J82" s="255"/>
      <c r="K82" s="361"/>
      <c r="L82" s="361"/>
      <c r="M82" s="18" t="s">
        <v>339</v>
      </c>
      <c r="N82" s="61" t="s">
        <v>293</v>
      </c>
      <c r="O82" s="154">
        <f>77099-23</f>
        <v>77076</v>
      </c>
      <c r="P82" s="154">
        <f>77099-23</f>
        <v>77076</v>
      </c>
      <c r="Q82" s="151">
        <v>66996.94</v>
      </c>
      <c r="R82" s="151">
        <v>67083.67</v>
      </c>
      <c r="S82" s="151">
        <v>68835.710000000006</v>
      </c>
      <c r="T82" s="216"/>
      <c r="U82" s="216"/>
    </row>
    <row r="83" spans="1:23" s="1" customFormat="1" ht="26.45" customHeight="1" x14ac:dyDescent="0.2">
      <c r="A83" s="303" t="s">
        <v>76</v>
      </c>
      <c r="B83" s="265" t="s">
        <v>77</v>
      </c>
      <c r="C83" s="304" t="s">
        <v>78</v>
      </c>
      <c r="D83" s="265" t="s">
        <v>267</v>
      </c>
      <c r="E83" s="265" t="s">
        <v>268</v>
      </c>
      <c r="F83" s="265" t="s">
        <v>79</v>
      </c>
      <c r="G83" s="265" t="s">
        <v>42</v>
      </c>
      <c r="H83" s="265" t="s">
        <v>486</v>
      </c>
      <c r="I83" s="265" t="s">
        <v>42</v>
      </c>
      <c r="J83" s="312" t="s">
        <v>12</v>
      </c>
      <c r="K83" s="353" t="s">
        <v>281</v>
      </c>
      <c r="L83" s="353" t="s">
        <v>75</v>
      </c>
      <c r="M83" s="15" t="s">
        <v>285</v>
      </c>
      <c r="N83" s="15" t="s">
        <v>285</v>
      </c>
      <c r="O83" s="24">
        <f>SUM(O84:O91)</f>
        <v>9149311.1799999997</v>
      </c>
      <c r="P83" s="24">
        <f>SUM(P84:P91)</f>
        <v>9149311.1799999997</v>
      </c>
      <c r="Q83" s="24">
        <f t="shared" ref="Q83:S83" si="15">SUM(Q84:Q91)</f>
        <v>19649412</v>
      </c>
      <c r="R83" s="24">
        <f t="shared" si="15"/>
        <v>9705800</v>
      </c>
      <c r="S83" s="24">
        <f t="shared" si="15"/>
        <v>9705800</v>
      </c>
      <c r="T83" s="217"/>
      <c r="U83" s="217"/>
    </row>
    <row r="84" spans="1:23" s="1" customFormat="1" ht="26.45" customHeight="1" x14ac:dyDescent="0.2">
      <c r="A84" s="303"/>
      <c r="B84" s="266"/>
      <c r="C84" s="304"/>
      <c r="D84" s="266"/>
      <c r="E84" s="266"/>
      <c r="F84" s="266"/>
      <c r="G84" s="266"/>
      <c r="H84" s="266"/>
      <c r="I84" s="266"/>
      <c r="J84" s="254"/>
      <c r="K84" s="354"/>
      <c r="L84" s="354"/>
      <c r="M84" s="14" t="s">
        <v>338</v>
      </c>
      <c r="N84" s="14" t="s">
        <v>293</v>
      </c>
      <c r="O84" s="154">
        <v>107458</v>
      </c>
      <c r="P84" s="154">
        <v>107458</v>
      </c>
      <c r="Q84" s="151">
        <v>0</v>
      </c>
      <c r="R84" s="151"/>
      <c r="S84" s="151"/>
      <c r="T84" s="216"/>
      <c r="U84" s="216"/>
    </row>
    <row r="85" spans="1:23" s="1" customFormat="1" ht="26.45" customHeight="1" x14ac:dyDescent="0.2">
      <c r="A85" s="303"/>
      <c r="B85" s="266"/>
      <c r="C85" s="304"/>
      <c r="D85" s="266"/>
      <c r="E85" s="266"/>
      <c r="F85" s="266"/>
      <c r="G85" s="266"/>
      <c r="H85" s="266"/>
      <c r="I85" s="266"/>
      <c r="J85" s="254"/>
      <c r="K85" s="354"/>
      <c r="L85" s="354"/>
      <c r="M85" s="271" t="s">
        <v>335</v>
      </c>
      <c r="N85" s="14" t="s">
        <v>292</v>
      </c>
      <c r="O85" s="91">
        <v>8746000</v>
      </c>
      <c r="P85" s="91">
        <v>8746000</v>
      </c>
      <c r="Q85" s="91">
        <v>10874300</v>
      </c>
      <c r="R85" s="151">
        <v>9705800</v>
      </c>
      <c r="S85" s="151">
        <v>9705800</v>
      </c>
      <c r="T85" s="216"/>
      <c r="U85" s="216"/>
    </row>
    <row r="86" spans="1:23" s="1" customFormat="1" ht="26.45" customHeight="1" x14ac:dyDescent="0.2">
      <c r="A86" s="303"/>
      <c r="B86" s="266"/>
      <c r="C86" s="304"/>
      <c r="D86" s="266"/>
      <c r="E86" s="266"/>
      <c r="F86" s="266"/>
      <c r="G86" s="266"/>
      <c r="H86" s="266"/>
      <c r="I86" s="266"/>
      <c r="J86" s="254"/>
      <c r="K86" s="354"/>
      <c r="L86" s="354"/>
      <c r="M86" s="262"/>
      <c r="N86" s="14" t="s">
        <v>293</v>
      </c>
      <c r="O86" s="91"/>
      <c r="P86" s="91"/>
      <c r="Q86" s="91"/>
      <c r="R86" s="151"/>
      <c r="S86" s="151"/>
      <c r="T86" s="216"/>
      <c r="U86" s="216"/>
    </row>
    <row r="87" spans="1:23" s="1" customFormat="1" ht="26.45" customHeight="1" x14ac:dyDescent="0.2">
      <c r="A87" s="303"/>
      <c r="B87" s="266"/>
      <c r="C87" s="304"/>
      <c r="D87" s="267"/>
      <c r="E87" s="267"/>
      <c r="F87" s="266"/>
      <c r="G87" s="266"/>
      <c r="H87" s="266"/>
      <c r="I87" s="266"/>
      <c r="J87" s="254"/>
      <c r="K87" s="354"/>
      <c r="L87" s="354"/>
      <c r="M87" s="14" t="s">
        <v>336</v>
      </c>
      <c r="N87" s="14" t="s">
        <v>282</v>
      </c>
      <c r="O87" s="91">
        <v>134393.32999999999</v>
      </c>
      <c r="P87" s="91">
        <v>134393.32999999999</v>
      </c>
      <c r="Q87" s="91">
        <v>135500</v>
      </c>
      <c r="R87" s="151"/>
      <c r="S87" s="151"/>
      <c r="T87" s="216"/>
      <c r="U87" s="216"/>
    </row>
    <row r="88" spans="1:23" s="1" customFormat="1" ht="26.45" customHeight="1" x14ac:dyDescent="0.2">
      <c r="A88" s="303"/>
      <c r="B88" s="266"/>
      <c r="C88" s="304"/>
      <c r="D88" s="344" t="s">
        <v>410</v>
      </c>
      <c r="E88" s="333" t="s">
        <v>42</v>
      </c>
      <c r="F88" s="266"/>
      <c r="G88" s="266"/>
      <c r="H88" s="266"/>
      <c r="I88" s="266"/>
      <c r="J88" s="254"/>
      <c r="K88" s="354"/>
      <c r="L88" s="354"/>
      <c r="M88" s="14" t="s">
        <v>336</v>
      </c>
      <c r="N88" s="14" t="s">
        <v>293</v>
      </c>
      <c r="O88" s="91">
        <v>161459.85</v>
      </c>
      <c r="P88" s="91">
        <v>161459.85</v>
      </c>
      <c r="Q88" s="91">
        <v>2290293</v>
      </c>
      <c r="R88" s="151"/>
      <c r="S88" s="151"/>
      <c r="T88" s="216"/>
      <c r="U88" s="216"/>
      <c r="V88" s="385"/>
      <c r="W88" s="1">
        <v>400000</v>
      </c>
    </row>
    <row r="89" spans="1:23" s="1" customFormat="1" ht="26.45" customHeight="1" x14ac:dyDescent="0.2">
      <c r="A89" s="303"/>
      <c r="B89" s="266"/>
      <c r="C89" s="304"/>
      <c r="D89" s="345"/>
      <c r="E89" s="334"/>
      <c r="F89" s="266"/>
      <c r="G89" s="266"/>
      <c r="H89" s="266"/>
      <c r="I89" s="266"/>
      <c r="J89" s="254"/>
      <c r="K89" s="354"/>
      <c r="L89" s="354"/>
      <c r="M89" s="14" t="s">
        <v>337</v>
      </c>
      <c r="N89" s="14" t="s">
        <v>293</v>
      </c>
      <c r="O89" s="154"/>
      <c r="P89" s="123"/>
      <c r="Q89" s="168">
        <v>3446459</v>
      </c>
      <c r="R89" s="151"/>
      <c r="S89" s="151"/>
      <c r="T89" s="216"/>
      <c r="U89" s="216"/>
    </row>
    <row r="90" spans="1:23" s="1" customFormat="1" ht="26.45" customHeight="1" x14ac:dyDescent="0.2">
      <c r="A90" s="303"/>
      <c r="B90" s="266"/>
      <c r="C90" s="304"/>
      <c r="D90" s="345"/>
      <c r="E90" s="334"/>
      <c r="F90" s="266"/>
      <c r="G90" s="266"/>
      <c r="H90" s="266"/>
      <c r="I90" s="266"/>
      <c r="J90" s="254"/>
      <c r="K90" s="354"/>
      <c r="L90" s="354"/>
      <c r="M90" s="14" t="s">
        <v>513</v>
      </c>
      <c r="N90" s="14" t="s">
        <v>293</v>
      </c>
      <c r="O90" s="154"/>
      <c r="P90" s="123"/>
      <c r="Q90" s="168">
        <v>2902860</v>
      </c>
      <c r="R90" s="151"/>
      <c r="S90" s="151"/>
      <c r="T90" s="216"/>
      <c r="U90" s="216"/>
    </row>
    <row r="91" spans="1:23" s="1" customFormat="1" ht="26.45" customHeight="1" x14ac:dyDescent="0.2">
      <c r="A91" s="303"/>
      <c r="B91" s="351"/>
      <c r="C91" s="304"/>
      <c r="D91" s="345"/>
      <c r="E91" s="334"/>
      <c r="F91" s="351"/>
      <c r="G91" s="351"/>
      <c r="H91" s="351"/>
      <c r="I91" s="351"/>
      <c r="J91" s="352"/>
      <c r="K91" s="355"/>
      <c r="L91" s="355"/>
      <c r="M91" s="14" t="s">
        <v>299</v>
      </c>
      <c r="N91" s="14" t="s">
        <v>293</v>
      </c>
      <c r="O91" s="154"/>
      <c r="P91" s="123"/>
      <c r="Q91" s="151"/>
      <c r="R91" s="151"/>
      <c r="S91" s="151"/>
      <c r="T91" s="216"/>
      <c r="U91" s="216"/>
    </row>
    <row r="92" spans="1:23" s="1" customFormat="1" ht="48.75" customHeight="1" x14ac:dyDescent="0.2">
      <c r="A92" s="346" t="s">
        <v>80</v>
      </c>
      <c r="B92" s="294" t="s">
        <v>81</v>
      </c>
      <c r="C92" s="294" t="s">
        <v>82</v>
      </c>
      <c r="D92" s="192" t="s">
        <v>267</v>
      </c>
      <c r="E92" s="85" t="s">
        <v>268</v>
      </c>
      <c r="F92" s="294" t="s">
        <v>487</v>
      </c>
      <c r="G92" s="294" t="s">
        <v>42</v>
      </c>
      <c r="H92" s="294" t="s">
        <v>448</v>
      </c>
      <c r="I92" s="294" t="s">
        <v>42</v>
      </c>
      <c r="J92" s="294" t="s">
        <v>12</v>
      </c>
      <c r="K92" s="272" t="s">
        <v>281</v>
      </c>
      <c r="L92" s="23" t="s">
        <v>301</v>
      </c>
      <c r="M92" s="23" t="s">
        <v>285</v>
      </c>
      <c r="N92" s="23" t="s">
        <v>285</v>
      </c>
      <c r="O92" s="24">
        <f t="shared" ref="O92:S92" si="16">O93+O94</f>
        <v>4249576.8599999994</v>
      </c>
      <c r="P92" s="24">
        <f t="shared" si="16"/>
        <v>4249570.92</v>
      </c>
      <c r="Q92" s="24">
        <f t="shared" si="16"/>
        <v>737759.08000000007</v>
      </c>
      <c r="R92" s="24">
        <f t="shared" si="16"/>
        <v>0</v>
      </c>
      <c r="S92" s="24">
        <f t="shared" si="16"/>
        <v>0</v>
      </c>
      <c r="T92" s="217"/>
      <c r="U92" s="217"/>
    </row>
    <row r="93" spans="1:23" s="1" customFormat="1" ht="36.75" customHeight="1" x14ac:dyDescent="0.2">
      <c r="A93" s="347"/>
      <c r="B93" s="349"/>
      <c r="C93" s="349"/>
      <c r="D93" s="277" t="s">
        <v>411</v>
      </c>
      <c r="E93" s="277" t="s">
        <v>42</v>
      </c>
      <c r="F93" s="349"/>
      <c r="G93" s="349"/>
      <c r="H93" s="349"/>
      <c r="I93" s="349"/>
      <c r="J93" s="349"/>
      <c r="K93" s="273"/>
      <c r="L93" s="100" t="s">
        <v>300</v>
      </c>
      <c r="M93" s="100" t="s">
        <v>400</v>
      </c>
      <c r="N93" s="100" t="s">
        <v>282</v>
      </c>
      <c r="O93" s="154">
        <v>3917761.86</v>
      </c>
      <c r="P93" s="154">
        <v>3917755.92</v>
      </c>
      <c r="Q93" s="151">
        <v>456764.08</v>
      </c>
      <c r="R93" s="151"/>
      <c r="S93" s="151"/>
      <c r="T93" s="216"/>
      <c r="U93" s="216"/>
    </row>
    <row r="94" spans="1:23" s="1" customFormat="1" ht="36.75" customHeight="1" x14ac:dyDescent="0.2">
      <c r="A94" s="348"/>
      <c r="B94" s="350"/>
      <c r="C94" s="350"/>
      <c r="D94" s="277"/>
      <c r="E94" s="277"/>
      <c r="F94" s="350"/>
      <c r="G94" s="350"/>
      <c r="H94" s="350"/>
      <c r="I94" s="350"/>
      <c r="J94" s="350"/>
      <c r="K94" s="274"/>
      <c r="L94" s="100" t="s">
        <v>75</v>
      </c>
      <c r="M94" s="100" t="s">
        <v>334</v>
      </c>
      <c r="N94" s="100" t="s">
        <v>282</v>
      </c>
      <c r="O94" s="154">
        <v>331815</v>
      </c>
      <c r="P94" s="154">
        <v>331815</v>
      </c>
      <c r="Q94" s="151">
        <v>280995</v>
      </c>
      <c r="R94" s="151"/>
      <c r="S94" s="151"/>
      <c r="T94" s="216"/>
      <c r="U94" s="216"/>
    </row>
    <row r="95" spans="1:23" s="1" customFormat="1" ht="26.45" customHeight="1" x14ac:dyDescent="0.2">
      <c r="A95" s="302" t="s">
        <v>83</v>
      </c>
      <c r="B95" s="319" t="s">
        <v>84</v>
      </c>
      <c r="C95" s="281" t="s">
        <v>85</v>
      </c>
      <c r="D95" s="280" t="s">
        <v>267</v>
      </c>
      <c r="E95" s="280" t="s">
        <v>268</v>
      </c>
      <c r="F95" s="280" t="s">
        <v>412</v>
      </c>
      <c r="G95" s="280" t="s">
        <v>42</v>
      </c>
      <c r="H95" s="280" t="s">
        <v>488</v>
      </c>
      <c r="I95" s="278" t="s">
        <v>42</v>
      </c>
      <c r="J95" s="277" t="s">
        <v>16</v>
      </c>
      <c r="K95" s="186" t="s">
        <v>285</v>
      </c>
      <c r="L95" s="272" t="s">
        <v>86</v>
      </c>
      <c r="M95" s="184" t="s">
        <v>284</v>
      </c>
      <c r="N95" s="105" t="s">
        <v>285</v>
      </c>
      <c r="O95" s="154">
        <f>O96+O103</f>
        <v>316916.40999999997</v>
      </c>
      <c r="P95" s="161">
        <f>P96+P103</f>
        <v>306516.40999999997</v>
      </c>
      <c r="Q95" s="161">
        <f>Q96+Q103</f>
        <v>135573231</v>
      </c>
      <c r="R95" s="161">
        <f>R96+R103</f>
        <v>195168058.30000001</v>
      </c>
      <c r="S95" s="161">
        <f>S96+S103</f>
        <v>49450</v>
      </c>
      <c r="T95" s="216"/>
      <c r="U95" s="216"/>
    </row>
    <row r="96" spans="1:23" s="1" customFormat="1" ht="26.45" customHeight="1" x14ac:dyDescent="0.2">
      <c r="A96" s="282"/>
      <c r="B96" s="254"/>
      <c r="C96" s="282"/>
      <c r="D96" s="266"/>
      <c r="E96" s="266"/>
      <c r="F96" s="266"/>
      <c r="G96" s="266"/>
      <c r="H96" s="266"/>
      <c r="I96" s="275"/>
      <c r="J96" s="277"/>
      <c r="K96" s="284" t="s">
        <v>281</v>
      </c>
      <c r="L96" s="273"/>
      <c r="M96" s="175" t="s">
        <v>284</v>
      </c>
      <c r="N96" s="26" t="s">
        <v>285</v>
      </c>
      <c r="O96" s="161">
        <f>SUM(O99:O102)</f>
        <v>316916.40999999997</v>
      </c>
      <c r="P96" s="161">
        <f>SUM(P99:P102)</f>
        <v>306516.40999999997</v>
      </c>
      <c r="Q96" s="161">
        <f>SUM(Q97:Q102)</f>
        <v>135432786</v>
      </c>
      <c r="R96" s="180">
        <f>SUM(R97:R102)</f>
        <v>195168058.30000001</v>
      </c>
      <c r="S96" s="180">
        <f>SUM(S97:S102)</f>
        <v>0</v>
      </c>
      <c r="T96" s="216"/>
      <c r="U96" s="216"/>
    </row>
    <row r="97" spans="1:21" s="1" customFormat="1" ht="26.45" customHeight="1" x14ac:dyDescent="0.2">
      <c r="A97" s="282"/>
      <c r="B97" s="254"/>
      <c r="C97" s="282"/>
      <c r="D97" s="266"/>
      <c r="E97" s="266"/>
      <c r="F97" s="266"/>
      <c r="G97" s="266"/>
      <c r="H97" s="266"/>
      <c r="I97" s="275"/>
      <c r="J97" s="277"/>
      <c r="K97" s="284"/>
      <c r="L97" s="273"/>
      <c r="M97" s="175" t="s">
        <v>562</v>
      </c>
      <c r="N97" s="26" t="s">
        <v>304</v>
      </c>
      <c r="O97" s="180"/>
      <c r="P97" s="180"/>
      <c r="Q97" s="180">
        <v>131314000</v>
      </c>
      <c r="R97" s="180">
        <v>195168058.30000001</v>
      </c>
      <c r="S97" s="180"/>
      <c r="T97" s="216"/>
      <c r="U97" s="216"/>
    </row>
    <row r="98" spans="1:21" s="1" customFormat="1" ht="26.45" customHeight="1" x14ac:dyDescent="0.2">
      <c r="A98" s="282"/>
      <c r="B98" s="254"/>
      <c r="C98" s="282"/>
      <c r="D98" s="266"/>
      <c r="E98" s="266"/>
      <c r="F98" s="266"/>
      <c r="G98" s="266"/>
      <c r="H98" s="266"/>
      <c r="I98" s="275"/>
      <c r="J98" s="277"/>
      <c r="K98" s="284"/>
      <c r="L98" s="273"/>
      <c r="M98" s="175" t="s">
        <v>563</v>
      </c>
      <c r="N98" s="26" t="s">
        <v>304</v>
      </c>
      <c r="O98" s="180"/>
      <c r="P98" s="180"/>
      <c r="Q98" s="180">
        <v>3832986</v>
      </c>
      <c r="R98" s="180"/>
      <c r="S98" s="180"/>
      <c r="T98" s="216"/>
      <c r="U98" s="216"/>
    </row>
    <row r="99" spans="1:21" s="1" customFormat="1" ht="26.45" customHeight="1" x14ac:dyDescent="0.2">
      <c r="A99" s="282"/>
      <c r="B99" s="254"/>
      <c r="C99" s="282"/>
      <c r="D99" s="266"/>
      <c r="E99" s="266"/>
      <c r="F99" s="266"/>
      <c r="G99" s="266"/>
      <c r="H99" s="266"/>
      <c r="I99" s="275"/>
      <c r="J99" s="277"/>
      <c r="K99" s="284"/>
      <c r="L99" s="273"/>
      <c r="M99" s="336" t="s">
        <v>324</v>
      </c>
      <c r="N99" s="14" t="s">
        <v>26</v>
      </c>
      <c r="O99" s="91">
        <v>21600</v>
      </c>
      <c r="P99" s="91">
        <v>21600</v>
      </c>
      <c r="Q99" s="91">
        <v>0</v>
      </c>
      <c r="R99" s="151"/>
      <c r="S99" s="151"/>
      <c r="T99" s="216"/>
      <c r="U99" s="216"/>
    </row>
    <row r="100" spans="1:21" s="1" customFormat="1" ht="26.45" customHeight="1" x14ac:dyDescent="0.2">
      <c r="A100" s="282"/>
      <c r="B100" s="254"/>
      <c r="C100" s="282"/>
      <c r="D100" s="266"/>
      <c r="E100" s="266"/>
      <c r="F100" s="266"/>
      <c r="G100" s="266"/>
      <c r="H100" s="266"/>
      <c r="I100" s="275"/>
      <c r="J100" s="277"/>
      <c r="K100" s="284"/>
      <c r="L100" s="273"/>
      <c r="M100" s="337"/>
      <c r="N100" s="14" t="s">
        <v>282</v>
      </c>
      <c r="O100" s="91">
        <v>285316.40999999997</v>
      </c>
      <c r="P100" s="91">
        <v>274916.40999999997</v>
      </c>
      <c r="Q100" s="91">
        <v>275800</v>
      </c>
      <c r="R100" s="151"/>
      <c r="S100" s="151"/>
      <c r="T100" s="216"/>
      <c r="U100" s="216"/>
    </row>
    <row r="101" spans="1:21" s="1" customFormat="1" ht="26.45" customHeight="1" x14ac:dyDescent="0.2">
      <c r="A101" s="282"/>
      <c r="B101" s="254"/>
      <c r="C101" s="282"/>
      <c r="D101" s="266"/>
      <c r="E101" s="266"/>
      <c r="F101" s="266"/>
      <c r="G101" s="266"/>
      <c r="H101" s="266"/>
      <c r="I101" s="275"/>
      <c r="J101" s="277"/>
      <c r="K101" s="284"/>
      <c r="L101" s="273"/>
      <c r="M101" s="185" t="s">
        <v>325</v>
      </c>
      <c r="N101" s="100" t="s">
        <v>282</v>
      </c>
      <c r="O101" s="91">
        <v>10000</v>
      </c>
      <c r="P101" s="91">
        <v>10000</v>
      </c>
      <c r="Q101" s="91">
        <v>10000</v>
      </c>
      <c r="R101" s="151"/>
      <c r="S101" s="151"/>
      <c r="T101" s="216"/>
      <c r="U101" s="216"/>
    </row>
    <row r="102" spans="1:21" s="1" customFormat="1" ht="26.45" customHeight="1" x14ac:dyDescent="0.2">
      <c r="A102" s="282"/>
      <c r="B102" s="254"/>
      <c r="C102" s="282"/>
      <c r="D102" s="266"/>
      <c r="E102" s="266"/>
      <c r="F102" s="266"/>
      <c r="G102" s="266"/>
      <c r="H102" s="266"/>
      <c r="I102" s="275"/>
      <c r="J102" s="277"/>
      <c r="K102" s="284"/>
      <c r="L102" s="273"/>
      <c r="M102" s="165" t="s">
        <v>283</v>
      </c>
      <c r="N102" s="166" t="s">
        <v>282</v>
      </c>
      <c r="O102" s="181"/>
      <c r="P102" s="181"/>
      <c r="Q102" s="151"/>
      <c r="R102" s="151"/>
      <c r="S102" s="151"/>
      <c r="T102" s="216"/>
      <c r="U102" s="216"/>
    </row>
    <row r="103" spans="1:21" s="1" customFormat="1" ht="26.45" customHeight="1" x14ac:dyDescent="0.2">
      <c r="A103" s="283"/>
      <c r="B103" s="255"/>
      <c r="C103" s="283"/>
      <c r="D103" s="267"/>
      <c r="E103" s="267"/>
      <c r="F103" s="267"/>
      <c r="G103" s="267"/>
      <c r="H103" s="267"/>
      <c r="I103" s="279"/>
      <c r="J103" s="277"/>
      <c r="K103" s="165" t="s">
        <v>289</v>
      </c>
      <c r="L103" s="274"/>
      <c r="M103" s="165" t="s">
        <v>548</v>
      </c>
      <c r="N103" s="165" t="s">
        <v>282</v>
      </c>
      <c r="O103" s="161"/>
      <c r="P103" s="161"/>
      <c r="Q103" s="161">
        <v>140445</v>
      </c>
      <c r="R103" s="161"/>
      <c r="S103" s="161">
        <v>49450</v>
      </c>
      <c r="T103" s="216"/>
      <c r="U103" s="216">
        <v>49450</v>
      </c>
    </row>
    <row r="104" spans="1:21" s="1" customFormat="1" ht="26.45" customHeight="1" x14ac:dyDescent="0.2">
      <c r="A104" s="265" t="s">
        <v>87</v>
      </c>
      <c r="B104" s="265" t="s">
        <v>88</v>
      </c>
      <c r="C104" s="265" t="s">
        <v>89</v>
      </c>
      <c r="D104" s="265" t="s">
        <v>267</v>
      </c>
      <c r="E104" s="265" t="s">
        <v>268</v>
      </c>
      <c r="F104" s="338"/>
      <c r="G104" s="265"/>
      <c r="H104" s="265" t="s">
        <v>489</v>
      </c>
      <c r="I104" s="265" t="s">
        <v>42</v>
      </c>
      <c r="J104" s="266" t="s">
        <v>11</v>
      </c>
      <c r="K104" s="105" t="s">
        <v>285</v>
      </c>
      <c r="L104" s="105" t="s">
        <v>285</v>
      </c>
      <c r="M104" s="182" t="s">
        <v>285</v>
      </c>
      <c r="N104" s="164" t="s">
        <v>285</v>
      </c>
      <c r="O104" s="183">
        <f t="shared" ref="O104:S104" si="17">O105+O106+O107</f>
        <v>128400</v>
      </c>
      <c r="P104" s="183">
        <f t="shared" si="17"/>
        <v>87207.1</v>
      </c>
      <c r="Q104" s="154">
        <f t="shared" si="17"/>
        <v>128400</v>
      </c>
      <c r="R104" s="154">
        <f t="shared" si="17"/>
        <v>0</v>
      </c>
      <c r="S104" s="154">
        <f t="shared" si="17"/>
        <v>123400</v>
      </c>
      <c r="T104" s="216"/>
      <c r="U104" s="216"/>
    </row>
    <row r="105" spans="1:21" s="1" customFormat="1" ht="26.45" customHeight="1" x14ac:dyDescent="0.2">
      <c r="A105" s="266"/>
      <c r="B105" s="266"/>
      <c r="C105" s="266"/>
      <c r="D105" s="266"/>
      <c r="E105" s="266"/>
      <c r="F105" s="339"/>
      <c r="G105" s="266"/>
      <c r="H105" s="266"/>
      <c r="I105" s="266"/>
      <c r="J105" s="266"/>
      <c r="K105" s="105" t="s">
        <v>281</v>
      </c>
      <c r="L105" s="105" t="s">
        <v>302</v>
      </c>
      <c r="M105" s="14" t="s">
        <v>333</v>
      </c>
      <c r="N105" s="105" t="s">
        <v>282</v>
      </c>
      <c r="O105" s="91">
        <v>5000</v>
      </c>
      <c r="P105" s="91">
        <v>5000</v>
      </c>
      <c r="Q105" s="91">
        <v>5000</v>
      </c>
      <c r="R105" s="151"/>
      <c r="S105" s="151"/>
      <c r="T105" s="216"/>
      <c r="U105" s="216"/>
    </row>
    <row r="106" spans="1:21" s="1" customFormat="1" ht="26.45" customHeight="1" x14ac:dyDescent="0.2">
      <c r="A106" s="266"/>
      <c r="B106" s="266"/>
      <c r="C106" s="266"/>
      <c r="D106" s="266"/>
      <c r="E106" s="266"/>
      <c r="F106" s="339"/>
      <c r="G106" s="266"/>
      <c r="H106" s="266"/>
      <c r="I106" s="266"/>
      <c r="J106" s="266"/>
      <c r="K106" s="263" t="s">
        <v>289</v>
      </c>
      <c r="L106" s="263" t="s">
        <v>303</v>
      </c>
      <c r="M106" s="263" t="s">
        <v>347</v>
      </c>
      <c r="N106" s="14" t="s">
        <v>26</v>
      </c>
      <c r="O106" s="91">
        <v>1200</v>
      </c>
      <c r="P106" s="91">
        <v>1200</v>
      </c>
      <c r="Q106" s="91"/>
      <c r="R106" s="151"/>
      <c r="S106" s="151"/>
      <c r="T106" s="216"/>
      <c r="U106" s="216"/>
    </row>
    <row r="107" spans="1:21" s="1" customFormat="1" ht="26.45" customHeight="1" x14ac:dyDescent="0.2">
      <c r="A107" s="267"/>
      <c r="B107" s="267"/>
      <c r="C107" s="267"/>
      <c r="D107" s="267"/>
      <c r="E107" s="267"/>
      <c r="F107" s="340"/>
      <c r="G107" s="267"/>
      <c r="H107" s="267"/>
      <c r="I107" s="267"/>
      <c r="J107" s="267"/>
      <c r="K107" s="264"/>
      <c r="L107" s="264"/>
      <c r="M107" s="264"/>
      <c r="N107" s="14" t="s">
        <v>282</v>
      </c>
      <c r="O107" s="91">
        <v>122200</v>
      </c>
      <c r="P107" s="91">
        <v>81007.100000000006</v>
      </c>
      <c r="Q107" s="91">
        <v>123400</v>
      </c>
      <c r="R107" s="151"/>
      <c r="S107" s="151">
        <v>123400</v>
      </c>
      <c r="T107" s="216"/>
      <c r="U107" s="216">
        <v>123400</v>
      </c>
    </row>
    <row r="108" spans="1:21" s="1" customFormat="1" ht="26.25" customHeight="1" x14ac:dyDescent="0.2">
      <c r="A108" s="265" t="s">
        <v>90</v>
      </c>
      <c r="B108" s="265" t="s">
        <v>91</v>
      </c>
      <c r="C108" s="265" t="s">
        <v>92</v>
      </c>
      <c r="D108" s="265" t="s">
        <v>93</v>
      </c>
      <c r="E108" s="265" t="s">
        <v>42</v>
      </c>
      <c r="F108" s="128" t="s">
        <v>491</v>
      </c>
      <c r="G108" s="128" t="s">
        <v>42</v>
      </c>
      <c r="H108" s="128" t="s">
        <v>448</v>
      </c>
      <c r="I108" s="128" t="s">
        <v>42</v>
      </c>
      <c r="J108" s="128" t="s">
        <v>21</v>
      </c>
      <c r="K108" s="14" t="s">
        <v>281</v>
      </c>
      <c r="L108" s="14" t="s">
        <v>94</v>
      </c>
      <c r="M108" s="14" t="s">
        <v>376</v>
      </c>
      <c r="N108" s="14" t="s">
        <v>282</v>
      </c>
      <c r="O108" s="91"/>
      <c r="P108" s="91"/>
      <c r="Q108" s="91"/>
      <c r="R108" s="151"/>
      <c r="S108" s="151"/>
      <c r="T108" s="216"/>
      <c r="U108" s="216"/>
    </row>
    <row r="109" spans="1:21" s="1" customFormat="1" ht="26.25" customHeight="1" x14ac:dyDescent="0.2">
      <c r="A109" s="267"/>
      <c r="B109" s="267"/>
      <c r="C109" s="267"/>
      <c r="D109" s="267"/>
      <c r="E109" s="267"/>
      <c r="F109" s="35" t="s">
        <v>523</v>
      </c>
      <c r="G109" s="125" t="s">
        <v>42</v>
      </c>
      <c r="H109" s="125" t="s">
        <v>537</v>
      </c>
      <c r="I109" s="124"/>
      <c r="J109" s="119"/>
      <c r="K109" s="122" t="s">
        <v>281</v>
      </c>
      <c r="L109" s="127" t="s">
        <v>127</v>
      </c>
      <c r="M109" s="122" t="s">
        <v>524</v>
      </c>
      <c r="N109" s="14"/>
      <c r="O109" s="92">
        <v>450</v>
      </c>
      <c r="P109" s="167">
        <v>450</v>
      </c>
      <c r="Q109" s="167">
        <v>600</v>
      </c>
      <c r="R109" s="167">
        <v>600</v>
      </c>
      <c r="S109" s="167">
        <v>600</v>
      </c>
      <c r="T109" s="219"/>
      <c r="U109" s="219"/>
    </row>
    <row r="110" spans="1:21" s="1" customFormat="1" ht="37.5" customHeight="1" x14ac:dyDescent="0.2">
      <c r="A110" s="108" t="s">
        <v>510</v>
      </c>
      <c r="B110" s="99" t="s">
        <v>509</v>
      </c>
      <c r="C110" s="99">
        <v>1055</v>
      </c>
      <c r="D110" s="99" t="s">
        <v>267</v>
      </c>
      <c r="E110" s="99" t="s">
        <v>522</v>
      </c>
      <c r="F110" s="99"/>
      <c r="G110" s="99"/>
      <c r="H110" s="99"/>
      <c r="I110" s="99"/>
      <c r="J110" s="99"/>
      <c r="K110" s="104" t="s">
        <v>281</v>
      </c>
      <c r="L110" s="14" t="s">
        <v>511</v>
      </c>
      <c r="M110" s="14" t="s">
        <v>512</v>
      </c>
      <c r="N110" s="14" t="s">
        <v>282</v>
      </c>
      <c r="O110" s="91">
        <f>35600+81716.09</f>
        <v>117316.09</v>
      </c>
      <c r="P110" s="91">
        <v>0</v>
      </c>
      <c r="Q110" s="91">
        <v>217485.65</v>
      </c>
      <c r="R110" s="91">
        <v>68533</v>
      </c>
      <c r="S110" s="91">
        <v>68533</v>
      </c>
      <c r="T110" s="218"/>
      <c r="U110" s="218"/>
    </row>
    <row r="111" spans="1:21" s="1" customFormat="1" ht="26.45" customHeight="1" x14ac:dyDescent="0.2">
      <c r="A111" s="303" t="s">
        <v>95</v>
      </c>
      <c r="B111" s="265" t="s">
        <v>96</v>
      </c>
      <c r="C111" s="333" t="s">
        <v>97</v>
      </c>
      <c r="D111" s="265" t="s">
        <v>267</v>
      </c>
      <c r="E111" s="265" t="s">
        <v>521</v>
      </c>
      <c r="F111" s="265" t="s">
        <v>492</v>
      </c>
      <c r="G111" s="265" t="s">
        <v>42</v>
      </c>
      <c r="H111" s="265" t="s">
        <v>448</v>
      </c>
      <c r="I111" s="265" t="s">
        <v>42</v>
      </c>
      <c r="J111" s="265" t="s">
        <v>20</v>
      </c>
      <c r="K111" s="263" t="s">
        <v>281</v>
      </c>
      <c r="L111" s="14" t="s">
        <v>301</v>
      </c>
      <c r="M111" s="14" t="s">
        <v>285</v>
      </c>
      <c r="N111" s="14" t="s">
        <v>285</v>
      </c>
      <c r="O111" s="154">
        <f t="shared" ref="O111:S111" si="18">SUM(O112:O116)</f>
        <v>17866806.469999999</v>
      </c>
      <c r="P111" s="161">
        <f t="shared" si="18"/>
        <v>17466535.699999999</v>
      </c>
      <c r="Q111" s="161">
        <f t="shared" si="18"/>
        <v>22387358.140000001</v>
      </c>
      <c r="R111" s="161">
        <f t="shared" si="18"/>
        <v>0</v>
      </c>
      <c r="S111" s="161">
        <f t="shared" si="18"/>
        <v>581700</v>
      </c>
      <c r="T111" s="216"/>
      <c r="U111" s="216"/>
    </row>
    <row r="112" spans="1:21" s="1" customFormat="1" ht="26.45" customHeight="1" x14ac:dyDescent="0.2">
      <c r="A112" s="303"/>
      <c r="B112" s="266"/>
      <c r="C112" s="334"/>
      <c r="D112" s="266"/>
      <c r="E112" s="266"/>
      <c r="F112" s="266"/>
      <c r="G112" s="266"/>
      <c r="H112" s="266"/>
      <c r="I112" s="266"/>
      <c r="J112" s="266"/>
      <c r="K112" s="327"/>
      <c r="L112" s="14" t="s">
        <v>138</v>
      </c>
      <c r="M112" s="14" t="s">
        <v>368</v>
      </c>
      <c r="N112" s="14" t="s">
        <v>282</v>
      </c>
      <c r="O112" s="91">
        <v>86962.31</v>
      </c>
      <c r="P112" s="91">
        <v>81651.360000000001</v>
      </c>
      <c r="Q112" s="91">
        <v>87000</v>
      </c>
      <c r="R112" s="151"/>
      <c r="S112" s="151">
        <v>81700</v>
      </c>
      <c r="T112" s="216"/>
      <c r="U112" s="216">
        <v>81700</v>
      </c>
    </row>
    <row r="113" spans="1:23" s="1" customFormat="1" ht="26.45" customHeight="1" x14ac:dyDescent="0.2">
      <c r="A113" s="303"/>
      <c r="B113" s="266"/>
      <c r="C113" s="334"/>
      <c r="D113" s="266"/>
      <c r="E113" s="266"/>
      <c r="F113" s="266"/>
      <c r="G113" s="266"/>
      <c r="H113" s="266"/>
      <c r="I113" s="266"/>
      <c r="J113" s="266"/>
      <c r="K113" s="327"/>
      <c r="L113" s="14" t="s">
        <v>138</v>
      </c>
      <c r="M113" s="14" t="s">
        <v>372</v>
      </c>
      <c r="N113" s="14" t="s">
        <v>304</v>
      </c>
      <c r="O113" s="91">
        <v>200278.26</v>
      </c>
      <c r="P113" s="91">
        <v>200278.26</v>
      </c>
      <c r="Q113" s="91">
        <v>0</v>
      </c>
      <c r="R113" s="151"/>
      <c r="S113" s="151"/>
      <c r="T113" s="216"/>
      <c r="U113" s="216"/>
    </row>
    <row r="114" spans="1:23" s="1" customFormat="1" ht="26.45" customHeight="1" x14ac:dyDescent="0.2">
      <c r="A114" s="303"/>
      <c r="B114" s="266"/>
      <c r="C114" s="334"/>
      <c r="D114" s="266"/>
      <c r="E114" s="266"/>
      <c r="F114" s="266"/>
      <c r="G114" s="266"/>
      <c r="H114" s="266"/>
      <c r="I114" s="266"/>
      <c r="J114" s="266"/>
      <c r="K114" s="327"/>
      <c r="L114" s="14" t="s">
        <v>138</v>
      </c>
      <c r="M114" s="14" t="s">
        <v>369</v>
      </c>
      <c r="N114" s="14" t="s">
        <v>304</v>
      </c>
      <c r="O114" s="154">
        <v>0</v>
      </c>
      <c r="P114" s="123"/>
      <c r="Q114" s="151"/>
      <c r="R114" s="151"/>
      <c r="S114" s="151"/>
      <c r="T114" s="216"/>
      <c r="U114" s="216"/>
    </row>
    <row r="115" spans="1:23" s="1" customFormat="1" ht="26.45" customHeight="1" x14ac:dyDescent="0.2">
      <c r="A115" s="303"/>
      <c r="B115" s="266"/>
      <c r="C115" s="334"/>
      <c r="D115" s="266"/>
      <c r="E115" s="266"/>
      <c r="F115" s="266"/>
      <c r="G115" s="266"/>
      <c r="H115" s="266"/>
      <c r="I115" s="266"/>
      <c r="J115" s="266"/>
      <c r="K115" s="327"/>
      <c r="L115" s="14" t="s">
        <v>98</v>
      </c>
      <c r="M115" s="14" t="s">
        <v>540</v>
      </c>
      <c r="N115" s="14" t="s">
        <v>304</v>
      </c>
      <c r="O115" s="154">
        <v>8049490</v>
      </c>
      <c r="P115" s="145">
        <v>7659524.3899999997</v>
      </c>
      <c r="Q115" s="151"/>
      <c r="R115" s="151"/>
      <c r="S115" s="151"/>
      <c r="T115" s="216"/>
      <c r="U115" s="216"/>
    </row>
    <row r="116" spans="1:23" s="1" customFormat="1" ht="26.45" customHeight="1" x14ac:dyDescent="0.2">
      <c r="A116" s="303"/>
      <c r="B116" s="267"/>
      <c r="C116" s="335"/>
      <c r="D116" s="267"/>
      <c r="E116" s="267"/>
      <c r="F116" s="267"/>
      <c r="G116" s="267"/>
      <c r="H116" s="267"/>
      <c r="I116" s="267"/>
      <c r="J116" s="267"/>
      <c r="K116" s="264"/>
      <c r="L116" s="14" t="s">
        <v>98</v>
      </c>
      <c r="M116" s="14" t="s">
        <v>370</v>
      </c>
      <c r="N116" s="14" t="s">
        <v>304</v>
      </c>
      <c r="O116" s="154">
        <v>9530075.9000000004</v>
      </c>
      <c r="P116" s="123">
        <v>9525081.6899999995</v>
      </c>
      <c r="Q116" s="151">
        <v>22300358.140000001</v>
      </c>
      <c r="R116" s="151"/>
      <c r="S116" s="151">
        <v>500000</v>
      </c>
      <c r="T116" s="216"/>
      <c r="U116" s="216">
        <v>500000</v>
      </c>
    </row>
    <row r="117" spans="1:23" s="1" customFormat="1" ht="48.75" customHeight="1" x14ac:dyDescent="0.2">
      <c r="A117" s="331" t="s">
        <v>99</v>
      </c>
      <c r="B117" s="265" t="s">
        <v>100</v>
      </c>
      <c r="C117" s="332" t="s">
        <v>101</v>
      </c>
      <c r="D117" s="265" t="s">
        <v>267</v>
      </c>
      <c r="E117" s="265" t="s">
        <v>268</v>
      </c>
      <c r="F117" s="265" t="s">
        <v>413</v>
      </c>
      <c r="G117" s="265" t="s">
        <v>42</v>
      </c>
      <c r="H117" s="265" t="s">
        <v>536</v>
      </c>
      <c r="I117" s="265" t="s">
        <v>42</v>
      </c>
      <c r="J117" s="265" t="s">
        <v>19</v>
      </c>
      <c r="K117" s="263" t="s">
        <v>281</v>
      </c>
      <c r="L117" s="15" t="s">
        <v>301</v>
      </c>
      <c r="M117" s="15" t="s">
        <v>285</v>
      </c>
      <c r="N117" s="15" t="s">
        <v>285</v>
      </c>
      <c r="O117" s="24">
        <f>SUM(O118:O121)</f>
        <v>5247368.9000000004</v>
      </c>
      <c r="P117" s="24">
        <f t="shared" ref="P117:S117" si="19">SUM(P118:P121)</f>
        <v>5230701.9000000004</v>
      </c>
      <c r="Q117" s="24">
        <f t="shared" si="19"/>
        <v>7477508.7599999998</v>
      </c>
      <c r="R117" s="24">
        <f t="shared" si="19"/>
        <v>7324348.2599999998</v>
      </c>
      <c r="S117" s="24">
        <f t="shared" si="19"/>
        <v>7473626.4300000006</v>
      </c>
      <c r="T117" s="217"/>
      <c r="U117" s="217"/>
    </row>
    <row r="118" spans="1:23" s="40" customFormat="1" ht="24" customHeight="1" x14ac:dyDescent="0.2">
      <c r="A118" s="331"/>
      <c r="B118" s="266"/>
      <c r="C118" s="332"/>
      <c r="D118" s="266"/>
      <c r="E118" s="266"/>
      <c r="F118" s="266"/>
      <c r="G118" s="266"/>
      <c r="H118" s="266"/>
      <c r="I118" s="266"/>
      <c r="J118" s="266"/>
      <c r="K118" s="327"/>
      <c r="L118" s="19" t="s">
        <v>127</v>
      </c>
      <c r="M118" s="19" t="s">
        <v>531</v>
      </c>
      <c r="N118" s="19" t="s">
        <v>282</v>
      </c>
      <c r="O118" s="92">
        <v>450</v>
      </c>
      <c r="P118" s="92">
        <v>450</v>
      </c>
      <c r="Q118" s="92">
        <v>600</v>
      </c>
      <c r="R118" s="151">
        <v>600</v>
      </c>
      <c r="S118" s="151">
        <v>600</v>
      </c>
      <c r="T118" s="216"/>
      <c r="U118" s="216"/>
    </row>
    <row r="119" spans="1:23" s="1" customFormat="1" ht="24" customHeight="1" x14ac:dyDescent="0.2">
      <c r="A119" s="331"/>
      <c r="B119" s="266"/>
      <c r="C119" s="332"/>
      <c r="D119" s="266"/>
      <c r="E119" s="266"/>
      <c r="F119" s="266"/>
      <c r="G119" s="266"/>
      <c r="H119" s="266"/>
      <c r="I119" s="266"/>
      <c r="J119" s="266"/>
      <c r="K119" s="327"/>
      <c r="L119" s="14" t="s">
        <v>256</v>
      </c>
      <c r="M119" s="14" t="s">
        <v>367</v>
      </c>
      <c r="N119" s="14" t="s">
        <v>282</v>
      </c>
      <c r="O119" s="154">
        <v>111337.58</v>
      </c>
      <c r="P119" s="154">
        <v>111337.58</v>
      </c>
      <c r="Q119" s="151">
        <v>153889.56</v>
      </c>
      <c r="R119" s="151">
        <v>729.06</v>
      </c>
      <c r="S119" s="151">
        <v>150007.23000000001</v>
      </c>
      <c r="T119" s="216">
        <v>729.06</v>
      </c>
      <c r="U119" s="216">
        <v>150007.23000000001</v>
      </c>
    </row>
    <row r="120" spans="1:23" s="1" customFormat="1" ht="24" customHeight="1" x14ac:dyDescent="0.2">
      <c r="A120" s="331"/>
      <c r="B120" s="266"/>
      <c r="C120" s="332"/>
      <c r="D120" s="266"/>
      <c r="E120" s="266"/>
      <c r="F120" s="266"/>
      <c r="G120" s="266"/>
      <c r="H120" s="266"/>
      <c r="I120" s="266"/>
      <c r="J120" s="266"/>
      <c r="K120" s="327"/>
      <c r="L120" s="14" t="s">
        <v>495</v>
      </c>
      <c r="M120" s="14" t="s">
        <v>514</v>
      </c>
      <c r="N120" s="14" t="s">
        <v>291</v>
      </c>
      <c r="O120" s="154">
        <v>1216667</v>
      </c>
      <c r="P120" s="123">
        <v>1200000</v>
      </c>
      <c r="Q120" s="151">
        <v>0</v>
      </c>
      <c r="R120" s="151"/>
      <c r="S120" s="151"/>
      <c r="T120" s="216"/>
      <c r="U120" s="216"/>
    </row>
    <row r="121" spans="1:23" s="1" customFormat="1" ht="24" customHeight="1" x14ac:dyDescent="0.2">
      <c r="A121" s="331" t="s">
        <v>0</v>
      </c>
      <c r="B121" s="267"/>
      <c r="C121" s="332" t="s">
        <v>0</v>
      </c>
      <c r="D121" s="267"/>
      <c r="E121" s="267"/>
      <c r="F121" s="267"/>
      <c r="G121" s="267"/>
      <c r="H121" s="267"/>
      <c r="I121" s="267"/>
      <c r="J121" s="267"/>
      <c r="K121" s="264"/>
      <c r="L121" s="14" t="s">
        <v>102</v>
      </c>
      <c r="M121" s="14" t="s">
        <v>327</v>
      </c>
      <c r="N121" s="14" t="s">
        <v>288</v>
      </c>
      <c r="O121" s="154">
        <v>3918914.32</v>
      </c>
      <c r="P121" s="154">
        <v>3918914.32</v>
      </c>
      <c r="Q121" s="151">
        <v>7323019.2000000002</v>
      </c>
      <c r="R121" s="151">
        <v>7323019.2000000002</v>
      </c>
      <c r="S121" s="161">
        <v>7323019.2000000002</v>
      </c>
      <c r="T121" s="216"/>
      <c r="U121" s="216"/>
    </row>
    <row r="122" spans="1:23" s="1" customFormat="1" ht="35.25" customHeight="1" x14ac:dyDescent="0.2">
      <c r="A122" s="265" t="s">
        <v>103</v>
      </c>
      <c r="B122" s="265" t="s">
        <v>104</v>
      </c>
      <c r="C122" s="265" t="s">
        <v>105</v>
      </c>
      <c r="D122" s="265" t="s">
        <v>267</v>
      </c>
      <c r="E122" s="265" t="s">
        <v>268</v>
      </c>
      <c r="F122" s="265" t="s">
        <v>414</v>
      </c>
      <c r="G122" s="265" t="s">
        <v>42</v>
      </c>
      <c r="H122" s="265" t="s">
        <v>490</v>
      </c>
      <c r="I122" s="265" t="s">
        <v>42</v>
      </c>
      <c r="J122" s="265" t="s">
        <v>17</v>
      </c>
      <c r="K122" s="268" t="s">
        <v>281</v>
      </c>
      <c r="L122" s="268" t="s">
        <v>106</v>
      </c>
      <c r="M122" s="15" t="s">
        <v>285</v>
      </c>
      <c r="N122" s="15" t="s">
        <v>285</v>
      </c>
      <c r="O122" s="24">
        <f t="shared" ref="O122:S122" si="20">O123+O124+O125+O126+O127</f>
        <v>3891907.9</v>
      </c>
      <c r="P122" s="24">
        <f t="shared" si="20"/>
        <v>3883979.59</v>
      </c>
      <c r="Q122" s="24">
        <f t="shared" si="20"/>
        <v>4588250</v>
      </c>
      <c r="R122" s="24">
        <f t="shared" si="20"/>
        <v>4415600</v>
      </c>
      <c r="S122" s="24">
        <f t="shared" si="20"/>
        <v>4415600</v>
      </c>
      <c r="T122" s="217"/>
      <c r="U122" s="217"/>
    </row>
    <row r="123" spans="1:23" s="1" customFormat="1" ht="35.25" customHeight="1" x14ac:dyDescent="0.2">
      <c r="A123" s="266"/>
      <c r="B123" s="266"/>
      <c r="C123" s="266"/>
      <c r="D123" s="266"/>
      <c r="E123" s="266"/>
      <c r="F123" s="266"/>
      <c r="G123" s="266"/>
      <c r="H123" s="266"/>
      <c r="I123" s="266"/>
      <c r="J123" s="266"/>
      <c r="K123" s="269"/>
      <c r="L123" s="269"/>
      <c r="M123" s="271" t="s">
        <v>398</v>
      </c>
      <c r="N123" s="14" t="s">
        <v>25</v>
      </c>
      <c r="O123" s="91">
        <v>2023137.72</v>
      </c>
      <c r="P123" s="91">
        <v>2019825.88</v>
      </c>
      <c r="Q123" s="91">
        <v>2499603</v>
      </c>
      <c r="R123" s="91">
        <v>2367000</v>
      </c>
      <c r="S123" s="91">
        <v>2367000</v>
      </c>
      <c r="T123" s="218"/>
      <c r="U123" s="218"/>
      <c r="V123" s="385"/>
      <c r="W123" s="1">
        <v>132603</v>
      </c>
    </row>
    <row r="124" spans="1:23" s="1" customFormat="1" ht="35.25" customHeight="1" x14ac:dyDescent="0.2">
      <c r="A124" s="266"/>
      <c r="B124" s="266"/>
      <c r="C124" s="266"/>
      <c r="D124" s="266"/>
      <c r="E124" s="266"/>
      <c r="F124" s="266"/>
      <c r="G124" s="266"/>
      <c r="H124" s="266"/>
      <c r="I124" s="266"/>
      <c r="J124" s="266"/>
      <c r="K124" s="269"/>
      <c r="L124" s="269"/>
      <c r="M124" s="261"/>
      <c r="N124" s="14" t="s">
        <v>27</v>
      </c>
      <c r="O124" s="91">
        <v>598427.94999999995</v>
      </c>
      <c r="P124" s="91">
        <v>597411.48</v>
      </c>
      <c r="Q124" s="91">
        <v>754947</v>
      </c>
      <c r="R124" s="91">
        <v>714900</v>
      </c>
      <c r="S124" s="91">
        <v>714900</v>
      </c>
      <c r="T124" s="218"/>
      <c r="U124" s="218"/>
      <c r="V124" s="385"/>
      <c r="W124" s="1">
        <v>40047</v>
      </c>
    </row>
    <row r="125" spans="1:23" s="1" customFormat="1" ht="35.25" customHeight="1" x14ac:dyDescent="0.2">
      <c r="A125" s="266"/>
      <c r="B125" s="266"/>
      <c r="C125" s="266"/>
      <c r="D125" s="266"/>
      <c r="E125" s="266"/>
      <c r="F125" s="266"/>
      <c r="G125" s="266"/>
      <c r="H125" s="266"/>
      <c r="I125" s="266"/>
      <c r="J125" s="266"/>
      <c r="K125" s="269"/>
      <c r="L125" s="269"/>
      <c r="M125" s="261"/>
      <c r="N125" s="14" t="s">
        <v>282</v>
      </c>
      <c r="O125" s="91">
        <v>1034742.23</v>
      </c>
      <c r="P125" s="91">
        <v>1031142.23</v>
      </c>
      <c r="Q125" s="91">
        <v>1188300</v>
      </c>
      <c r="R125" s="91">
        <v>1188300</v>
      </c>
      <c r="S125" s="91">
        <v>1188300</v>
      </c>
      <c r="T125" s="218"/>
      <c r="U125" s="218"/>
    </row>
    <row r="126" spans="1:23" s="1" customFormat="1" ht="35.25" customHeight="1" x14ac:dyDescent="0.2">
      <c r="A126" s="266"/>
      <c r="B126" s="266"/>
      <c r="C126" s="266"/>
      <c r="D126" s="266"/>
      <c r="E126" s="266"/>
      <c r="F126" s="266"/>
      <c r="G126" s="266"/>
      <c r="H126" s="266"/>
      <c r="I126" s="266"/>
      <c r="J126" s="266"/>
      <c r="K126" s="269"/>
      <c r="L126" s="269"/>
      <c r="M126" s="262"/>
      <c r="N126" s="14" t="s">
        <v>281</v>
      </c>
      <c r="O126" s="91">
        <v>26400</v>
      </c>
      <c r="P126" s="91">
        <v>26400</v>
      </c>
      <c r="Q126" s="91">
        <v>23000</v>
      </c>
      <c r="R126" s="91">
        <v>23000</v>
      </c>
      <c r="S126" s="91">
        <v>23000</v>
      </c>
      <c r="T126" s="218"/>
      <c r="U126" s="218"/>
    </row>
    <row r="127" spans="1:23" s="1" customFormat="1" ht="35.25" customHeight="1" x14ac:dyDescent="0.2">
      <c r="A127" s="267"/>
      <c r="B127" s="267"/>
      <c r="C127" s="267"/>
      <c r="D127" s="267"/>
      <c r="E127" s="267"/>
      <c r="F127" s="267"/>
      <c r="G127" s="267"/>
      <c r="H127" s="267"/>
      <c r="I127" s="267"/>
      <c r="J127" s="267"/>
      <c r="K127" s="270"/>
      <c r="L127" s="270"/>
      <c r="M127" s="115" t="s">
        <v>399</v>
      </c>
      <c r="N127" s="14" t="s">
        <v>282</v>
      </c>
      <c r="O127" s="91">
        <v>209200</v>
      </c>
      <c r="P127" s="91">
        <v>209200</v>
      </c>
      <c r="Q127" s="91">
        <v>122400</v>
      </c>
      <c r="R127" s="91">
        <v>122400</v>
      </c>
      <c r="S127" s="91">
        <v>122400</v>
      </c>
      <c r="T127" s="218"/>
      <c r="U127" s="218"/>
    </row>
    <row r="128" spans="1:23" s="1" customFormat="1" ht="16.5" customHeight="1" x14ac:dyDescent="0.2">
      <c r="A128" s="265" t="s">
        <v>107</v>
      </c>
      <c r="B128" s="265" t="s">
        <v>108</v>
      </c>
      <c r="C128" s="265" t="s">
        <v>109</v>
      </c>
      <c r="D128" s="265" t="s">
        <v>110</v>
      </c>
      <c r="E128" s="265" t="s">
        <v>42</v>
      </c>
      <c r="F128" s="265" t="s">
        <v>493</v>
      </c>
      <c r="G128" s="265" t="s">
        <v>42</v>
      </c>
      <c r="H128" s="265" t="s">
        <v>569</v>
      </c>
      <c r="I128" s="265" t="s">
        <v>42</v>
      </c>
      <c r="J128" s="265" t="s">
        <v>9</v>
      </c>
      <c r="K128" s="271" t="s">
        <v>281</v>
      </c>
      <c r="L128" s="259" t="s">
        <v>111</v>
      </c>
      <c r="M128" s="129" t="s">
        <v>284</v>
      </c>
      <c r="N128" s="18" t="s">
        <v>285</v>
      </c>
      <c r="O128" s="154">
        <f>O129+O130+O131+O132+O133</f>
        <v>4067476.8</v>
      </c>
      <c r="P128" s="161">
        <f t="shared" ref="P128:S128" si="21">P129+P130+P131+P132+P133</f>
        <v>4067476.8</v>
      </c>
      <c r="Q128" s="161">
        <f t="shared" si="21"/>
        <v>4443958.4000000004</v>
      </c>
      <c r="R128" s="161">
        <f t="shared" si="21"/>
        <v>3303000</v>
      </c>
      <c r="S128" s="161">
        <f t="shared" si="21"/>
        <v>4800000</v>
      </c>
      <c r="T128" s="216"/>
      <c r="U128" s="216"/>
    </row>
    <row r="129" spans="1:21" s="1" customFormat="1" ht="32.25" customHeight="1" x14ac:dyDescent="0.2">
      <c r="A129" s="266"/>
      <c r="B129" s="266"/>
      <c r="C129" s="266"/>
      <c r="D129" s="266"/>
      <c r="E129" s="266"/>
      <c r="F129" s="266"/>
      <c r="G129" s="266"/>
      <c r="H129" s="266"/>
      <c r="I129" s="266"/>
      <c r="J129" s="266"/>
      <c r="K129" s="261"/>
      <c r="L129" s="260"/>
      <c r="M129" s="159" t="s">
        <v>534</v>
      </c>
      <c r="N129" s="18" t="s">
        <v>282</v>
      </c>
      <c r="O129" s="154">
        <v>100800</v>
      </c>
      <c r="P129" s="154">
        <v>100800</v>
      </c>
      <c r="Q129" s="151">
        <v>104900</v>
      </c>
      <c r="R129" s="151"/>
      <c r="S129" s="151"/>
      <c r="T129" s="216"/>
      <c r="U129" s="216"/>
    </row>
    <row r="130" spans="1:21" s="1" customFormat="1" ht="32.25" customHeight="1" x14ac:dyDescent="0.2">
      <c r="A130" s="266"/>
      <c r="B130" s="266"/>
      <c r="C130" s="266"/>
      <c r="D130" s="266"/>
      <c r="E130" s="266"/>
      <c r="F130" s="266"/>
      <c r="G130" s="266"/>
      <c r="H130" s="266"/>
      <c r="I130" s="266"/>
      <c r="J130" s="266"/>
      <c r="K130" s="261"/>
      <c r="L130" s="260"/>
      <c r="M130" s="159" t="s">
        <v>397</v>
      </c>
      <c r="N130" s="18" t="s">
        <v>305</v>
      </c>
      <c r="O130" s="91">
        <v>3841676.8</v>
      </c>
      <c r="P130" s="91">
        <v>3841676.8</v>
      </c>
      <c r="Q130" s="91">
        <v>4339058.4000000004</v>
      </c>
      <c r="R130" s="151">
        <f>2150000+1153000</f>
        <v>3303000</v>
      </c>
      <c r="S130" s="151">
        <f>2150000+2650000</f>
        <v>4800000</v>
      </c>
      <c r="T130" s="216">
        <v>1153000</v>
      </c>
      <c r="U130" s="216">
        <v>2650000</v>
      </c>
    </row>
    <row r="131" spans="1:21" s="1" customFormat="1" ht="32.25" customHeight="1" x14ac:dyDescent="0.2">
      <c r="A131" s="266"/>
      <c r="B131" s="266"/>
      <c r="C131" s="266"/>
      <c r="D131" s="266"/>
      <c r="E131" s="266"/>
      <c r="F131" s="266"/>
      <c r="G131" s="266"/>
      <c r="H131" s="266"/>
      <c r="I131" s="266"/>
      <c r="J131" s="266"/>
      <c r="K131" s="261"/>
      <c r="L131" s="260"/>
      <c r="M131" s="159" t="s">
        <v>543</v>
      </c>
      <c r="N131" s="18" t="s">
        <v>282</v>
      </c>
      <c r="O131" s="91">
        <v>125000</v>
      </c>
      <c r="P131" s="91">
        <v>125000</v>
      </c>
      <c r="Q131" s="91"/>
      <c r="R131" s="151"/>
      <c r="S131" s="151"/>
      <c r="T131" s="216"/>
      <c r="U131" s="216"/>
    </row>
    <row r="132" spans="1:21" s="1" customFormat="1" ht="24" hidden="1" customHeight="1" x14ac:dyDescent="0.2">
      <c r="A132" s="266"/>
      <c r="B132" s="266"/>
      <c r="C132" s="266"/>
      <c r="D132" s="266"/>
      <c r="E132" s="266"/>
      <c r="F132" s="266"/>
      <c r="G132" s="266"/>
      <c r="H132" s="266"/>
      <c r="I132" s="266"/>
      <c r="J132" s="266"/>
      <c r="K132" s="261"/>
      <c r="L132" s="261"/>
      <c r="M132" s="261" t="s">
        <v>497</v>
      </c>
      <c r="N132" s="14" t="s">
        <v>320</v>
      </c>
      <c r="O132" s="91"/>
      <c r="P132" s="91">
        <v>0</v>
      </c>
      <c r="Q132" s="91"/>
      <c r="R132" s="151"/>
      <c r="S132" s="151"/>
      <c r="T132" s="216"/>
      <c r="U132" s="216"/>
    </row>
    <row r="133" spans="1:21" s="1" customFormat="1" ht="24" hidden="1" customHeight="1" x14ac:dyDescent="0.2">
      <c r="A133" s="267"/>
      <c r="B133" s="267"/>
      <c r="C133" s="267"/>
      <c r="D133" s="267"/>
      <c r="E133" s="267"/>
      <c r="F133" s="267"/>
      <c r="G133" s="267"/>
      <c r="H133" s="267"/>
      <c r="I133" s="267"/>
      <c r="J133" s="267"/>
      <c r="K133" s="262"/>
      <c r="L133" s="262"/>
      <c r="M133" s="262"/>
      <c r="N133" s="14" t="s">
        <v>282</v>
      </c>
      <c r="O133" s="91"/>
      <c r="P133" s="91"/>
      <c r="Q133" s="91"/>
      <c r="R133" s="151"/>
      <c r="S133" s="151"/>
      <c r="T133" s="216"/>
      <c r="U133" s="216"/>
    </row>
    <row r="134" spans="1:21" s="1" customFormat="1" ht="26.45" customHeight="1" x14ac:dyDescent="0.2">
      <c r="A134" s="7" t="s">
        <v>112</v>
      </c>
      <c r="B134" s="80" t="s">
        <v>113</v>
      </c>
      <c r="C134" s="80" t="s">
        <v>114</v>
      </c>
      <c r="D134" s="80" t="s">
        <v>267</v>
      </c>
      <c r="E134" s="80" t="s">
        <v>268</v>
      </c>
      <c r="F134" s="80" t="s">
        <v>0</v>
      </c>
      <c r="G134" s="80" t="s">
        <v>0</v>
      </c>
      <c r="H134" s="80" t="s">
        <v>0</v>
      </c>
      <c r="I134" s="80" t="s">
        <v>0</v>
      </c>
      <c r="J134" s="80" t="s">
        <v>0</v>
      </c>
      <c r="K134" s="14"/>
      <c r="L134" s="14"/>
      <c r="M134" s="14"/>
      <c r="N134" s="14"/>
      <c r="O134" s="154">
        <f>O135+O139+O142+O143+O144+O145+O146</f>
        <v>5819678.3399999999</v>
      </c>
      <c r="P134" s="161">
        <f t="shared" ref="P134:S134" si="22">P135+P139+P142+P143+P144+P145+P146</f>
        <v>5818018.6399999997</v>
      </c>
      <c r="Q134" s="161">
        <f t="shared" si="22"/>
        <v>5893600</v>
      </c>
      <c r="R134" s="161">
        <f t="shared" si="22"/>
        <v>5893600</v>
      </c>
      <c r="S134" s="161">
        <f t="shared" si="22"/>
        <v>5893600</v>
      </c>
      <c r="T134" s="216"/>
      <c r="U134" s="216"/>
    </row>
    <row r="135" spans="1:21" s="1" customFormat="1" ht="28.5" customHeight="1" x14ac:dyDescent="0.2">
      <c r="A135" s="265" t="s">
        <v>115</v>
      </c>
      <c r="B135" s="265" t="s">
        <v>116</v>
      </c>
      <c r="C135" s="265" t="s">
        <v>117</v>
      </c>
      <c r="D135" s="265" t="s">
        <v>267</v>
      </c>
      <c r="E135" s="265" t="s">
        <v>268</v>
      </c>
      <c r="F135" s="265" t="s">
        <v>79</v>
      </c>
      <c r="G135" s="265" t="s">
        <v>42</v>
      </c>
      <c r="H135" s="265" t="s">
        <v>494</v>
      </c>
      <c r="I135" s="265" t="s">
        <v>42</v>
      </c>
      <c r="J135" s="265" t="s">
        <v>12</v>
      </c>
      <c r="K135" s="263" t="s">
        <v>281</v>
      </c>
      <c r="L135" s="263" t="s">
        <v>75</v>
      </c>
      <c r="M135" s="263" t="s">
        <v>332</v>
      </c>
      <c r="N135" s="14" t="s">
        <v>285</v>
      </c>
      <c r="O135" s="154">
        <f t="shared" ref="O135:S135" si="23">O136+O137+O138</f>
        <v>5571588</v>
      </c>
      <c r="P135" s="161">
        <f t="shared" si="23"/>
        <v>5571588</v>
      </c>
      <c r="Q135" s="161">
        <f t="shared" si="23"/>
        <v>5600000</v>
      </c>
      <c r="R135" s="161">
        <f t="shared" si="23"/>
        <v>5600000</v>
      </c>
      <c r="S135" s="161">
        <f t="shared" si="23"/>
        <v>5600000</v>
      </c>
      <c r="T135" s="216"/>
      <c r="U135" s="216"/>
    </row>
    <row r="136" spans="1:21" s="1" customFormat="1" ht="28.5" customHeight="1" x14ac:dyDescent="0.2">
      <c r="A136" s="266"/>
      <c r="B136" s="266"/>
      <c r="C136" s="266"/>
      <c r="D136" s="266"/>
      <c r="E136" s="266"/>
      <c r="F136" s="266"/>
      <c r="G136" s="266"/>
      <c r="H136" s="266"/>
      <c r="I136" s="266"/>
      <c r="J136" s="266"/>
      <c r="K136" s="327"/>
      <c r="L136" s="327"/>
      <c r="M136" s="327"/>
      <c r="N136" s="14" t="s">
        <v>282</v>
      </c>
      <c r="O136" s="154">
        <v>153900</v>
      </c>
      <c r="P136" s="154">
        <v>153900</v>
      </c>
      <c r="Q136" s="151">
        <v>381500</v>
      </c>
      <c r="R136" s="161">
        <v>381500</v>
      </c>
      <c r="S136" s="161">
        <v>381500</v>
      </c>
      <c r="T136" s="216"/>
      <c r="U136" s="216"/>
    </row>
    <row r="137" spans="1:21" s="1" customFormat="1" ht="28.5" customHeight="1" x14ac:dyDescent="0.2">
      <c r="A137" s="266"/>
      <c r="B137" s="266"/>
      <c r="C137" s="266"/>
      <c r="D137" s="266"/>
      <c r="E137" s="266"/>
      <c r="F137" s="266"/>
      <c r="G137" s="266"/>
      <c r="H137" s="266"/>
      <c r="I137" s="266"/>
      <c r="J137" s="266"/>
      <c r="K137" s="327"/>
      <c r="L137" s="327"/>
      <c r="M137" s="327"/>
      <c r="N137" s="14" t="s">
        <v>292</v>
      </c>
      <c r="O137" s="154">
        <v>5304088</v>
      </c>
      <c r="P137" s="154">
        <v>5304088</v>
      </c>
      <c r="Q137" s="151">
        <v>5110400</v>
      </c>
      <c r="R137" s="161">
        <v>5110400</v>
      </c>
      <c r="S137" s="161">
        <v>5110400</v>
      </c>
      <c r="T137" s="216"/>
      <c r="U137" s="216"/>
    </row>
    <row r="138" spans="1:21" s="1" customFormat="1" ht="28.5" customHeight="1" x14ac:dyDescent="0.2">
      <c r="A138" s="267"/>
      <c r="B138" s="267"/>
      <c r="C138" s="267"/>
      <c r="D138" s="267"/>
      <c r="E138" s="267"/>
      <c r="F138" s="266"/>
      <c r="G138" s="266"/>
      <c r="H138" s="266"/>
      <c r="I138" s="266"/>
      <c r="J138" s="267"/>
      <c r="K138" s="264"/>
      <c r="L138" s="264"/>
      <c r="M138" s="264"/>
      <c r="N138" s="14" t="s">
        <v>293</v>
      </c>
      <c r="O138" s="154">
        <v>113600</v>
      </c>
      <c r="P138" s="154">
        <v>113600</v>
      </c>
      <c r="Q138" s="151">
        <v>108100</v>
      </c>
      <c r="R138" s="161">
        <v>108100</v>
      </c>
      <c r="S138" s="161">
        <v>108100</v>
      </c>
      <c r="T138" s="216"/>
      <c r="U138" s="216"/>
    </row>
    <row r="139" spans="1:21" s="1" customFormat="1" ht="29.25" customHeight="1" x14ac:dyDescent="0.2">
      <c r="A139" s="265" t="s">
        <v>118</v>
      </c>
      <c r="B139" s="265" t="s">
        <v>119</v>
      </c>
      <c r="C139" s="265" t="s">
        <v>86</v>
      </c>
      <c r="D139" s="265" t="s">
        <v>267</v>
      </c>
      <c r="E139" s="330" t="s">
        <v>268</v>
      </c>
      <c r="F139" s="277" t="s">
        <v>520</v>
      </c>
      <c r="G139" s="277" t="s">
        <v>42</v>
      </c>
      <c r="H139" s="277" t="s">
        <v>479</v>
      </c>
      <c r="I139" s="125" t="s">
        <v>42</v>
      </c>
      <c r="J139" s="37" t="s">
        <v>6</v>
      </c>
      <c r="K139" s="14" t="s">
        <v>285</v>
      </c>
      <c r="L139" s="14" t="s">
        <v>285</v>
      </c>
      <c r="M139" s="14" t="s">
        <v>285</v>
      </c>
      <c r="N139" s="14" t="s">
        <v>285</v>
      </c>
      <c r="O139" s="154">
        <f>O140+O141</f>
        <v>20400</v>
      </c>
      <c r="P139" s="123">
        <f t="shared" ref="P139" si="24">P140+P141</f>
        <v>20400</v>
      </c>
      <c r="Q139" s="151">
        <f>Q140+Q141</f>
        <v>20400</v>
      </c>
      <c r="R139" s="151">
        <f t="shared" ref="R139:S139" si="25">R140+R141</f>
        <v>20400</v>
      </c>
      <c r="S139" s="151">
        <f t="shared" si="25"/>
        <v>20400</v>
      </c>
      <c r="T139" s="216"/>
      <c r="U139" s="216"/>
    </row>
    <row r="140" spans="1:21" s="1" customFormat="1" ht="29.25" customHeight="1" x14ac:dyDescent="0.2">
      <c r="A140" s="266"/>
      <c r="B140" s="266"/>
      <c r="C140" s="266"/>
      <c r="D140" s="266"/>
      <c r="E140" s="275"/>
      <c r="F140" s="277"/>
      <c r="G140" s="277"/>
      <c r="H140" s="277"/>
      <c r="I140" s="125"/>
      <c r="J140" s="37"/>
      <c r="K140" s="60" t="s">
        <v>286</v>
      </c>
      <c r="L140" s="271" t="s">
        <v>120</v>
      </c>
      <c r="M140" s="60" t="s">
        <v>380</v>
      </c>
      <c r="N140" s="14" t="s">
        <v>282</v>
      </c>
      <c r="O140" s="92">
        <v>2400</v>
      </c>
      <c r="P140" s="92">
        <v>2400</v>
      </c>
      <c r="Q140" s="92">
        <v>2400</v>
      </c>
      <c r="R140" s="92">
        <v>2400</v>
      </c>
      <c r="S140" s="92">
        <v>2400</v>
      </c>
      <c r="T140" s="219"/>
      <c r="U140" s="219"/>
    </row>
    <row r="141" spans="1:21" s="1" customFormat="1" ht="29.25" customHeight="1" x14ac:dyDescent="0.2">
      <c r="A141" s="267"/>
      <c r="B141" s="267"/>
      <c r="C141" s="267"/>
      <c r="D141" s="267"/>
      <c r="E141" s="279"/>
      <c r="F141" s="277"/>
      <c r="G141" s="277"/>
      <c r="H141" s="277"/>
      <c r="I141" s="125"/>
      <c r="J141" s="37"/>
      <c r="K141" s="60" t="s">
        <v>307</v>
      </c>
      <c r="L141" s="262"/>
      <c r="M141" s="60" t="s">
        <v>306</v>
      </c>
      <c r="N141" s="14" t="s">
        <v>282</v>
      </c>
      <c r="O141" s="92">
        <v>18000</v>
      </c>
      <c r="P141" s="92">
        <v>18000</v>
      </c>
      <c r="Q141" s="92">
        <v>18000</v>
      </c>
      <c r="R141" s="92">
        <v>18000</v>
      </c>
      <c r="S141" s="92">
        <v>18000</v>
      </c>
      <c r="T141" s="219"/>
      <c r="U141" s="219"/>
    </row>
    <row r="142" spans="1:21" s="40" customFormat="1" ht="29.25" customHeight="1" x14ac:dyDescent="0.2">
      <c r="A142" s="320" t="s">
        <v>121</v>
      </c>
      <c r="B142" s="312" t="s">
        <v>122</v>
      </c>
      <c r="C142" s="312" t="s">
        <v>123</v>
      </c>
      <c r="D142" s="312" t="s">
        <v>267</v>
      </c>
      <c r="E142" s="253" t="s">
        <v>268</v>
      </c>
      <c r="F142" s="251" t="s">
        <v>476</v>
      </c>
      <c r="G142" s="251" t="s">
        <v>42</v>
      </c>
      <c r="H142" s="124" t="s">
        <v>448</v>
      </c>
      <c r="I142" s="251" t="s">
        <v>42</v>
      </c>
      <c r="J142" s="328" t="s">
        <v>16</v>
      </c>
      <c r="K142" s="271" t="s">
        <v>281</v>
      </c>
      <c r="L142" s="271" t="s">
        <v>86</v>
      </c>
      <c r="M142" s="271" t="s">
        <v>323</v>
      </c>
      <c r="N142" s="19" t="s">
        <v>26</v>
      </c>
      <c r="O142" s="92">
        <v>19000</v>
      </c>
      <c r="P142" s="92">
        <v>19000</v>
      </c>
      <c r="Q142" s="92"/>
      <c r="R142" s="151"/>
      <c r="S142" s="151"/>
      <c r="T142" s="216"/>
      <c r="U142" s="216"/>
    </row>
    <row r="143" spans="1:21" s="40" customFormat="1" ht="29.25" customHeight="1" x14ac:dyDescent="0.2">
      <c r="A143" s="308"/>
      <c r="B143" s="255"/>
      <c r="C143" s="255"/>
      <c r="D143" s="255"/>
      <c r="E143" s="321"/>
      <c r="F143" s="251"/>
      <c r="G143" s="251"/>
      <c r="H143" s="124" t="s">
        <v>477</v>
      </c>
      <c r="I143" s="251"/>
      <c r="J143" s="329"/>
      <c r="K143" s="262"/>
      <c r="L143" s="262"/>
      <c r="M143" s="262"/>
      <c r="N143" s="19" t="s">
        <v>282</v>
      </c>
      <c r="O143" s="154">
        <v>204165.34</v>
      </c>
      <c r="P143" s="92">
        <v>202505.64</v>
      </c>
      <c r="Q143" s="151">
        <v>268000</v>
      </c>
      <c r="R143" s="161">
        <v>268000</v>
      </c>
      <c r="S143" s="161">
        <v>268000</v>
      </c>
      <c r="T143" s="216"/>
      <c r="U143" s="216"/>
    </row>
    <row r="144" spans="1:21" s="40" customFormat="1" ht="31.5" customHeight="1" x14ac:dyDescent="0.2">
      <c r="A144" s="38" t="s">
        <v>124</v>
      </c>
      <c r="B144" s="36" t="s">
        <v>125</v>
      </c>
      <c r="C144" s="36" t="s">
        <v>126</v>
      </c>
      <c r="D144" s="36" t="s">
        <v>267</v>
      </c>
      <c r="E144" s="36" t="s">
        <v>268</v>
      </c>
      <c r="F144" s="126" t="s">
        <v>416</v>
      </c>
      <c r="G144" s="126" t="s">
        <v>42</v>
      </c>
      <c r="H144" s="117" t="s">
        <v>478</v>
      </c>
      <c r="I144" s="126" t="s">
        <v>42</v>
      </c>
      <c r="J144" s="36" t="s">
        <v>6</v>
      </c>
      <c r="K144" s="19" t="s">
        <v>281</v>
      </c>
      <c r="L144" s="19" t="s">
        <v>127</v>
      </c>
      <c r="M144" s="19" t="s">
        <v>381</v>
      </c>
      <c r="N144" s="19" t="s">
        <v>282</v>
      </c>
      <c r="O144" s="92">
        <v>2500</v>
      </c>
      <c r="P144" s="92">
        <v>2500</v>
      </c>
      <c r="Q144" s="92">
        <v>2500</v>
      </c>
      <c r="R144" s="92">
        <v>2500</v>
      </c>
      <c r="S144" s="92">
        <v>2500</v>
      </c>
      <c r="T144" s="219"/>
      <c r="U144" s="219"/>
    </row>
    <row r="145" spans="1:23" s="40" customFormat="1" ht="124.5" customHeight="1" x14ac:dyDescent="0.2">
      <c r="A145" s="133" t="s">
        <v>525</v>
      </c>
      <c r="B145" s="36" t="s">
        <v>529</v>
      </c>
      <c r="C145" s="36" t="s">
        <v>527</v>
      </c>
      <c r="D145" s="36" t="s">
        <v>267</v>
      </c>
      <c r="E145" s="36" t="s">
        <v>268</v>
      </c>
      <c r="F145" s="36"/>
      <c r="G145" s="36" t="s">
        <v>42</v>
      </c>
      <c r="H145" s="124" t="s">
        <v>539</v>
      </c>
      <c r="I145" s="36" t="s">
        <v>42</v>
      </c>
      <c r="J145" s="36" t="s">
        <v>6</v>
      </c>
      <c r="K145" s="19" t="s">
        <v>281</v>
      </c>
      <c r="L145" s="19" t="s">
        <v>127</v>
      </c>
      <c r="M145" s="19" t="s">
        <v>532</v>
      </c>
      <c r="N145" s="19" t="s">
        <v>282</v>
      </c>
      <c r="O145" s="92">
        <v>450</v>
      </c>
      <c r="P145" s="92">
        <v>450</v>
      </c>
      <c r="Q145" s="92">
        <v>600</v>
      </c>
      <c r="R145" s="92">
        <v>600</v>
      </c>
      <c r="S145" s="92">
        <v>600</v>
      </c>
      <c r="T145" s="219"/>
      <c r="U145" s="219"/>
    </row>
    <row r="146" spans="1:23" s="40" customFormat="1" ht="85.5" customHeight="1" x14ac:dyDescent="0.2">
      <c r="A146" s="133" t="s">
        <v>526</v>
      </c>
      <c r="B146" s="36" t="s">
        <v>530</v>
      </c>
      <c r="C146" s="36" t="s">
        <v>528</v>
      </c>
      <c r="D146" s="36" t="s">
        <v>267</v>
      </c>
      <c r="E146" s="36" t="s">
        <v>268</v>
      </c>
      <c r="F146" s="36"/>
      <c r="G146" s="36" t="s">
        <v>42</v>
      </c>
      <c r="H146" s="124" t="s">
        <v>538</v>
      </c>
      <c r="I146" s="36" t="s">
        <v>42</v>
      </c>
      <c r="J146" s="36" t="s">
        <v>6</v>
      </c>
      <c r="K146" s="19" t="s">
        <v>281</v>
      </c>
      <c r="L146" s="19" t="s">
        <v>127</v>
      </c>
      <c r="M146" s="19" t="s">
        <v>533</v>
      </c>
      <c r="N146" s="19" t="s">
        <v>282</v>
      </c>
      <c r="O146" s="92">
        <v>1575</v>
      </c>
      <c r="P146" s="92">
        <v>1575</v>
      </c>
      <c r="Q146" s="92">
        <v>2100</v>
      </c>
      <c r="R146" s="92">
        <v>2100</v>
      </c>
      <c r="S146" s="92">
        <v>2100</v>
      </c>
      <c r="T146" s="219"/>
      <c r="U146" s="219"/>
    </row>
    <row r="147" spans="1:23" ht="26.45" customHeight="1" x14ac:dyDescent="0.2">
      <c r="A147" s="5" t="s">
        <v>128</v>
      </c>
      <c r="B147" s="76" t="s">
        <v>129</v>
      </c>
      <c r="C147" s="77" t="s">
        <v>130</v>
      </c>
      <c r="D147" s="77" t="s">
        <v>0</v>
      </c>
      <c r="E147" s="77" t="s">
        <v>0</v>
      </c>
      <c r="F147" s="77" t="s">
        <v>0</v>
      </c>
      <c r="G147" s="77" t="s">
        <v>0</v>
      </c>
      <c r="H147" s="118" t="s">
        <v>0</v>
      </c>
      <c r="I147" s="77" t="s">
        <v>0</v>
      </c>
      <c r="J147" s="76" t="s">
        <v>0</v>
      </c>
      <c r="K147" s="13"/>
      <c r="L147" s="13"/>
      <c r="M147" s="13"/>
      <c r="N147" s="13"/>
      <c r="O147" s="155">
        <f>O148+O174+O175+O176+O177+O178+O179+O192+O193+O195+O197+O198</f>
        <v>47559130.49000001</v>
      </c>
      <c r="P147" s="155">
        <f>P148+P174+P175+P176+P177+P178+P179+P192+P193+P195+P197+P198</f>
        <v>45662147.74000001</v>
      </c>
      <c r="Q147" s="155">
        <f>Q148+Q174+Q175+Q176+Q177+Q178+Q179+Q192+Q193+Q195+Q197+Q198</f>
        <v>54442315.169999994</v>
      </c>
      <c r="R147" s="155">
        <f>R148+R174+R175+R176+R177+R178+R179+R192+R193+R195+R197+R198</f>
        <v>47057002.519999996</v>
      </c>
      <c r="S147" s="155">
        <f>S148+S174+S175+S176+S177+S178+S179+S192+S193+S195+S197+S198</f>
        <v>46937730.689999998</v>
      </c>
      <c r="T147" s="220"/>
      <c r="U147" s="220"/>
    </row>
    <row r="148" spans="1:23" s="1" customFormat="1" ht="26.45" customHeight="1" x14ac:dyDescent="0.2">
      <c r="A148" s="313" t="s">
        <v>131</v>
      </c>
      <c r="B148" s="253" t="s">
        <v>132</v>
      </c>
      <c r="C148" s="299" t="s">
        <v>133</v>
      </c>
      <c r="D148" s="251" t="s">
        <v>267</v>
      </c>
      <c r="E148" s="277" t="s">
        <v>42</v>
      </c>
      <c r="F148" s="251" t="s">
        <v>474</v>
      </c>
      <c r="G148" s="251" t="s">
        <v>42</v>
      </c>
      <c r="H148" s="85" t="s">
        <v>0</v>
      </c>
      <c r="I148" s="85" t="s">
        <v>0</v>
      </c>
      <c r="J148" s="305" t="s">
        <v>6</v>
      </c>
      <c r="K148" s="56" t="s">
        <v>456</v>
      </c>
      <c r="L148" s="56"/>
      <c r="M148" s="56"/>
      <c r="N148" s="44"/>
      <c r="O148" s="93">
        <f t="shared" ref="O148:S148" si="26">SUM(O149:O173)</f>
        <v>12978696.700000003</v>
      </c>
      <c r="P148" s="93">
        <f t="shared" si="26"/>
        <v>12106285.530000003</v>
      </c>
      <c r="Q148" s="93">
        <f t="shared" si="26"/>
        <v>14448170.1</v>
      </c>
      <c r="R148" s="93">
        <f t="shared" si="26"/>
        <v>12444800</v>
      </c>
      <c r="S148" s="93">
        <f t="shared" si="26"/>
        <v>12444800</v>
      </c>
      <c r="T148" s="221"/>
      <c r="U148" s="221"/>
    </row>
    <row r="149" spans="1:23" s="1" customFormat="1" ht="26.45" customHeight="1" x14ac:dyDescent="0.2">
      <c r="A149" s="313"/>
      <c r="B149" s="325"/>
      <c r="C149" s="299"/>
      <c r="D149" s="251"/>
      <c r="E149" s="277"/>
      <c r="F149" s="251"/>
      <c r="G149" s="251"/>
      <c r="H149" s="277" t="s">
        <v>448</v>
      </c>
      <c r="I149" s="251" t="s">
        <v>42</v>
      </c>
      <c r="J149" s="322"/>
      <c r="K149" s="248" t="s">
        <v>281</v>
      </c>
      <c r="L149" s="71" t="s">
        <v>127</v>
      </c>
      <c r="M149" s="60" t="s">
        <v>385</v>
      </c>
      <c r="N149" s="60" t="s">
        <v>311</v>
      </c>
      <c r="O149" s="91">
        <v>420638.78</v>
      </c>
      <c r="P149" s="91">
        <v>420638.78</v>
      </c>
      <c r="Q149" s="91">
        <v>396100</v>
      </c>
      <c r="R149" s="91">
        <v>396100</v>
      </c>
      <c r="S149" s="91">
        <v>396100</v>
      </c>
      <c r="T149" s="218"/>
      <c r="U149" s="218"/>
    </row>
    <row r="150" spans="1:23" s="1" customFormat="1" ht="26.45" customHeight="1" x14ac:dyDescent="0.2">
      <c r="A150" s="313"/>
      <c r="B150" s="325"/>
      <c r="C150" s="299"/>
      <c r="D150" s="251"/>
      <c r="E150" s="277"/>
      <c r="F150" s="251"/>
      <c r="G150" s="251"/>
      <c r="H150" s="277"/>
      <c r="I150" s="251"/>
      <c r="J150" s="322"/>
      <c r="K150" s="293"/>
      <c r="L150" s="248" t="s">
        <v>127</v>
      </c>
      <c r="M150" s="250" t="s">
        <v>386</v>
      </c>
      <c r="N150" s="14" t="s">
        <v>29</v>
      </c>
      <c r="O150" s="154">
        <v>5304</v>
      </c>
      <c r="P150" s="91">
        <v>4104</v>
      </c>
      <c r="Q150" s="167">
        <v>109400</v>
      </c>
      <c r="R150" s="167">
        <v>109400</v>
      </c>
      <c r="S150" s="167">
        <v>109400</v>
      </c>
      <c r="T150" s="222"/>
      <c r="U150" s="222"/>
    </row>
    <row r="151" spans="1:23" s="1" customFormat="1" ht="26.45" customHeight="1" x14ac:dyDescent="0.2">
      <c r="A151" s="313"/>
      <c r="B151" s="325"/>
      <c r="C151" s="299"/>
      <c r="D151" s="251"/>
      <c r="E151" s="277"/>
      <c r="F151" s="251"/>
      <c r="G151" s="251"/>
      <c r="H151" s="277"/>
      <c r="I151" s="251"/>
      <c r="J151" s="322"/>
      <c r="K151" s="293"/>
      <c r="L151" s="293"/>
      <c r="M151" s="250"/>
      <c r="N151" s="14" t="s">
        <v>311</v>
      </c>
      <c r="O151" s="91">
        <v>4265500</v>
      </c>
      <c r="P151" s="91">
        <v>4122420.93</v>
      </c>
      <c r="Q151" s="91">
        <v>5260500</v>
      </c>
      <c r="R151" s="91">
        <v>4452400</v>
      </c>
      <c r="S151" s="91">
        <v>4452400</v>
      </c>
      <c r="T151" s="218"/>
      <c r="U151" s="218"/>
      <c r="V151" s="385"/>
      <c r="W151" s="1">
        <v>808100</v>
      </c>
    </row>
    <row r="152" spans="1:23" s="1" customFormat="1" ht="26.45" customHeight="1" x14ac:dyDescent="0.2">
      <c r="A152" s="313"/>
      <c r="B152" s="325"/>
      <c r="C152" s="299"/>
      <c r="D152" s="251"/>
      <c r="E152" s="277"/>
      <c r="F152" s="251"/>
      <c r="G152" s="251"/>
      <c r="H152" s="277"/>
      <c r="I152" s="251"/>
      <c r="J152" s="322"/>
      <c r="K152" s="293"/>
      <c r="L152" s="293"/>
      <c r="M152" s="250"/>
      <c r="N152" s="74" t="s">
        <v>282</v>
      </c>
      <c r="O152" s="91">
        <v>3607128.14</v>
      </c>
      <c r="P152" s="91">
        <v>3111307.55</v>
      </c>
      <c r="Q152" s="91">
        <v>3731762</v>
      </c>
      <c r="R152" s="91">
        <v>3055900</v>
      </c>
      <c r="S152" s="91">
        <v>3055900</v>
      </c>
      <c r="T152" s="218"/>
      <c r="U152" s="218"/>
    </row>
    <row r="153" spans="1:23" s="1" customFormat="1" ht="26.45" customHeight="1" x14ac:dyDescent="0.2">
      <c r="A153" s="313"/>
      <c r="B153" s="325"/>
      <c r="C153" s="299"/>
      <c r="D153" s="251"/>
      <c r="E153" s="277"/>
      <c r="F153" s="251"/>
      <c r="G153" s="251"/>
      <c r="H153" s="277"/>
      <c r="I153" s="251"/>
      <c r="J153" s="322"/>
      <c r="K153" s="293"/>
      <c r="L153" s="293"/>
      <c r="M153" s="250"/>
      <c r="N153" s="74" t="s">
        <v>315</v>
      </c>
      <c r="O153" s="91">
        <v>1972800</v>
      </c>
      <c r="P153" s="91">
        <v>1756347.14</v>
      </c>
      <c r="Q153" s="91">
        <v>1907600</v>
      </c>
      <c r="R153" s="91">
        <v>1907600</v>
      </c>
      <c r="S153" s="91">
        <v>1907600</v>
      </c>
      <c r="T153" s="218"/>
      <c r="U153" s="218"/>
    </row>
    <row r="154" spans="1:23" s="1" customFormat="1" ht="26.45" customHeight="1" x14ac:dyDescent="0.2">
      <c r="A154" s="313"/>
      <c r="B154" s="325"/>
      <c r="C154" s="299"/>
      <c r="D154" s="251"/>
      <c r="E154" s="277"/>
      <c r="F154" s="251"/>
      <c r="G154" s="251"/>
      <c r="H154" s="277"/>
      <c r="I154" s="251"/>
      <c r="J154" s="322"/>
      <c r="K154" s="293"/>
      <c r="L154" s="293"/>
      <c r="M154" s="250"/>
      <c r="N154" s="74" t="s">
        <v>288</v>
      </c>
      <c r="O154" s="91"/>
      <c r="P154" s="91"/>
      <c r="Q154" s="91"/>
      <c r="R154" s="91"/>
      <c r="S154" s="91"/>
      <c r="T154" s="218"/>
      <c r="U154" s="218"/>
    </row>
    <row r="155" spans="1:23" s="1" customFormat="1" ht="26.45" customHeight="1" x14ac:dyDescent="0.2">
      <c r="A155" s="313"/>
      <c r="B155" s="325"/>
      <c r="C155" s="299"/>
      <c r="D155" s="251"/>
      <c r="E155" s="277"/>
      <c r="F155" s="251"/>
      <c r="G155" s="251"/>
      <c r="H155" s="277"/>
      <c r="I155" s="251"/>
      <c r="J155" s="322"/>
      <c r="K155" s="293"/>
      <c r="L155" s="293"/>
      <c r="M155" s="250"/>
      <c r="N155" s="74" t="s">
        <v>281</v>
      </c>
      <c r="O155" s="91">
        <v>62818</v>
      </c>
      <c r="P155" s="91">
        <v>62818</v>
      </c>
      <c r="Q155" s="91">
        <v>65600</v>
      </c>
      <c r="R155" s="91">
        <v>65600</v>
      </c>
      <c r="S155" s="91">
        <v>65600</v>
      </c>
      <c r="T155" s="218"/>
      <c r="U155" s="218"/>
    </row>
    <row r="156" spans="1:23" s="1" customFormat="1" ht="26.45" customHeight="1" x14ac:dyDescent="0.2">
      <c r="A156" s="313"/>
      <c r="B156" s="325"/>
      <c r="C156" s="299"/>
      <c r="D156" s="251"/>
      <c r="E156" s="277"/>
      <c r="F156" s="251"/>
      <c r="G156" s="251"/>
      <c r="H156" s="277"/>
      <c r="I156" s="251"/>
      <c r="J156" s="322"/>
      <c r="K156" s="293"/>
      <c r="L156" s="293"/>
      <c r="M156" s="250"/>
      <c r="N156" s="74" t="s">
        <v>289</v>
      </c>
      <c r="O156" s="91">
        <v>19200</v>
      </c>
      <c r="P156" s="91">
        <v>19200</v>
      </c>
      <c r="Q156" s="91">
        <v>19200</v>
      </c>
      <c r="R156" s="91">
        <v>19200</v>
      </c>
      <c r="S156" s="91">
        <v>19200</v>
      </c>
      <c r="T156" s="218"/>
      <c r="U156" s="218"/>
    </row>
    <row r="157" spans="1:23" s="1" customFormat="1" ht="26.45" customHeight="1" x14ac:dyDescent="0.2">
      <c r="A157" s="313"/>
      <c r="B157" s="325"/>
      <c r="C157" s="299"/>
      <c r="D157" s="251"/>
      <c r="E157" s="277"/>
      <c r="F157" s="251"/>
      <c r="G157" s="251"/>
      <c r="H157" s="277"/>
      <c r="I157" s="251"/>
      <c r="J157" s="322"/>
      <c r="K157" s="293"/>
      <c r="L157" s="293"/>
      <c r="M157" s="323"/>
      <c r="N157" s="74" t="s">
        <v>286</v>
      </c>
      <c r="O157" s="91"/>
      <c r="P157" s="91"/>
      <c r="Q157" s="91"/>
      <c r="R157" s="151"/>
      <c r="S157" s="151"/>
      <c r="T157" s="216"/>
      <c r="U157" s="216"/>
    </row>
    <row r="158" spans="1:23" s="1" customFormat="1" ht="26.45" customHeight="1" x14ac:dyDescent="0.2">
      <c r="A158" s="313"/>
      <c r="B158" s="325"/>
      <c r="C158" s="299"/>
      <c r="D158" s="251"/>
      <c r="E158" s="277"/>
      <c r="F158" s="251"/>
      <c r="G158" s="251"/>
      <c r="H158" s="277" t="s">
        <v>450</v>
      </c>
      <c r="I158" s="251" t="s">
        <v>42</v>
      </c>
      <c r="J158" s="322"/>
      <c r="K158" s="293"/>
      <c r="L158" s="293"/>
      <c r="M158" s="27" t="s">
        <v>314</v>
      </c>
      <c r="N158" s="74" t="s">
        <v>311</v>
      </c>
      <c r="O158" s="167">
        <v>116479.09</v>
      </c>
      <c r="P158" s="167">
        <v>116479.09</v>
      </c>
      <c r="Q158" s="91"/>
      <c r="R158" s="151"/>
      <c r="S158" s="151"/>
      <c r="T158" s="216"/>
      <c r="U158" s="216"/>
    </row>
    <row r="159" spans="1:23" s="1" customFormat="1" ht="26.45" customHeight="1" x14ac:dyDescent="0.2">
      <c r="A159" s="313"/>
      <c r="B159" s="325"/>
      <c r="C159" s="299"/>
      <c r="D159" s="251"/>
      <c r="E159" s="277"/>
      <c r="F159" s="251"/>
      <c r="G159" s="251"/>
      <c r="H159" s="277"/>
      <c r="I159" s="251"/>
      <c r="J159" s="322"/>
      <c r="K159" s="249"/>
      <c r="L159" s="249"/>
      <c r="M159" s="27" t="s">
        <v>313</v>
      </c>
      <c r="N159" s="74" t="s">
        <v>311</v>
      </c>
      <c r="O159" s="167">
        <v>104395.46</v>
      </c>
      <c r="P159" s="167">
        <v>104395.46</v>
      </c>
      <c r="Q159" s="168">
        <v>72530.789999999994</v>
      </c>
      <c r="R159" s="151"/>
      <c r="S159" s="151"/>
      <c r="T159" s="216"/>
      <c r="U159" s="216"/>
    </row>
    <row r="160" spans="1:23" s="1" customFormat="1" ht="26.45" customHeight="1" x14ac:dyDescent="0.2">
      <c r="A160" s="313"/>
      <c r="B160" s="325"/>
      <c r="C160" s="299"/>
      <c r="D160" s="251"/>
      <c r="E160" s="277"/>
      <c r="F160" s="251"/>
      <c r="G160" s="251"/>
      <c r="H160" s="277"/>
      <c r="I160" s="251"/>
      <c r="J160" s="322"/>
      <c r="K160" s="248" t="s">
        <v>289</v>
      </c>
      <c r="L160" s="248" t="s">
        <v>66</v>
      </c>
      <c r="M160" s="248" t="s">
        <v>346</v>
      </c>
      <c r="N160" s="74" t="s">
        <v>29</v>
      </c>
      <c r="O160" s="154"/>
      <c r="P160" s="123"/>
      <c r="Q160" s="195"/>
      <c r="R160" s="151"/>
      <c r="S160" s="151"/>
      <c r="T160" s="216"/>
      <c r="U160" s="216"/>
    </row>
    <row r="161" spans="1:23" s="1" customFormat="1" ht="26.45" customHeight="1" x14ac:dyDescent="0.2">
      <c r="A161" s="313"/>
      <c r="B161" s="325"/>
      <c r="C161" s="299"/>
      <c r="D161" s="251" t="s">
        <v>134</v>
      </c>
      <c r="E161" s="277" t="s">
        <v>42</v>
      </c>
      <c r="F161" s="251"/>
      <c r="G161" s="251"/>
      <c r="H161" s="277" t="s">
        <v>469</v>
      </c>
      <c r="I161" s="251" t="s">
        <v>42</v>
      </c>
      <c r="J161" s="322"/>
      <c r="K161" s="293"/>
      <c r="L161" s="293"/>
      <c r="M161" s="249"/>
      <c r="N161" s="74" t="s">
        <v>311</v>
      </c>
      <c r="O161" s="167">
        <v>312759.89</v>
      </c>
      <c r="P161" s="167">
        <v>312758.21000000002</v>
      </c>
      <c r="Q161" s="167">
        <v>402700</v>
      </c>
      <c r="R161" s="167">
        <v>340900</v>
      </c>
      <c r="S161" s="167">
        <v>340900</v>
      </c>
      <c r="T161" s="222"/>
      <c r="U161" s="222"/>
      <c r="V161" s="385"/>
      <c r="W161" s="1">
        <v>61800</v>
      </c>
    </row>
    <row r="162" spans="1:23" s="1" customFormat="1" ht="26.45" customHeight="1" x14ac:dyDescent="0.2">
      <c r="A162" s="313"/>
      <c r="B162" s="325"/>
      <c r="C162" s="299"/>
      <c r="D162" s="251"/>
      <c r="E162" s="277"/>
      <c r="F162" s="251"/>
      <c r="G162" s="251"/>
      <c r="H162" s="277"/>
      <c r="I162" s="251"/>
      <c r="J162" s="322"/>
      <c r="K162" s="293"/>
      <c r="L162" s="293"/>
      <c r="M162" s="27" t="s">
        <v>318</v>
      </c>
      <c r="N162" s="74" t="s">
        <v>311</v>
      </c>
      <c r="O162" s="167">
        <v>13733.15</v>
      </c>
      <c r="P162" s="167">
        <v>13733.15</v>
      </c>
      <c r="Q162" s="167"/>
      <c r="R162" s="167"/>
      <c r="S162" s="167"/>
      <c r="T162" s="222"/>
      <c r="U162" s="222"/>
    </row>
    <row r="163" spans="1:23" s="1" customFormat="1" ht="26.45" customHeight="1" x14ac:dyDescent="0.2">
      <c r="A163" s="313"/>
      <c r="B163" s="325"/>
      <c r="C163" s="299"/>
      <c r="D163" s="251"/>
      <c r="E163" s="277"/>
      <c r="F163" s="251"/>
      <c r="G163" s="251"/>
      <c r="H163" s="277"/>
      <c r="I163" s="251"/>
      <c r="J163" s="322"/>
      <c r="K163" s="249"/>
      <c r="L163" s="249"/>
      <c r="M163" s="27" t="s">
        <v>313</v>
      </c>
      <c r="N163" s="74" t="s">
        <v>311</v>
      </c>
      <c r="O163" s="167">
        <v>13016.8</v>
      </c>
      <c r="P163" s="167">
        <v>13016.8</v>
      </c>
      <c r="Q163" s="167">
        <v>13046.49</v>
      </c>
      <c r="R163" s="167"/>
      <c r="S163" s="167"/>
      <c r="T163" s="222"/>
      <c r="U163" s="222"/>
    </row>
    <row r="164" spans="1:23" s="1" customFormat="1" ht="26.45" customHeight="1" x14ac:dyDescent="0.2">
      <c r="A164" s="313"/>
      <c r="B164" s="325"/>
      <c r="C164" s="299"/>
      <c r="D164" s="251"/>
      <c r="E164" s="277"/>
      <c r="F164" s="251"/>
      <c r="G164" s="251"/>
      <c r="H164" s="277"/>
      <c r="I164" s="251"/>
      <c r="J164" s="322"/>
      <c r="K164" s="248" t="s">
        <v>286</v>
      </c>
      <c r="L164" s="248" t="s">
        <v>120</v>
      </c>
      <c r="M164" s="248" t="s">
        <v>390</v>
      </c>
      <c r="N164" s="74" t="s">
        <v>29</v>
      </c>
      <c r="O164" s="167">
        <v>0</v>
      </c>
      <c r="P164" s="167">
        <v>0</v>
      </c>
      <c r="Q164" s="167">
        <v>14000</v>
      </c>
      <c r="R164" s="167">
        <v>14000</v>
      </c>
      <c r="S164" s="167">
        <v>14000</v>
      </c>
      <c r="T164" s="222"/>
      <c r="U164" s="222"/>
    </row>
    <row r="165" spans="1:23" s="1" customFormat="1" ht="26.45" customHeight="1" x14ac:dyDescent="0.2">
      <c r="A165" s="313"/>
      <c r="B165" s="325"/>
      <c r="C165" s="299"/>
      <c r="D165" s="251"/>
      <c r="E165" s="277"/>
      <c r="F165" s="251"/>
      <c r="G165" s="251"/>
      <c r="H165" s="277"/>
      <c r="I165" s="251"/>
      <c r="J165" s="322"/>
      <c r="K165" s="293"/>
      <c r="L165" s="293"/>
      <c r="M165" s="293"/>
      <c r="N165" s="74" t="s">
        <v>311</v>
      </c>
      <c r="O165" s="167">
        <v>1416800</v>
      </c>
      <c r="P165" s="167">
        <v>1413155.62</v>
      </c>
      <c r="Q165" s="167">
        <v>1756500</v>
      </c>
      <c r="R165" s="167">
        <v>1488700</v>
      </c>
      <c r="S165" s="167">
        <v>1488700</v>
      </c>
      <c r="T165" s="222"/>
      <c r="U165" s="222"/>
      <c r="V165" s="385"/>
      <c r="W165" s="1">
        <v>267800</v>
      </c>
    </row>
    <row r="166" spans="1:23" s="1" customFormat="1" ht="26.45" customHeight="1" x14ac:dyDescent="0.2">
      <c r="A166" s="313"/>
      <c r="B166" s="325"/>
      <c r="C166" s="299"/>
      <c r="D166" s="251"/>
      <c r="E166" s="277"/>
      <c r="F166" s="251"/>
      <c r="G166" s="251"/>
      <c r="H166" s="277"/>
      <c r="I166" s="251"/>
      <c r="J166" s="322"/>
      <c r="K166" s="293"/>
      <c r="L166" s="293"/>
      <c r="M166" s="249"/>
      <c r="N166" s="74" t="s">
        <v>282</v>
      </c>
      <c r="O166" s="167">
        <v>250100</v>
      </c>
      <c r="P166" s="167">
        <v>239111.42</v>
      </c>
      <c r="Q166" s="167">
        <v>280000</v>
      </c>
      <c r="R166" s="167">
        <v>280000</v>
      </c>
      <c r="S166" s="167">
        <v>280000</v>
      </c>
      <c r="T166" s="222"/>
      <c r="U166" s="222"/>
    </row>
    <row r="167" spans="1:23" s="1" customFormat="1" ht="26.45" customHeight="1" x14ac:dyDescent="0.2">
      <c r="A167" s="313"/>
      <c r="B167" s="325"/>
      <c r="C167" s="299"/>
      <c r="D167" s="251"/>
      <c r="E167" s="277"/>
      <c r="F167" s="251"/>
      <c r="G167" s="251"/>
      <c r="H167" s="277" t="s">
        <v>475</v>
      </c>
      <c r="I167" s="251" t="s">
        <v>42</v>
      </c>
      <c r="J167" s="322"/>
      <c r="K167" s="293"/>
      <c r="L167" s="293"/>
      <c r="M167" s="27" t="s">
        <v>312</v>
      </c>
      <c r="N167" s="74" t="s">
        <v>311</v>
      </c>
      <c r="O167" s="167">
        <v>50709.42</v>
      </c>
      <c r="P167" s="167">
        <v>50709.42</v>
      </c>
      <c r="Q167" s="167"/>
      <c r="R167" s="167"/>
      <c r="S167" s="167"/>
      <c r="T167" s="222"/>
      <c r="U167" s="222"/>
    </row>
    <row r="168" spans="1:23" s="1" customFormat="1" ht="26.45" customHeight="1" x14ac:dyDescent="0.2">
      <c r="A168" s="313"/>
      <c r="B168" s="325"/>
      <c r="C168" s="299"/>
      <c r="D168" s="251"/>
      <c r="E168" s="277"/>
      <c r="F168" s="251"/>
      <c r="G168" s="251"/>
      <c r="H168" s="277"/>
      <c r="I168" s="251"/>
      <c r="J168" s="322"/>
      <c r="K168" s="249"/>
      <c r="L168" s="249"/>
      <c r="M168" s="27" t="s">
        <v>313</v>
      </c>
      <c r="N168" s="74" t="s">
        <v>311</v>
      </c>
      <c r="O168" s="167">
        <v>44547.42</v>
      </c>
      <c r="P168" s="167">
        <v>44547.42</v>
      </c>
      <c r="Q168" s="167">
        <v>44650.82</v>
      </c>
      <c r="R168" s="167"/>
      <c r="S168" s="167"/>
      <c r="T168" s="222"/>
      <c r="U168" s="222"/>
    </row>
    <row r="169" spans="1:23" s="1" customFormat="1" ht="26.45" customHeight="1" x14ac:dyDescent="0.2">
      <c r="A169" s="313"/>
      <c r="B169" s="325"/>
      <c r="C169" s="299"/>
      <c r="D169" s="251"/>
      <c r="E169" s="277"/>
      <c r="F169" s="251"/>
      <c r="G169" s="251"/>
      <c r="H169" s="277"/>
      <c r="I169" s="251"/>
      <c r="J169" s="322"/>
      <c r="K169" s="250" t="s">
        <v>308</v>
      </c>
      <c r="L169" s="250" t="s">
        <v>309</v>
      </c>
      <c r="M169" s="250" t="s">
        <v>310</v>
      </c>
      <c r="N169" s="74" t="s">
        <v>311</v>
      </c>
      <c r="O169" s="167">
        <v>78357.2</v>
      </c>
      <c r="P169" s="167">
        <v>78357.2</v>
      </c>
      <c r="Q169" s="167">
        <v>101100</v>
      </c>
      <c r="R169" s="167">
        <v>83500</v>
      </c>
      <c r="S169" s="167">
        <v>83500</v>
      </c>
      <c r="T169" s="222"/>
      <c r="U169" s="222"/>
      <c r="V169" s="385"/>
      <c r="W169" s="1">
        <v>17600</v>
      </c>
    </row>
    <row r="170" spans="1:23" s="1" customFormat="1" ht="26.45" customHeight="1" x14ac:dyDescent="0.2">
      <c r="A170" s="313"/>
      <c r="B170" s="325"/>
      <c r="C170" s="299"/>
      <c r="D170" s="251"/>
      <c r="E170" s="277"/>
      <c r="F170" s="251"/>
      <c r="G170" s="251"/>
      <c r="H170" s="277"/>
      <c r="I170" s="251"/>
      <c r="J170" s="322"/>
      <c r="K170" s="250"/>
      <c r="L170" s="250"/>
      <c r="M170" s="250"/>
      <c r="N170" s="74" t="s">
        <v>282</v>
      </c>
      <c r="O170" s="167">
        <v>48941.64</v>
      </c>
      <c r="P170" s="167">
        <v>47741.64</v>
      </c>
      <c r="Q170" s="167">
        <v>47800</v>
      </c>
      <c r="R170" s="167">
        <v>47800</v>
      </c>
      <c r="S170" s="167">
        <v>47800</v>
      </c>
      <c r="T170" s="222"/>
      <c r="U170" s="222"/>
    </row>
    <row r="171" spans="1:23" s="1" customFormat="1" ht="26.45" customHeight="1" x14ac:dyDescent="0.2">
      <c r="A171" s="313"/>
      <c r="B171" s="325"/>
      <c r="C171" s="299"/>
      <c r="D171" s="251"/>
      <c r="E171" s="277"/>
      <c r="F171" s="251"/>
      <c r="G171" s="251"/>
      <c r="H171" s="277"/>
      <c r="I171" s="251"/>
      <c r="J171" s="322"/>
      <c r="K171" s="250" t="s">
        <v>307</v>
      </c>
      <c r="L171" s="250" t="s">
        <v>120</v>
      </c>
      <c r="M171" s="250" t="s">
        <v>310</v>
      </c>
      <c r="N171" s="74" t="s">
        <v>29</v>
      </c>
      <c r="O171" s="167">
        <v>2400</v>
      </c>
      <c r="P171" s="167">
        <v>2376</v>
      </c>
      <c r="Q171" s="167">
        <v>2400</v>
      </c>
      <c r="R171" s="167">
        <v>1200</v>
      </c>
      <c r="S171" s="167">
        <v>1200</v>
      </c>
      <c r="T171" s="222"/>
      <c r="U171" s="222"/>
    </row>
    <row r="172" spans="1:23" s="1" customFormat="1" ht="26.45" customHeight="1" x14ac:dyDescent="0.2">
      <c r="A172" s="313"/>
      <c r="B172" s="325"/>
      <c r="C172" s="299"/>
      <c r="D172" s="251"/>
      <c r="E172" s="277"/>
      <c r="F172" s="251"/>
      <c r="G172" s="251"/>
      <c r="H172" s="277"/>
      <c r="I172" s="251"/>
      <c r="J172" s="322"/>
      <c r="K172" s="250"/>
      <c r="L172" s="250"/>
      <c r="M172" s="250"/>
      <c r="N172" s="74" t="s">
        <v>311</v>
      </c>
      <c r="O172" s="167">
        <v>168567.71</v>
      </c>
      <c r="P172" s="167">
        <v>168567.7</v>
      </c>
      <c r="Q172" s="167">
        <v>218780</v>
      </c>
      <c r="R172" s="167">
        <v>179500</v>
      </c>
      <c r="S172" s="167">
        <v>179500</v>
      </c>
      <c r="T172" s="222"/>
      <c r="U172" s="222"/>
      <c r="V172" s="385"/>
      <c r="W172" s="1">
        <v>39280</v>
      </c>
    </row>
    <row r="173" spans="1:23" s="1" customFormat="1" ht="26.45" customHeight="1" x14ac:dyDescent="0.2">
      <c r="A173" s="324"/>
      <c r="B173" s="325"/>
      <c r="C173" s="326"/>
      <c r="D173" s="251"/>
      <c r="E173" s="294"/>
      <c r="F173" s="288"/>
      <c r="G173" s="288"/>
      <c r="H173" s="294"/>
      <c r="I173" s="288"/>
      <c r="J173" s="322"/>
      <c r="K173" s="248"/>
      <c r="L173" s="248"/>
      <c r="M173" s="248"/>
      <c r="N173" s="176" t="s">
        <v>282</v>
      </c>
      <c r="O173" s="204">
        <v>4500</v>
      </c>
      <c r="P173" s="167">
        <v>4500</v>
      </c>
      <c r="Q173" s="167">
        <v>4500</v>
      </c>
      <c r="R173" s="167">
        <v>3000</v>
      </c>
      <c r="S173" s="167">
        <v>3000</v>
      </c>
      <c r="T173" s="222"/>
      <c r="U173" s="222"/>
    </row>
    <row r="174" spans="1:23" s="1" customFormat="1" ht="138" customHeight="1" x14ac:dyDescent="0.2">
      <c r="A174" s="207" t="s">
        <v>553</v>
      </c>
      <c r="B174" s="173" t="s">
        <v>554</v>
      </c>
      <c r="C174" s="174">
        <v>1211</v>
      </c>
      <c r="D174" s="172" t="s">
        <v>267</v>
      </c>
      <c r="E174" s="172" t="s">
        <v>555</v>
      </c>
      <c r="F174" s="173" t="s">
        <v>556</v>
      </c>
      <c r="G174" s="173" t="s">
        <v>557</v>
      </c>
      <c r="H174" s="172"/>
      <c r="I174" s="173"/>
      <c r="J174" s="172">
        <v>1</v>
      </c>
      <c r="K174" s="179" t="s">
        <v>281</v>
      </c>
      <c r="L174" s="179" t="s">
        <v>558</v>
      </c>
      <c r="M174" s="179" t="s">
        <v>560</v>
      </c>
      <c r="N174" s="179" t="s">
        <v>559</v>
      </c>
      <c r="O174" s="167"/>
      <c r="P174" s="167"/>
      <c r="Q174" s="208">
        <v>246097.62</v>
      </c>
      <c r="R174" s="208"/>
      <c r="S174" s="208"/>
      <c r="T174" s="223"/>
      <c r="U174" s="223"/>
      <c r="V174" s="385"/>
      <c r="W174" s="1">
        <v>165136.62</v>
      </c>
    </row>
    <row r="175" spans="1:23" s="1" customFormat="1" ht="110.25" hidden="1" customHeight="1" x14ac:dyDescent="0.2">
      <c r="A175" s="205" t="s">
        <v>135</v>
      </c>
      <c r="B175" s="171" t="s">
        <v>136</v>
      </c>
      <c r="C175" s="62" t="s">
        <v>137</v>
      </c>
      <c r="D175" s="62" t="s">
        <v>267</v>
      </c>
      <c r="E175" s="62" t="s">
        <v>268</v>
      </c>
      <c r="F175" s="62" t="s">
        <v>473</v>
      </c>
      <c r="G175" s="62" t="s">
        <v>42</v>
      </c>
      <c r="H175" s="62" t="s">
        <v>448</v>
      </c>
      <c r="I175" s="62" t="s">
        <v>0</v>
      </c>
      <c r="J175" s="171" t="s">
        <v>20</v>
      </c>
      <c r="K175" s="178" t="s">
        <v>281</v>
      </c>
      <c r="L175" s="178" t="s">
        <v>138</v>
      </c>
      <c r="M175" s="178" t="s">
        <v>319</v>
      </c>
      <c r="N175" s="178" t="s">
        <v>320</v>
      </c>
      <c r="O175" s="206"/>
      <c r="P175" s="167"/>
      <c r="Q175" s="167"/>
      <c r="R175" s="167"/>
      <c r="S175" s="167"/>
      <c r="T175" s="222"/>
      <c r="U175" s="222"/>
    </row>
    <row r="176" spans="1:23" s="1" customFormat="1" ht="100.5" customHeight="1" x14ac:dyDescent="0.2">
      <c r="A176" s="79" t="s">
        <v>139</v>
      </c>
      <c r="B176" s="80" t="s">
        <v>140</v>
      </c>
      <c r="C176" s="80" t="s">
        <v>141</v>
      </c>
      <c r="D176" s="80" t="s">
        <v>267</v>
      </c>
      <c r="E176" s="80" t="s">
        <v>268</v>
      </c>
      <c r="F176" s="80" t="s">
        <v>417</v>
      </c>
      <c r="G176" s="80" t="s">
        <v>42</v>
      </c>
      <c r="H176" s="80" t="s">
        <v>448</v>
      </c>
      <c r="I176" s="80" t="s">
        <v>0</v>
      </c>
      <c r="J176" s="80" t="s">
        <v>6</v>
      </c>
      <c r="K176" s="60" t="s">
        <v>281</v>
      </c>
      <c r="L176" s="60" t="s">
        <v>127</v>
      </c>
      <c r="M176" s="74" t="s">
        <v>389</v>
      </c>
      <c r="N176" s="18" t="s">
        <v>286</v>
      </c>
      <c r="O176" s="154">
        <v>78000</v>
      </c>
      <c r="P176" s="123">
        <v>78000</v>
      </c>
      <c r="Q176" s="195">
        <v>78000</v>
      </c>
      <c r="R176" s="195">
        <v>78000</v>
      </c>
      <c r="S176" s="195">
        <v>78000</v>
      </c>
      <c r="T176" s="216">
        <v>78000</v>
      </c>
      <c r="U176" s="216">
        <v>78000</v>
      </c>
    </row>
    <row r="177" spans="1:23" s="1" customFormat="1" ht="42.75" customHeight="1" x14ac:dyDescent="0.2">
      <c r="A177" s="265" t="s">
        <v>142</v>
      </c>
      <c r="B177" s="265" t="s">
        <v>143</v>
      </c>
      <c r="C177" s="265" t="s">
        <v>144</v>
      </c>
      <c r="D177" s="265" t="s">
        <v>145</v>
      </c>
      <c r="E177" s="265" t="s">
        <v>42</v>
      </c>
      <c r="F177" s="312" t="s">
        <v>518</v>
      </c>
      <c r="G177" s="265" t="s">
        <v>519</v>
      </c>
      <c r="H177" s="265" t="s">
        <v>448</v>
      </c>
      <c r="I177" s="265" t="s">
        <v>42</v>
      </c>
      <c r="J177" s="17" t="s">
        <v>6</v>
      </c>
      <c r="K177" s="74" t="s">
        <v>281</v>
      </c>
      <c r="L177" s="74" t="s">
        <v>127</v>
      </c>
      <c r="M177" s="74" t="s">
        <v>387</v>
      </c>
      <c r="N177" s="18" t="s">
        <v>282</v>
      </c>
      <c r="O177" s="154">
        <v>100000</v>
      </c>
      <c r="P177" s="123">
        <v>100000</v>
      </c>
      <c r="Q177" s="195">
        <v>100000</v>
      </c>
      <c r="R177" s="195">
        <v>100000</v>
      </c>
      <c r="S177" s="195">
        <v>100000</v>
      </c>
      <c r="T177" s="216">
        <v>100000</v>
      </c>
      <c r="U177" s="216">
        <v>100000</v>
      </c>
    </row>
    <row r="178" spans="1:23" s="1" customFormat="1" ht="42.75" customHeight="1" x14ac:dyDescent="0.2">
      <c r="A178" s="267"/>
      <c r="B178" s="267"/>
      <c r="C178" s="267"/>
      <c r="D178" s="266"/>
      <c r="E178" s="266"/>
      <c r="F178" s="254"/>
      <c r="G178" s="266"/>
      <c r="H178" s="266"/>
      <c r="I178" s="266"/>
      <c r="J178" s="198"/>
      <c r="K178" s="191" t="s">
        <v>281</v>
      </c>
      <c r="L178" s="191" t="s">
        <v>127</v>
      </c>
      <c r="M178" s="191" t="s">
        <v>388</v>
      </c>
      <c r="N178" s="202" t="s">
        <v>282</v>
      </c>
      <c r="O178" s="181">
        <v>51875.360000000001</v>
      </c>
      <c r="P178" s="181">
        <v>51875.360000000001</v>
      </c>
      <c r="Q178" s="181">
        <v>100000</v>
      </c>
      <c r="R178" s="181">
        <v>100000</v>
      </c>
      <c r="S178" s="181">
        <v>100000</v>
      </c>
      <c r="T178" s="216">
        <v>100000</v>
      </c>
      <c r="U178" s="216">
        <v>100000</v>
      </c>
    </row>
    <row r="179" spans="1:23" s="40" customFormat="1" ht="26.45" customHeight="1" x14ac:dyDescent="0.2">
      <c r="A179" s="313" t="s">
        <v>146</v>
      </c>
      <c r="B179" s="312" t="s">
        <v>147</v>
      </c>
      <c r="C179" s="298" t="s">
        <v>148</v>
      </c>
      <c r="D179" s="251" t="s">
        <v>267</v>
      </c>
      <c r="E179" s="251" t="s">
        <v>268</v>
      </c>
      <c r="F179" s="276" t="s">
        <v>427</v>
      </c>
      <c r="G179" s="251" t="s">
        <v>42</v>
      </c>
      <c r="H179" s="251" t="s">
        <v>425</v>
      </c>
      <c r="I179" s="318" t="s">
        <v>0</v>
      </c>
      <c r="J179" s="318" t="s">
        <v>6</v>
      </c>
      <c r="K179" s="43"/>
      <c r="L179" s="43"/>
      <c r="M179" s="43"/>
      <c r="N179" s="43"/>
      <c r="O179" s="193">
        <f t="shared" ref="O179:S179" si="27">SUM(O180:O191)</f>
        <v>23311275.43</v>
      </c>
      <c r="P179" s="193">
        <f t="shared" si="27"/>
        <v>23265962.180000003</v>
      </c>
      <c r="Q179" s="193">
        <f t="shared" si="27"/>
        <v>27370488.899999999</v>
      </c>
      <c r="R179" s="193">
        <f t="shared" si="27"/>
        <v>22983800</v>
      </c>
      <c r="S179" s="193">
        <f t="shared" si="27"/>
        <v>22983800</v>
      </c>
      <c r="T179" s="224"/>
      <c r="U179" s="224"/>
    </row>
    <row r="180" spans="1:23" s="40" customFormat="1" ht="26.45" customHeight="1" x14ac:dyDescent="0.2">
      <c r="A180" s="313"/>
      <c r="B180" s="254"/>
      <c r="C180" s="298"/>
      <c r="D180" s="251"/>
      <c r="E180" s="251"/>
      <c r="F180" s="276"/>
      <c r="G180" s="251"/>
      <c r="H180" s="251"/>
      <c r="I180" s="318"/>
      <c r="J180" s="318"/>
      <c r="K180" s="187" t="s">
        <v>281</v>
      </c>
      <c r="L180" s="187" t="s">
        <v>127</v>
      </c>
      <c r="M180" s="187" t="s">
        <v>385</v>
      </c>
      <c r="N180" s="187" t="s">
        <v>28</v>
      </c>
      <c r="O180" s="91">
        <v>1413265.5</v>
      </c>
      <c r="P180" s="91">
        <v>1413265.5</v>
      </c>
      <c r="Q180" s="91">
        <v>1311500</v>
      </c>
      <c r="R180" s="91">
        <v>1311500</v>
      </c>
      <c r="S180" s="91">
        <v>1311500</v>
      </c>
      <c r="T180" s="218"/>
      <c r="U180" s="218"/>
    </row>
    <row r="181" spans="1:23" s="40" customFormat="1" ht="26.45" customHeight="1" x14ac:dyDescent="0.2">
      <c r="A181" s="313"/>
      <c r="B181" s="254"/>
      <c r="C181" s="298"/>
      <c r="D181" s="251"/>
      <c r="E181" s="251"/>
      <c r="F181" s="276"/>
      <c r="G181" s="251"/>
      <c r="H181" s="251"/>
      <c r="I181" s="318"/>
      <c r="J181" s="318"/>
      <c r="K181" s="187" t="s">
        <v>281</v>
      </c>
      <c r="L181" s="187" t="s">
        <v>127</v>
      </c>
      <c r="M181" s="187" t="s">
        <v>386</v>
      </c>
      <c r="N181" s="187" t="s">
        <v>28</v>
      </c>
      <c r="O181" s="91">
        <v>14124100</v>
      </c>
      <c r="P181" s="91">
        <v>14082684.49</v>
      </c>
      <c r="Q181" s="91">
        <v>17418900</v>
      </c>
      <c r="R181" s="91">
        <v>14743000</v>
      </c>
      <c r="S181" s="91">
        <v>14743000</v>
      </c>
      <c r="T181" s="218"/>
      <c r="U181" s="218"/>
      <c r="V181" s="385"/>
      <c r="W181" s="40">
        <v>2675900</v>
      </c>
    </row>
    <row r="182" spans="1:23" s="40" customFormat="1" ht="26.45" customHeight="1" x14ac:dyDescent="0.2">
      <c r="A182" s="313"/>
      <c r="B182" s="254"/>
      <c r="C182" s="298"/>
      <c r="D182" s="251"/>
      <c r="E182" s="251"/>
      <c r="F182" s="276"/>
      <c r="G182" s="251"/>
      <c r="H182" s="251"/>
      <c r="I182" s="318"/>
      <c r="J182" s="318"/>
      <c r="K182" s="187" t="s">
        <v>281</v>
      </c>
      <c r="L182" s="187" t="s">
        <v>127</v>
      </c>
      <c r="M182" s="187" t="s">
        <v>314</v>
      </c>
      <c r="N182" s="187" t="s">
        <v>28</v>
      </c>
      <c r="O182" s="91">
        <v>385692.34</v>
      </c>
      <c r="P182" s="91">
        <v>385692.34</v>
      </c>
      <c r="Q182" s="91"/>
      <c r="R182" s="91"/>
      <c r="S182" s="91"/>
      <c r="T182" s="218"/>
      <c r="U182" s="218"/>
      <c r="V182" s="385"/>
    </row>
    <row r="183" spans="1:23" s="40" customFormat="1" ht="26.45" customHeight="1" x14ac:dyDescent="0.2">
      <c r="A183" s="313"/>
      <c r="B183" s="254"/>
      <c r="C183" s="298"/>
      <c r="D183" s="251"/>
      <c r="E183" s="251"/>
      <c r="F183" s="276"/>
      <c r="G183" s="251"/>
      <c r="H183" s="251"/>
      <c r="I183" s="318"/>
      <c r="J183" s="318"/>
      <c r="K183" s="187" t="s">
        <v>281</v>
      </c>
      <c r="L183" s="187" t="s">
        <v>127</v>
      </c>
      <c r="M183" s="187" t="s">
        <v>313</v>
      </c>
      <c r="N183" s="187" t="s">
        <v>28</v>
      </c>
      <c r="O183" s="168">
        <v>345680.32</v>
      </c>
      <c r="P183" s="168">
        <v>345680.32</v>
      </c>
      <c r="Q183" s="168">
        <v>240168.2</v>
      </c>
      <c r="R183" s="168"/>
      <c r="S183" s="168"/>
      <c r="T183" s="225"/>
      <c r="U183" s="225"/>
      <c r="V183" s="385"/>
    </row>
    <row r="184" spans="1:23" s="40" customFormat="1" ht="26.45" customHeight="1" x14ac:dyDescent="0.2">
      <c r="A184" s="313"/>
      <c r="B184" s="254"/>
      <c r="C184" s="298"/>
      <c r="D184" s="251" t="s">
        <v>418</v>
      </c>
      <c r="E184" s="251" t="s">
        <v>42</v>
      </c>
      <c r="F184" s="276"/>
      <c r="G184" s="251"/>
      <c r="H184" s="251" t="s">
        <v>426</v>
      </c>
      <c r="I184" s="318"/>
      <c r="J184" s="318"/>
      <c r="K184" s="187" t="s">
        <v>289</v>
      </c>
      <c r="L184" s="187" t="s">
        <v>66</v>
      </c>
      <c r="M184" s="187" t="s">
        <v>346</v>
      </c>
      <c r="N184" s="187" t="s">
        <v>28</v>
      </c>
      <c r="O184" s="168">
        <v>1050440.1100000001</v>
      </c>
      <c r="P184" s="168">
        <v>1050440.1100000001</v>
      </c>
      <c r="Q184" s="168">
        <v>1333500</v>
      </c>
      <c r="R184" s="168">
        <v>1128800</v>
      </c>
      <c r="S184" s="168">
        <v>1128800</v>
      </c>
      <c r="T184" s="225"/>
      <c r="U184" s="225"/>
      <c r="V184" s="385"/>
      <c r="W184" s="40">
        <v>204700</v>
      </c>
    </row>
    <row r="185" spans="1:23" s="40" customFormat="1" ht="26.45" customHeight="1" x14ac:dyDescent="0.2">
      <c r="A185" s="313"/>
      <c r="B185" s="254"/>
      <c r="C185" s="298"/>
      <c r="D185" s="251"/>
      <c r="E185" s="251"/>
      <c r="F185" s="276"/>
      <c r="G185" s="251"/>
      <c r="H185" s="251"/>
      <c r="I185" s="318"/>
      <c r="J185" s="318"/>
      <c r="K185" s="187" t="s">
        <v>289</v>
      </c>
      <c r="L185" s="187" t="s">
        <v>66</v>
      </c>
      <c r="M185" s="187" t="s">
        <v>318</v>
      </c>
      <c r="N185" s="187" t="s">
        <v>28</v>
      </c>
      <c r="O185" s="168">
        <v>45474</v>
      </c>
      <c r="P185" s="168">
        <v>45474</v>
      </c>
      <c r="Q185" s="168"/>
      <c r="R185" s="168"/>
      <c r="S185" s="168"/>
      <c r="T185" s="225"/>
      <c r="U185" s="225"/>
      <c r="V185" s="385"/>
    </row>
    <row r="186" spans="1:23" s="40" customFormat="1" ht="26.45" customHeight="1" x14ac:dyDescent="0.2">
      <c r="A186" s="313"/>
      <c r="B186" s="254"/>
      <c r="C186" s="298"/>
      <c r="D186" s="251"/>
      <c r="E186" s="251"/>
      <c r="F186" s="276"/>
      <c r="G186" s="251"/>
      <c r="H186" s="251"/>
      <c r="I186" s="318"/>
      <c r="J186" s="318"/>
      <c r="K186" s="187" t="s">
        <v>289</v>
      </c>
      <c r="L186" s="187" t="s">
        <v>66</v>
      </c>
      <c r="M186" s="187" t="s">
        <v>313</v>
      </c>
      <c r="N186" s="187" t="s">
        <v>28</v>
      </c>
      <c r="O186" s="168">
        <v>43102</v>
      </c>
      <c r="P186" s="168">
        <v>43102</v>
      </c>
      <c r="Q186" s="168">
        <v>43200.3</v>
      </c>
      <c r="R186" s="168"/>
      <c r="S186" s="168"/>
      <c r="T186" s="225"/>
      <c r="U186" s="225"/>
      <c r="V186" s="385"/>
    </row>
    <row r="187" spans="1:23" s="40" customFormat="1" ht="26.45" customHeight="1" x14ac:dyDescent="0.2">
      <c r="A187" s="313"/>
      <c r="B187" s="254"/>
      <c r="C187" s="298"/>
      <c r="D187" s="251"/>
      <c r="E187" s="251"/>
      <c r="F187" s="276"/>
      <c r="G187" s="251"/>
      <c r="H187" s="251"/>
      <c r="I187" s="318"/>
      <c r="J187" s="318"/>
      <c r="K187" s="187" t="s">
        <v>286</v>
      </c>
      <c r="L187" s="187" t="s">
        <v>120</v>
      </c>
      <c r="M187" s="187" t="s">
        <v>390</v>
      </c>
      <c r="N187" s="187" t="s">
        <v>28</v>
      </c>
      <c r="O187" s="168">
        <v>4751800</v>
      </c>
      <c r="P187" s="168">
        <v>4747902.26</v>
      </c>
      <c r="Q187" s="168">
        <v>5816100</v>
      </c>
      <c r="R187" s="168">
        <v>4929500</v>
      </c>
      <c r="S187" s="168">
        <v>4929500</v>
      </c>
      <c r="T187" s="225"/>
      <c r="U187" s="225"/>
      <c r="V187" s="385"/>
      <c r="W187" s="40">
        <v>886600</v>
      </c>
    </row>
    <row r="188" spans="1:23" s="40" customFormat="1" ht="26.45" customHeight="1" x14ac:dyDescent="0.2">
      <c r="A188" s="313"/>
      <c r="B188" s="254"/>
      <c r="C188" s="298"/>
      <c r="D188" s="251"/>
      <c r="E188" s="251"/>
      <c r="F188" s="276"/>
      <c r="G188" s="251"/>
      <c r="H188" s="251"/>
      <c r="I188" s="318"/>
      <c r="J188" s="318"/>
      <c r="K188" s="187" t="s">
        <v>286</v>
      </c>
      <c r="L188" s="187" t="s">
        <v>120</v>
      </c>
      <c r="M188" s="187" t="s">
        <v>312</v>
      </c>
      <c r="N188" s="187" t="s">
        <v>28</v>
      </c>
      <c r="O188" s="168">
        <v>167912</v>
      </c>
      <c r="P188" s="168">
        <v>167912</v>
      </c>
      <c r="Q188" s="168"/>
      <c r="R188" s="168"/>
      <c r="S188" s="168"/>
      <c r="T188" s="225"/>
      <c r="U188" s="225"/>
      <c r="V188" s="385"/>
    </row>
    <row r="189" spans="1:23" s="40" customFormat="1" ht="26.45" customHeight="1" x14ac:dyDescent="0.2">
      <c r="A189" s="313"/>
      <c r="B189" s="254"/>
      <c r="C189" s="298"/>
      <c r="D189" s="251"/>
      <c r="E189" s="251"/>
      <c r="F189" s="276"/>
      <c r="G189" s="251"/>
      <c r="H189" s="251"/>
      <c r="I189" s="318"/>
      <c r="J189" s="318"/>
      <c r="K189" s="187" t="s">
        <v>286</v>
      </c>
      <c r="L189" s="187" t="s">
        <v>120</v>
      </c>
      <c r="M189" s="187" t="s">
        <v>313</v>
      </c>
      <c r="N189" s="187" t="s">
        <v>28</v>
      </c>
      <c r="O189" s="168">
        <v>147508</v>
      </c>
      <c r="P189" s="168">
        <v>147508</v>
      </c>
      <c r="Q189" s="168">
        <v>147850.4</v>
      </c>
      <c r="R189" s="168"/>
      <c r="S189" s="168"/>
      <c r="T189" s="225"/>
      <c r="U189" s="225"/>
      <c r="V189" s="385"/>
    </row>
    <row r="190" spans="1:23" s="40" customFormat="1" ht="26.45" customHeight="1" x14ac:dyDescent="0.2">
      <c r="A190" s="313"/>
      <c r="B190" s="254"/>
      <c r="C190" s="298"/>
      <c r="D190" s="251"/>
      <c r="E190" s="251"/>
      <c r="F190" s="276"/>
      <c r="G190" s="251"/>
      <c r="H190" s="251"/>
      <c r="I190" s="318"/>
      <c r="J190" s="318"/>
      <c r="K190" s="187" t="s">
        <v>308</v>
      </c>
      <c r="L190" s="187" t="s">
        <v>309</v>
      </c>
      <c r="M190" s="187" t="s">
        <v>310</v>
      </c>
      <c r="N190" s="187" t="s">
        <v>28</v>
      </c>
      <c r="O190" s="168">
        <v>265401.15999999997</v>
      </c>
      <c r="P190" s="168">
        <v>265401.15999999997</v>
      </c>
      <c r="Q190" s="168">
        <v>334900</v>
      </c>
      <c r="R190" s="168">
        <v>276700</v>
      </c>
      <c r="S190" s="168">
        <v>276700</v>
      </c>
      <c r="T190" s="225"/>
      <c r="U190" s="225"/>
      <c r="V190" s="385"/>
      <c r="W190" s="40">
        <v>58200</v>
      </c>
    </row>
    <row r="191" spans="1:23" s="40" customFormat="1" ht="26.45" customHeight="1" x14ac:dyDescent="0.2">
      <c r="A191" s="313"/>
      <c r="B191" s="255"/>
      <c r="C191" s="298"/>
      <c r="D191" s="251"/>
      <c r="E191" s="251"/>
      <c r="F191" s="276"/>
      <c r="G191" s="251"/>
      <c r="H191" s="251"/>
      <c r="I191" s="318"/>
      <c r="J191" s="318"/>
      <c r="K191" s="187" t="s">
        <v>307</v>
      </c>
      <c r="L191" s="187" t="s">
        <v>120</v>
      </c>
      <c r="M191" s="187" t="s">
        <v>317</v>
      </c>
      <c r="N191" s="187" t="s">
        <v>28</v>
      </c>
      <c r="O191" s="168">
        <v>570900</v>
      </c>
      <c r="P191" s="168">
        <v>570900</v>
      </c>
      <c r="Q191" s="168">
        <v>724370</v>
      </c>
      <c r="R191" s="168">
        <v>594300</v>
      </c>
      <c r="S191" s="168">
        <v>594300</v>
      </c>
      <c r="T191" s="225"/>
      <c r="U191" s="225"/>
      <c r="V191" s="385"/>
      <c r="W191" s="40">
        <v>130070</v>
      </c>
    </row>
    <row r="192" spans="1:23" s="40" customFormat="1" ht="162.75" customHeight="1" x14ac:dyDescent="0.2">
      <c r="A192" s="38" t="s">
        <v>149</v>
      </c>
      <c r="B192" s="36" t="s">
        <v>150</v>
      </c>
      <c r="C192" s="36" t="s">
        <v>151</v>
      </c>
      <c r="D192" s="189" t="s">
        <v>267</v>
      </c>
      <c r="E192" s="190" t="s">
        <v>268</v>
      </c>
      <c r="F192" s="190" t="s">
        <v>428</v>
      </c>
      <c r="G192" s="190" t="s">
        <v>42</v>
      </c>
      <c r="H192" s="190" t="s">
        <v>421</v>
      </c>
      <c r="I192" s="190" t="s">
        <v>42</v>
      </c>
      <c r="J192" s="197" t="s">
        <v>20</v>
      </c>
      <c r="K192" s="196" t="s">
        <v>281</v>
      </c>
      <c r="L192" s="236" t="s">
        <v>152</v>
      </c>
      <c r="M192" s="236" t="s">
        <v>391</v>
      </c>
      <c r="N192" s="237" t="s">
        <v>282</v>
      </c>
      <c r="O192" s="238">
        <v>35500</v>
      </c>
      <c r="P192" s="238">
        <v>35500</v>
      </c>
      <c r="Q192" s="238">
        <v>35500</v>
      </c>
      <c r="R192" s="238"/>
      <c r="S192" s="238"/>
      <c r="T192" s="226"/>
      <c r="U192" s="226"/>
      <c r="V192" s="385"/>
    </row>
    <row r="193" spans="1:23" s="40" customFormat="1" ht="68.25" customHeight="1" x14ac:dyDescent="0.2">
      <c r="A193" s="320" t="s">
        <v>153</v>
      </c>
      <c r="B193" s="312" t="s">
        <v>154</v>
      </c>
      <c r="C193" s="253" t="s">
        <v>155</v>
      </c>
      <c r="D193" s="64" t="s">
        <v>267</v>
      </c>
      <c r="E193" s="45" t="s">
        <v>268</v>
      </c>
      <c r="F193" s="312" t="s">
        <v>427</v>
      </c>
      <c r="G193" s="312" t="s">
        <v>431</v>
      </c>
      <c r="H193" s="312" t="s">
        <v>472</v>
      </c>
      <c r="I193" s="312" t="s">
        <v>42</v>
      </c>
      <c r="J193" s="316" t="s">
        <v>15</v>
      </c>
      <c r="K193" s="258" t="s">
        <v>281</v>
      </c>
      <c r="L193" s="256" t="s">
        <v>35</v>
      </c>
      <c r="M193" s="256" t="s">
        <v>328</v>
      </c>
      <c r="N193" s="258" t="s">
        <v>288</v>
      </c>
      <c r="O193" s="252">
        <v>3189168.45</v>
      </c>
      <c r="P193" s="252">
        <v>3189168.45</v>
      </c>
      <c r="Q193" s="252">
        <v>3538793</v>
      </c>
      <c r="R193" s="252">
        <v>3468800</v>
      </c>
      <c r="S193" s="252">
        <v>3468800</v>
      </c>
      <c r="T193" s="224"/>
      <c r="U193" s="224"/>
      <c r="V193" s="385"/>
      <c r="W193" s="40">
        <v>69993</v>
      </c>
    </row>
    <row r="194" spans="1:23" s="40" customFormat="1" ht="78.75" hidden="1" customHeight="1" x14ac:dyDescent="0.2">
      <c r="A194" s="308"/>
      <c r="B194" s="255"/>
      <c r="C194" s="321"/>
      <c r="D194" s="64" t="s">
        <v>429</v>
      </c>
      <c r="E194" s="45" t="s">
        <v>430</v>
      </c>
      <c r="F194" s="255"/>
      <c r="G194" s="255"/>
      <c r="H194" s="255"/>
      <c r="I194" s="255"/>
      <c r="J194" s="317"/>
      <c r="K194" s="257"/>
      <c r="L194" s="257"/>
      <c r="M194" s="257"/>
      <c r="N194" s="257"/>
      <c r="O194" s="252"/>
      <c r="P194" s="252"/>
      <c r="Q194" s="252"/>
      <c r="R194" s="252"/>
      <c r="S194" s="252"/>
      <c r="T194" s="224"/>
      <c r="U194" s="224"/>
      <c r="V194" s="385"/>
    </row>
    <row r="195" spans="1:23" s="40" customFormat="1" ht="123" customHeight="1" x14ac:dyDescent="0.2">
      <c r="A195" s="313" t="s">
        <v>156</v>
      </c>
      <c r="B195" s="312" t="s">
        <v>157</v>
      </c>
      <c r="C195" s="314" t="s">
        <v>158</v>
      </c>
      <c r="D195" s="319" t="s">
        <v>267</v>
      </c>
      <c r="E195" s="312" t="s">
        <v>268</v>
      </c>
      <c r="F195" s="312" t="s">
        <v>46</v>
      </c>
      <c r="G195" s="312" t="s">
        <v>42</v>
      </c>
      <c r="H195" s="312" t="s">
        <v>450</v>
      </c>
      <c r="I195" s="312" t="s">
        <v>42</v>
      </c>
      <c r="J195" s="316" t="s">
        <v>11</v>
      </c>
      <c r="K195" s="42" t="s">
        <v>289</v>
      </c>
      <c r="L195" s="42" t="s">
        <v>51</v>
      </c>
      <c r="M195" s="42" t="s">
        <v>345</v>
      </c>
      <c r="N195" s="42" t="s">
        <v>293</v>
      </c>
      <c r="O195" s="152">
        <f>4889415.11-0.56</f>
        <v>4889414.5500000007</v>
      </c>
      <c r="P195" s="120">
        <v>3910156.22</v>
      </c>
      <c r="Q195" s="120">
        <f>4738991.14-20.59</f>
        <v>4738970.55</v>
      </c>
      <c r="R195" s="120">
        <f>4513532.47-29.95</f>
        <v>4513502.5199999996</v>
      </c>
      <c r="S195" s="120">
        <f>4394246.08-15.39</f>
        <v>4394230.6900000004</v>
      </c>
      <c r="T195" s="224"/>
      <c r="U195" s="224"/>
      <c r="V195" s="385"/>
    </row>
    <row r="196" spans="1:23" s="41" customFormat="1" ht="123" customHeight="1" x14ac:dyDescent="0.2">
      <c r="A196" s="313" t="s">
        <v>0</v>
      </c>
      <c r="B196" s="255"/>
      <c r="C196" s="314" t="s">
        <v>0</v>
      </c>
      <c r="D196" s="255"/>
      <c r="E196" s="255"/>
      <c r="F196" s="255"/>
      <c r="G196" s="255"/>
      <c r="H196" s="255"/>
      <c r="I196" s="255"/>
      <c r="J196" s="317"/>
      <c r="K196" s="58"/>
      <c r="L196" s="58"/>
      <c r="M196" s="58"/>
      <c r="N196" s="12"/>
      <c r="O196" s="94"/>
      <c r="P196" s="94"/>
      <c r="Q196" s="94"/>
      <c r="R196" s="94"/>
      <c r="S196" s="94"/>
      <c r="T196" s="227"/>
      <c r="U196" s="227"/>
      <c r="V196" s="385"/>
    </row>
    <row r="197" spans="1:23" s="40" customFormat="1" ht="71.25" customHeight="1" x14ac:dyDescent="0.2">
      <c r="A197" s="312" t="s">
        <v>159</v>
      </c>
      <c r="B197" s="312" t="s">
        <v>160</v>
      </c>
      <c r="C197" s="312" t="s">
        <v>161</v>
      </c>
      <c r="D197" s="55" t="s">
        <v>433</v>
      </c>
      <c r="E197" s="51" t="s">
        <v>434</v>
      </c>
      <c r="F197" s="312" t="s">
        <v>446</v>
      </c>
      <c r="G197" s="312" t="s">
        <v>42</v>
      </c>
      <c r="H197" s="80" t="s">
        <v>444</v>
      </c>
      <c r="I197" s="36" t="s">
        <v>42</v>
      </c>
      <c r="J197" s="35" t="s">
        <v>6</v>
      </c>
      <c r="K197" s="70" t="s">
        <v>281</v>
      </c>
      <c r="L197" s="70" t="s">
        <v>152</v>
      </c>
      <c r="M197" s="70" t="s">
        <v>392</v>
      </c>
      <c r="N197" s="39" t="s">
        <v>292</v>
      </c>
      <c r="O197" s="153">
        <v>2925200</v>
      </c>
      <c r="P197" s="153">
        <v>2925200</v>
      </c>
      <c r="Q197" s="121">
        <v>3786295</v>
      </c>
      <c r="R197" s="160">
        <v>3368100</v>
      </c>
      <c r="S197" s="160">
        <v>3368100</v>
      </c>
      <c r="T197" s="228"/>
      <c r="U197" s="228"/>
      <c r="V197" s="385"/>
      <c r="W197" s="40">
        <v>418195</v>
      </c>
    </row>
    <row r="198" spans="1:23" s="40" customFormat="1" ht="71.25" customHeight="1" x14ac:dyDescent="0.2">
      <c r="A198" s="255"/>
      <c r="B198" s="255"/>
      <c r="C198" s="255"/>
      <c r="D198" s="36" t="s">
        <v>432</v>
      </c>
      <c r="E198" s="36"/>
      <c r="F198" s="255"/>
      <c r="G198" s="255"/>
      <c r="H198" s="36" t="s">
        <v>445</v>
      </c>
      <c r="I198" s="36" t="s">
        <v>42</v>
      </c>
      <c r="J198" s="36">
        <v>1</v>
      </c>
      <c r="K198" s="70" t="s">
        <v>281</v>
      </c>
      <c r="L198" s="70" t="s">
        <v>152</v>
      </c>
      <c r="M198" s="70" t="s">
        <v>392</v>
      </c>
      <c r="N198" s="19" t="s">
        <v>293</v>
      </c>
      <c r="O198" s="153">
        <v>0</v>
      </c>
      <c r="P198" s="153">
        <v>0</v>
      </c>
      <c r="Q198" s="121">
        <v>0</v>
      </c>
      <c r="R198" s="121">
        <v>0</v>
      </c>
      <c r="S198" s="121">
        <v>0</v>
      </c>
      <c r="T198" s="228"/>
      <c r="U198" s="228"/>
      <c r="V198" s="385"/>
    </row>
    <row r="199" spans="1:23" ht="26.45" customHeight="1" x14ac:dyDescent="0.2">
      <c r="A199" s="5" t="s">
        <v>162</v>
      </c>
      <c r="B199" s="76" t="s">
        <v>163</v>
      </c>
      <c r="C199" s="76" t="s">
        <v>164</v>
      </c>
      <c r="D199" s="80"/>
      <c r="E199" s="80"/>
      <c r="F199" s="76" t="s">
        <v>0</v>
      </c>
      <c r="G199" s="76" t="s">
        <v>0</v>
      </c>
      <c r="H199" s="76" t="s">
        <v>0</v>
      </c>
      <c r="I199" s="76" t="s">
        <v>0</v>
      </c>
      <c r="J199" s="76" t="s">
        <v>0</v>
      </c>
      <c r="K199" s="13"/>
      <c r="L199" s="13"/>
      <c r="M199" s="13"/>
      <c r="N199" s="13"/>
      <c r="O199" s="135">
        <f>O200+O208</f>
        <v>21979318.75</v>
      </c>
      <c r="P199" s="135">
        <f>P200+P208</f>
        <v>19394027.539999999</v>
      </c>
      <c r="Q199" s="135">
        <f>Q200+Q208</f>
        <v>29898624.100000001</v>
      </c>
      <c r="R199" s="135">
        <f>R200+R208</f>
        <v>32743141.100000001</v>
      </c>
      <c r="S199" s="135">
        <f>S200+S208</f>
        <v>35431783.100000001</v>
      </c>
      <c r="T199" s="229"/>
      <c r="U199" s="229"/>
      <c r="V199" s="385"/>
    </row>
    <row r="200" spans="1:23" ht="26.45" customHeight="1" x14ac:dyDescent="0.2">
      <c r="A200" s="6" t="s">
        <v>165</v>
      </c>
      <c r="B200" s="76" t="s">
        <v>166</v>
      </c>
      <c r="C200" s="76" t="s">
        <v>167</v>
      </c>
      <c r="D200" s="76" t="s">
        <v>0</v>
      </c>
      <c r="E200" s="76" t="s">
        <v>0</v>
      </c>
      <c r="F200" s="76" t="s">
        <v>0</v>
      </c>
      <c r="G200" s="76" t="s">
        <v>0</v>
      </c>
      <c r="H200" s="76" t="s">
        <v>0</v>
      </c>
      <c r="I200" s="76" t="s">
        <v>0</v>
      </c>
      <c r="J200" s="76" t="s">
        <v>168</v>
      </c>
      <c r="K200" s="13"/>
      <c r="L200" s="13"/>
      <c r="M200" s="13"/>
      <c r="N200" s="13"/>
      <c r="O200" s="136">
        <f>O201+O202+O207</f>
        <v>576103.19999999995</v>
      </c>
      <c r="P200" s="136">
        <f>P201+P202+P207</f>
        <v>576103.19999999995</v>
      </c>
      <c r="Q200" s="136">
        <f t="shared" ref="Q200:S200" si="28">Q201+Q202+Q207</f>
        <v>694165</v>
      </c>
      <c r="R200" s="136">
        <f t="shared" si="28"/>
        <v>763382</v>
      </c>
      <c r="S200" s="136">
        <f t="shared" si="28"/>
        <v>868124</v>
      </c>
      <c r="T200" s="230"/>
      <c r="U200" s="230"/>
      <c r="V200" s="385"/>
    </row>
    <row r="201" spans="1:23" s="1" customFormat="1" ht="27" customHeight="1" x14ac:dyDescent="0.2">
      <c r="A201" s="79" t="s">
        <v>169</v>
      </c>
      <c r="B201" s="80" t="s">
        <v>170</v>
      </c>
      <c r="C201" s="80" t="s">
        <v>171</v>
      </c>
      <c r="D201" s="80" t="s">
        <v>172</v>
      </c>
      <c r="E201" s="80" t="s">
        <v>42</v>
      </c>
      <c r="F201" s="80" t="s">
        <v>435</v>
      </c>
      <c r="G201" s="80" t="s">
        <v>42</v>
      </c>
      <c r="H201" s="64" t="s">
        <v>448</v>
      </c>
      <c r="I201" s="80" t="s">
        <v>0</v>
      </c>
      <c r="J201" s="80" t="s">
        <v>168</v>
      </c>
      <c r="K201" s="60" t="s">
        <v>281</v>
      </c>
      <c r="L201" s="60" t="s">
        <v>173</v>
      </c>
      <c r="M201" s="60" t="s">
        <v>496</v>
      </c>
      <c r="N201" s="14" t="s">
        <v>282</v>
      </c>
      <c r="O201" s="154">
        <v>1359</v>
      </c>
      <c r="P201" s="154">
        <v>1359</v>
      </c>
      <c r="Q201" s="123">
        <v>4200</v>
      </c>
      <c r="R201" s="123">
        <v>4360</v>
      </c>
      <c r="S201" s="123">
        <v>38869</v>
      </c>
      <c r="T201" s="216"/>
      <c r="U201" s="216"/>
    </row>
    <row r="202" spans="1:23" s="40" customFormat="1" ht="29.25" customHeight="1" x14ac:dyDescent="0.2">
      <c r="A202" s="313" t="s">
        <v>174</v>
      </c>
      <c r="B202" s="312" t="s">
        <v>175</v>
      </c>
      <c r="C202" s="314" t="s">
        <v>176</v>
      </c>
      <c r="D202" s="312" t="s">
        <v>267</v>
      </c>
      <c r="E202" s="302" t="s">
        <v>42</v>
      </c>
      <c r="F202" s="312" t="s">
        <v>423</v>
      </c>
      <c r="G202" s="312" t="s">
        <v>42</v>
      </c>
      <c r="H202" s="312" t="s">
        <v>422</v>
      </c>
      <c r="I202" s="312" t="s">
        <v>42</v>
      </c>
      <c r="J202" s="253" t="s">
        <v>168</v>
      </c>
      <c r="K202" s="70" t="s">
        <v>281</v>
      </c>
      <c r="L202" s="70" t="s">
        <v>178</v>
      </c>
      <c r="M202" s="70" t="s">
        <v>393</v>
      </c>
      <c r="N202" s="39" t="s">
        <v>285</v>
      </c>
      <c r="O202" s="95">
        <f t="shared" ref="O202" si="29">O203+O204+O205+O206</f>
        <v>574744.19999999995</v>
      </c>
      <c r="P202" s="95">
        <f t="shared" ref="P202:Q202" si="30">P203+P204+P205+P206</f>
        <v>574744.19999999995</v>
      </c>
      <c r="Q202" s="95">
        <f t="shared" si="30"/>
        <v>689965</v>
      </c>
      <c r="R202" s="95">
        <f t="shared" ref="R202:S202" si="31">R203+R204+R205+R206</f>
        <v>759022</v>
      </c>
      <c r="S202" s="95">
        <f t="shared" si="31"/>
        <v>829255</v>
      </c>
      <c r="T202" s="231"/>
      <c r="U202" s="231"/>
    </row>
    <row r="203" spans="1:23" s="40" customFormat="1" ht="29.25" customHeight="1" x14ac:dyDescent="0.2">
      <c r="A203" s="313"/>
      <c r="B203" s="254"/>
      <c r="C203" s="314"/>
      <c r="D203" s="255"/>
      <c r="E203" s="283"/>
      <c r="F203" s="254"/>
      <c r="G203" s="254"/>
      <c r="H203" s="254"/>
      <c r="I203" s="254"/>
      <c r="J203" s="254"/>
      <c r="K203" s="70" t="s">
        <v>281</v>
      </c>
      <c r="L203" s="70" t="s">
        <v>178</v>
      </c>
      <c r="M203" s="70" t="s">
        <v>393</v>
      </c>
      <c r="N203" s="19" t="s">
        <v>28</v>
      </c>
      <c r="O203" s="153">
        <v>411144</v>
      </c>
      <c r="P203" s="153">
        <v>411144</v>
      </c>
      <c r="Q203" s="121">
        <v>500292</v>
      </c>
      <c r="R203" s="121">
        <v>538800</v>
      </c>
      <c r="S203" s="121">
        <v>615750</v>
      </c>
      <c r="T203" s="228"/>
      <c r="U203" s="228"/>
    </row>
    <row r="204" spans="1:23" s="40" customFormat="1" ht="29.25" customHeight="1" x14ac:dyDescent="0.2">
      <c r="A204" s="313"/>
      <c r="B204" s="254"/>
      <c r="C204" s="314"/>
      <c r="D204" s="315" t="s">
        <v>424</v>
      </c>
      <c r="E204" s="312" t="s">
        <v>42</v>
      </c>
      <c r="F204" s="254"/>
      <c r="G204" s="254"/>
      <c r="H204" s="254"/>
      <c r="I204" s="254"/>
      <c r="J204" s="254"/>
      <c r="K204" s="70" t="s">
        <v>281</v>
      </c>
      <c r="L204" s="70" t="s">
        <v>178</v>
      </c>
      <c r="M204" s="70" t="s">
        <v>393</v>
      </c>
      <c r="N204" s="19" t="s">
        <v>29</v>
      </c>
      <c r="O204" s="153"/>
      <c r="P204" s="153"/>
      <c r="Q204" s="121"/>
      <c r="R204" s="121"/>
      <c r="S204" s="121"/>
      <c r="T204" s="228"/>
      <c r="U204" s="228"/>
    </row>
    <row r="205" spans="1:23" s="40" customFormat="1" ht="29.25" customHeight="1" x14ac:dyDescent="0.2">
      <c r="A205" s="313"/>
      <c r="B205" s="254"/>
      <c r="C205" s="314"/>
      <c r="D205" s="283"/>
      <c r="E205" s="255"/>
      <c r="F205" s="254"/>
      <c r="G205" s="254"/>
      <c r="H205" s="254"/>
      <c r="I205" s="254"/>
      <c r="J205" s="254"/>
      <c r="K205" s="70" t="s">
        <v>281</v>
      </c>
      <c r="L205" s="70" t="s">
        <v>178</v>
      </c>
      <c r="M205" s="70" t="s">
        <v>393</v>
      </c>
      <c r="N205" s="19" t="s">
        <v>311</v>
      </c>
      <c r="O205" s="153">
        <v>124165.5</v>
      </c>
      <c r="P205" s="153">
        <v>124165.5</v>
      </c>
      <c r="Q205" s="121">
        <f>648965-500292</f>
        <v>148673</v>
      </c>
      <c r="R205" s="121">
        <f>701486-538800</f>
        <v>162686</v>
      </c>
      <c r="S205" s="121">
        <f>801699-615750</f>
        <v>185949</v>
      </c>
      <c r="T205" s="228"/>
      <c r="U205" s="228"/>
    </row>
    <row r="206" spans="1:23" s="41" customFormat="1" ht="29.25" customHeight="1" x14ac:dyDescent="0.2">
      <c r="A206" s="313" t="s">
        <v>0</v>
      </c>
      <c r="B206" s="255"/>
      <c r="C206" s="314" t="s">
        <v>0</v>
      </c>
      <c r="D206" s="36" t="s">
        <v>177</v>
      </c>
      <c r="E206" s="82" t="s">
        <v>42</v>
      </c>
      <c r="F206" s="255"/>
      <c r="G206" s="255"/>
      <c r="H206" s="254"/>
      <c r="I206" s="255"/>
      <c r="J206" s="255"/>
      <c r="K206" s="70" t="s">
        <v>281</v>
      </c>
      <c r="L206" s="70" t="s">
        <v>178</v>
      </c>
      <c r="M206" s="70" t="s">
        <v>393</v>
      </c>
      <c r="N206" s="11" t="s">
        <v>282</v>
      </c>
      <c r="O206" s="94">
        <v>39434.699999999997</v>
      </c>
      <c r="P206" s="94">
        <v>39434.699999999997</v>
      </c>
      <c r="Q206" s="94">
        <v>41000</v>
      </c>
      <c r="R206" s="94">
        <v>57536</v>
      </c>
      <c r="S206" s="94">
        <v>27556</v>
      </c>
      <c r="T206" s="227"/>
      <c r="U206" s="227"/>
    </row>
    <row r="207" spans="1:23" s="1" customFormat="1" ht="46.5" customHeight="1" x14ac:dyDescent="0.2">
      <c r="A207" s="54" t="s">
        <v>179</v>
      </c>
      <c r="B207" s="80" t="s">
        <v>180</v>
      </c>
      <c r="C207" s="76" t="s">
        <v>181</v>
      </c>
      <c r="D207" s="80" t="s">
        <v>270</v>
      </c>
      <c r="E207" s="80" t="s">
        <v>42</v>
      </c>
      <c r="F207" s="80" t="s">
        <v>447</v>
      </c>
      <c r="G207" s="17" t="s">
        <v>42</v>
      </c>
      <c r="H207" s="64" t="s">
        <v>448</v>
      </c>
      <c r="I207" s="37" t="s">
        <v>42</v>
      </c>
      <c r="J207" s="80" t="s">
        <v>168</v>
      </c>
      <c r="K207" s="14" t="s">
        <v>281</v>
      </c>
      <c r="L207" s="14" t="s">
        <v>152</v>
      </c>
      <c r="M207" s="14" t="s">
        <v>316</v>
      </c>
      <c r="N207" s="14" t="s">
        <v>282</v>
      </c>
      <c r="O207" s="154"/>
      <c r="P207" s="123"/>
      <c r="Q207" s="123"/>
      <c r="R207" s="123"/>
      <c r="S207" s="123"/>
      <c r="T207" s="216"/>
      <c r="U207" s="216"/>
    </row>
    <row r="208" spans="1:23" ht="26.45" customHeight="1" x14ac:dyDescent="0.2">
      <c r="A208" s="6" t="s">
        <v>182</v>
      </c>
      <c r="B208" s="76" t="s">
        <v>183</v>
      </c>
      <c r="C208" s="76" t="s">
        <v>184</v>
      </c>
      <c r="D208" s="76" t="s">
        <v>0</v>
      </c>
      <c r="E208" s="76" t="s">
        <v>0</v>
      </c>
      <c r="F208" s="76" t="s">
        <v>0</v>
      </c>
      <c r="G208" s="76" t="s">
        <v>0</v>
      </c>
      <c r="H208" s="48"/>
      <c r="I208" s="76" t="s">
        <v>0</v>
      </c>
      <c r="J208" s="76" t="s">
        <v>0</v>
      </c>
      <c r="K208" s="13"/>
      <c r="L208" s="13"/>
      <c r="M208" s="13"/>
      <c r="N208" s="13"/>
      <c r="O208" s="137">
        <f>O209+O215+O227+O228+O229+O230+O239+O240+O241+O242</f>
        <v>21403215.550000001</v>
      </c>
      <c r="P208" s="137">
        <f>P209+P215+P227+P228+P229+P230+P239+P240+P241+P242</f>
        <v>18817924.34</v>
      </c>
      <c r="Q208" s="137">
        <f>Q209+Q215+Q227+Q228+Q229+Q230+Q239+Q240+Q241+Q242</f>
        <v>29204459.100000001</v>
      </c>
      <c r="R208" s="137">
        <f>R209+R215+R227+R228+R229+R230+R239+R240+R241+R242</f>
        <v>31979759.100000001</v>
      </c>
      <c r="S208" s="137">
        <f>S209+S215+S227+S228+S229+S230+S239+S240+S241+S242</f>
        <v>34563659.100000001</v>
      </c>
      <c r="T208" s="232"/>
      <c r="U208" s="232"/>
    </row>
    <row r="209" spans="1:23" s="40" customFormat="1" ht="26.45" customHeight="1" x14ac:dyDescent="0.2">
      <c r="A209" s="312" t="s">
        <v>185</v>
      </c>
      <c r="B209" s="312" t="s">
        <v>186</v>
      </c>
      <c r="C209" s="312" t="s">
        <v>187</v>
      </c>
      <c r="D209" s="312" t="s">
        <v>267</v>
      </c>
      <c r="E209" s="312" t="s">
        <v>269</v>
      </c>
      <c r="G209" s="36"/>
      <c r="H209" s="312" t="s">
        <v>422</v>
      </c>
      <c r="I209" s="312" t="s">
        <v>42</v>
      </c>
      <c r="J209" s="36" t="s">
        <v>6</v>
      </c>
      <c r="K209" s="46" t="s">
        <v>285</v>
      </c>
      <c r="L209" s="46" t="s">
        <v>301</v>
      </c>
      <c r="M209" s="46" t="s">
        <v>285</v>
      </c>
      <c r="N209" s="47" t="s">
        <v>285</v>
      </c>
      <c r="O209" s="152">
        <f>SUM(O210:O214)</f>
        <v>1517979.8</v>
      </c>
      <c r="P209" s="162">
        <f>SUM(P210:P214)</f>
        <v>1510307.0899999999</v>
      </c>
      <c r="Q209" s="162">
        <f>SUM(Q210:Q214)</f>
        <v>1825300</v>
      </c>
      <c r="R209" s="162">
        <f>SUM(R210:R214)</f>
        <v>1522000</v>
      </c>
      <c r="S209" s="162">
        <f>SUM(S210:S214)</f>
        <v>1522000</v>
      </c>
      <c r="T209" s="224"/>
      <c r="U209" s="224"/>
    </row>
    <row r="210" spans="1:23" s="40" customFormat="1" ht="28.5" customHeight="1" x14ac:dyDescent="0.2">
      <c r="A210" s="254"/>
      <c r="B210" s="254"/>
      <c r="C210" s="254"/>
      <c r="D210" s="254"/>
      <c r="E210" s="254"/>
      <c r="F210" s="188" t="s">
        <v>436</v>
      </c>
      <c r="G210" s="188" t="s">
        <v>42</v>
      </c>
      <c r="H210" s="254"/>
      <c r="I210" s="254"/>
      <c r="J210" s="35">
        <v>1</v>
      </c>
      <c r="K210" s="57">
        <v>851</v>
      </c>
      <c r="L210" s="70" t="s">
        <v>127</v>
      </c>
      <c r="M210" s="70" t="s">
        <v>382</v>
      </c>
      <c r="N210" s="39" t="s">
        <v>28</v>
      </c>
      <c r="O210" s="91">
        <v>286276.01</v>
      </c>
      <c r="P210" s="91">
        <v>286276.01</v>
      </c>
      <c r="Q210" s="91">
        <v>388600</v>
      </c>
      <c r="R210" s="91">
        <v>323100</v>
      </c>
      <c r="S210" s="91">
        <v>323100</v>
      </c>
      <c r="T210" s="218"/>
      <c r="U210" s="218"/>
      <c r="V210" s="385"/>
      <c r="W210" s="40">
        <v>65500</v>
      </c>
    </row>
    <row r="211" spans="1:23" s="40" customFormat="1" ht="31.5" customHeight="1" x14ac:dyDescent="0.2">
      <c r="A211" s="254"/>
      <c r="B211" s="254"/>
      <c r="C211" s="254"/>
      <c r="D211" s="254"/>
      <c r="E211" s="254"/>
      <c r="F211" s="107" t="s">
        <v>516</v>
      </c>
      <c r="G211" s="107" t="s">
        <v>42</v>
      </c>
      <c r="H211" s="254"/>
      <c r="I211" s="254"/>
      <c r="J211" s="50">
        <v>1</v>
      </c>
      <c r="K211" s="57">
        <v>851</v>
      </c>
      <c r="L211" s="109" t="s">
        <v>127</v>
      </c>
      <c r="M211" s="109" t="s">
        <v>507</v>
      </c>
      <c r="N211" s="30" t="s">
        <v>28</v>
      </c>
      <c r="O211" s="91">
        <v>25500</v>
      </c>
      <c r="P211" s="91">
        <v>18877.29</v>
      </c>
      <c r="Q211" s="91">
        <v>30700</v>
      </c>
      <c r="R211" s="91">
        <v>25500</v>
      </c>
      <c r="S211" s="91">
        <v>25500</v>
      </c>
      <c r="T211" s="218"/>
      <c r="U211" s="218"/>
      <c r="V211" s="385"/>
      <c r="W211" s="40">
        <v>5200</v>
      </c>
    </row>
    <row r="212" spans="1:23" s="40" customFormat="1" ht="31.5" customHeight="1" x14ac:dyDescent="0.2">
      <c r="A212" s="254"/>
      <c r="B212" s="254"/>
      <c r="C212" s="254"/>
      <c r="D212" s="254"/>
      <c r="E212" s="254"/>
      <c r="F212" s="188" t="s">
        <v>438</v>
      </c>
      <c r="G212" s="188" t="s">
        <v>42</v>
      </c>
      <c r="H212" s="254"/>
      <c r="I212" s="254"/>
      <c r="J212" s="35">
        <v>1</v>
      </c>
      <c r="K212" s="57">
        <v>851</v>
      </c>
      <c r="L212" s="70" t="s">
        <v>127</v>
      </c>
      <c r="M212" s="70" t="s">
        <v>384</v>
      </c>
      <c r="N212" s="39" t="s">
        <v>28</v>
      </c>
      <c r="O212" s="91">
        <v>110297.41</v>
      </c>
      <c r="P212" s="91">
        <v>109247.41</v>
      </c>
      <c r="Q212" s="91">
        <v>167400</v>
      </c>
      <c r="R212" s="91">
        <v>138300</v>
      </c>
      <c r="S212" s="91">
        <v>138300</v>
      </c>
      <c r="T212" s="218"/>
      <c r="U212" s="218"/>
      <c r="V212" s="385"/>
      <c r="W212" s="40">
        <v>29100</v>
      </c>
    </row>
    <row r="213" spans="1:23" s="40" customFormat="1" ht="31.5" customHeight="1" x14ac:dyDescent="0.2">
      <c r="A213" s="254"/>
      <c r="B213" s="254"/>
      <c r="C213" s="254"/>
      <c r="D213" s="254"/>
      <c r="E213" s="254"/>
      <c r="F213" s="188" t="s">
        <v>439</v>
      </c>
      <c r="G213" s="188" t="s">
        <v>42</v>
      </c>
      <c r="H213" s="254"/>
      <c r="I213" s="254"/>
      <c r="J213" s="35">
        <v>1</v>
      </c>
      <c r="K213" s="57">
        <v>851</v>
      </c>
      <c r="L213" s="70" t="s">
        <v>127</v>
      </c>
      <c r="M213" s="70" t="s">
        <v>378</v>
      </c>
      <c r="N213" s="39" t="s">
        <v>28</v>
      </c>
      <c r="O213" s="91">
        <v>479828.53</v>
      </c>
      <c r="P213" s="91">
        <v>479828.53</v>
      </c>
      <c r="Q213" s="91">
        <v>418300</v>
      </c>
      <c r="R213" s="91">
        <v>349300</v>
      </c>
      <c r="S213" s="91">
        <v>349300</v>
      </c>
      <c r="T213" s="218"/>
      <c r="U213" s="218"/>
      <c r="V213" s="385"/>
      <c r="W213" s="40">
        <v>69000</v>
      </c>
    </row>
    <row r="214" spans="1:23" s="40" customFormat="1" ht="31.5" customHeight="1" x14ac:dyDescent="0.2">
      <c r="A214" s="254"/>
      <c r="B214" s="254"/>
      <c r="C214" s="254"/>
      <c r="D214" s="254"/>
      <c r="E214" s="254"/>
      <c r="F214" s="188" t="s">
        <v>437</v>
      </c>
      <c r="G214" s="188" t="s">
        <v>42</v>
      </c>
      <c r="H214" s="254"/>
      <c r="I214" s="254"/>
      <c r="J214" s="35">
        <v>1</v>
      </c>
      <c r="K214" s="70" t="s">
        <v>289</v>
      </c>
      <c r="L214" s="70" t="s">
        <v>66</v>
      </c>
      <c r="M214" s="70" t="s">
        <v>348</v>
      </c>
      <c r="N214" s="39" t="s">
        <v>28</v>
      </c>
      <c r="O214" s="91">
        <v>616077.85</v>
      </c>
      <c r="P214" s="91">
        <v>616077.85</v>
      </c>
      <c r="Q214" s="91">
        <v>820300</v>
      </c>
      <c r="R214" s="91">
        <v>685800</v>
      </c>
      <c r="S214" s="91">
        <v>685800</v>
      </c>
      <c r="T214" s="218"/>
      <c r="U214" s="218"/>
      <c r="V214" s="385"/>
      <c r="W214" s="40">
        <v>134500</v>
      </c>
    </row>
    <row r="215" spans="1:23" s="40" customFormat="1" ht="26.45" customHeight="1" x14ac:dyDescent="0.2">
      <c r="A215" s="251" t="s">
        <v>188</v>
      </c>
      <c r="B215" s="251" t="s">
        <v>189</v>
      </c>
      <c r="C215" s="251" t="s">
        <v>190</v>
      </c>
      <c r="D215" s="251" t="s">
        <v>267</v>
      </c>
      <c r="E215" s="251" t="s">
        <v>269</v>
      </c>
      <c r="F215" s="288" t="s">
        <v>436</v>
      </c>
      <c r="G215" s="64"/>
      <c r="H215" s="64" t="s">
        <v>0</v>
      </c>
      <c r="I215" s="64" t="s">
        <v>0</v>
      </c>
      <c r="J215" s="49">
        <v>1</v>
      </c>
      <c r="K215" s="43" t="s">
        <v>285</v>
      </c>
      <c r="L215" s="43" t="s">
        <v>301</v>
      </c>
      <c r="M215" s="43" t="s">
        <v>285</v>
      </c>
      <c r="N215" s="43" t="s">
        <v>285</v>
      </c>
      <c r="O215" s="152">
        <f t="shared" ref="O215:S215" si="32">SUM(O216:O226)</f>
        <v>1346651.2000000002</v>
      </c>
      <c r="P215" s="162">
        <f t="shared" si="32"/>
        <v>1300246.28</v>
      </c>
      <c r="Q215" s="162">
        <f t="shared" si="32"/>
        <v>922386</v>
      </c>
      <c r="R215" s="162">
        <f t="shared" si="32"/>
        <v>1225686</v>
      </c>
      <c r="S215" s="162">
        <f t="shared" si="32"/>
        <v>1225686</v>
      </c>
      <c r="T215" s="224"/>
      <c r="U215" s="224"/>
      <c r="V215" s="385"/>
    </row>
    <row r="216" spans="1:23" s="40" customFormat="1" ht="26.45" customHeight="1" x14ac:dyDescent="0.2">
      <c r="A216" s="251"/>
      <c r="B216" s="251"/>
      <c r="C216" s="251"/>
      <c r="D216" s="251"/>
      <c r="E216" s="251"/>
      <c r="F216" s="289"/>
      <c r="G216" s="251" t="s">
        <v>42</v>
      </c>
      <c r="H216" s="285" t="s">
        <v>450</v>
      </c>
      <c r="I216" s="288" t="s">
        <v>42</v>
      </c>
      <c r="J216" s="64">
        <v>1</v>
      </c>
      <c r="K216" s="57">
        <v>851</v>
      </c>
      <c r="L216" s="70" t="s">
        <v>127</v>
      </c>
      <c r="M216" s="70" t="s">
        <v>382</v>
      </c>
      <c r="N216" s="70" t="s">
        <v>311</v>
      </c>
      <c r="O216" s="91">
        <v>85980.66</v>
      </c>
      <c r="P216" s="91">
        <v>85980.66</v>
      </c>
      <c r="Q216" s="91">
        <v>117400</v>
      </c>
      <c r="R216" s="91">
        <v>97600</v>
      </c>
      <c r="S216" s="91">
        <v>97600</v>
      </c>
      <c r="T216" s="218"/>
      <c r="U216" s="218"/>
      <c r="V216" s="385"/>
      <c r="W216" s="40">
        <v>19800</v>
      </c>
    </row>
    <row r="217" spans="1:23" s="40" customFormat="1" ht="26.45" customHeight="1" x14ac:dyDescent="0.2">
      <c r="A217" s="251"/>
      <c r="B217" s="251"/>
      <c r="C217" s="251"/>
      <c r="D217" s="251"/>
      <c r="E217" s="251"/>
      <c r="F217" s="289"/>
      <c r="G217" s="251"/>
      <c r="H217" s="286"/>
      <c r="I217" s="289"/>
      <c r="J217" s="64">
        <v>1</v>
      </c>
      <c r="K217" s="57">
        <v>851</v>
      </c>
      <c r="L217" s="70" t="s">
        <v>127</v>
      </c>
      <c r="M217" s="70" t="s">
        <v>382</v>
      </c>
      <c r="N217" s="70" t="s">
        <v>282</v>
      </c>
      <c r="O217" s="91">
        <v>189396.33</v>
      </c>
      <c r="P217" s="91">
        <v>189396.33</v>
      </c>
      <c r="Q217" s="91">
        <v>91236</v>
      </c>
      <c r="R217" s="91">
        <v>176536</v>
      </c>
      <c r="S217" s="91">
        <v>176536</v>
      </c>
      <c r="T217" s="218"/>
      <c r="U217" s="218"/>
      <c r="V217" s="385"/>
      <c r="W217" s="40">
        <v>-85300</v>
      </c>
    </row>
    <row r="218" spans="1:23" s="40" customFormat="1" ht="26.45" customHeight="1" x14ac:dyDescent="0.2">
      <c r="A218" s="251"/>
      <c r="B218" s="251"/>
      <c r="C218" s="251"/>
      <c r="D218" s="251"/>
      <c r="E218" s="251"/>
      <c r="F218" s="309"/>
      <c r="G218" s="251"/>
      <c r="H218" s="286"/>
      <c r="I218" s="289"/>
      <c r="J218" s="50">
        <v>1</v>
      </c>
      <c r="K218" s="57">
        <v>851</v>
      </c>
      <c r="L218" s="70" t="s">
        <v>127</v>
      </c>
      <c r="M218" s="70" t="s">
        <v>383</v>
      </c>
      <c r="N218" s="30" t="s">
        <v>282</v>
      </c>
      <c r="O218" s="91">
        <v>200</v>
      </c>
      <c r="P218" s="91">
        <v>200</v>
      </c>
      <c r="Q218" s="91">
        <v>400</v>
      </c>
      <c r="R218" s="91">
        <v>400</v>
      </c>
      <c r="S218" s="91">
        <v>400</v>
      </c>
      <c r="T218" s="218"/>
      <c r="U218" s="218"/>
      <c r="V218" s="385"/>
    </row>
    <row r="219" spans="1:23" s="40" customFormat="1" ht="33" customHeight="1" x14ac:dyDescent="0.2">
      <c r="A219" s="251"/>
      <c r="B219" s="251"/>
      <c r="C219" s="251"/>
      <c r="D219" s="251"/>
      <c r="E219" s="251"/>
      <c r="F219" s="311" t="s">
        <v>516</v>
      </c>
      <c r="G219" s="288" t="s">
        <v>42</v>
      </c>
      <c r="H219" s="286"/>
      <c r="I219" s="289"/>
      <c r="J219" s="50">
        <v>1</v>
      </c>
      <c r="K219" s="57">
        <v>851</v>
      </c>
      <c r="L219" s="109" t="s">
        <v>127</v>
      </c>
      <c r="M219" s="109" t="s">
        <v>507</v>
      </c>
      <c r="N219" s="30" t="s">
        <v>311</v>
      </c>
      <c r="O219" s="91">
        <v>7700</v>
      </c>
      <c r="P219" s="91">
        <v>5786.66</v>
      </c>
      <c r="Q219" s="91">
        <v>9300</v>
      </c>
      <c r="R219" s="91">
        <v>7700</v>
      </c>
      <c r="S219" s="91">
        <v>7700</v>
      </c>
      <c r="T219" s="218"/>
      <c r="U219" s="218"/>
      <c r="V219" s="385"/>
      <c r="W219" s="40">
        <v>1600</v>
      </c>
    </row>
    <row r="220" spans="1:23" s="40" customFormat="1" ht="33" customHeight="1" x14ac:dyDescent="0.2">
      <c r="A220" s="251"/>
      <c r="B220" s="251"/>
      <c r="C220" s="251"/>
      <c r="D220" s="251"/>
      <c r="E220" s="251"/>
      <c r="F220" s="309"/>
      <c r="G220" s="290"/>
      <c r="H220" s="286"/>
      <c r="I220" s="289"/>
      <c r="J220" s="50">
        <v>1</v>
      </c>
      <c r="K220" s="57">
        <v>851</v>
      </c>
      <c r="L220" s="109" t="s">
        <v>127</v>
      </c>
      <c r="M220" s="109" t="s">
        <v>507</v>
      </c>
      <c r="N220" s="30" t="s">
        <v>282</v>
      </c>
      <c r="O220" s="91">
        <v>22965</v>
      </c>
      <c r="P220" s="91">
        <v>0</v>
      </c>
      <c r="Q220" s="91">
        <v>19724</v>
      </c>
      <c r="R220" s="91">
        <v>26524</v>
      </c>
      <c r="S220" s="91">
        <v>26524</v>
      </c>
      <c r="T220" s="218"/>
      <c r="U220" s="218"/>
      <c r="V220" s="385"/>
      <c r="W220" s="40">
        <v>-6800</v>
      </c>
    </row>
    <row r="221" spans="1:23" s="40" customFormat="1" ht="33" customHeight="1" x14ac:dyDescent="0.2">
      <c r="A221" s="251"/>
      <c r="B221" s="251"/>
      <c r="C221" s="251"/>
      <c r="D221" s="251"/>
      <c r="E221" s="251"/>
      <c r="F221" s="291" t="s">
        <v>438</v>
      </c>
      <c r="G221" s="251" t="s">
        <v>42</v>
      </c>
      <c r="H221" s="286"/>
      <c r="I221" s="289"/>
      <c r="J221" s="50">
        <v>1</v>
      </c>
      <c r="K221" s="57">
        <v>851</v>
      </c>
      <c r="L221" s="70" t="s">
        <v>127</v>
      </c>
      <c r="M221" s="70" t="s">
        <v>384</v>
      </c>
      <c r="N221" s="30" t="s">
        <v>311</v>
      </c>
      <c r="O221" s="91">
        <v>33364.33</v>
      </c>
      <c r="P221" s="91">
        <v>33364.33</v>
      </c>
      <c r="Q221" s="91">
        <v>50600</v>
      </c>
      <c r="R221" s="91">
        <v>41800</v>
      </c>
      <c r="S221" s="91">
        <v>41800</v>
      </c>
      <c r="T221" s="218"/>
      <c r="U221" s="218"/>
      <c r="V221" s="385"/>
      <c r="W221" s="40">
        <v>8800</v>
      </c>
    </row>
    <row r="222" spans="1:23" s="40" customFormat="1" ht="33" customHeight="1" x14ac:dyDescent="0.2">
      <c r="A222" s="251"/>
      <c r="B222" s="251"/>
      <c r="C222" s="251"/>
      <c r="D222" s="251"/>
      <c r="E222" s="251"/>
      <c r="F222" s="292"/>
      <c r="G222" s="251"/>
      <c r="H222" s="286"/>
      <c r="I222" s="289"/>
      <c r="J222" s="50">
        <v>1</v>
      </c>
      <c r="K222" s="57">
        <v>851</v>
      </c>
      <c r="L222" s="70" t="s">
        <v>127</v>
      </c>
      <c r="M222" s="70" t="s">
        <v>384</v>
      </c>
      <c r="N222" s="30" t="s">
        <v>282</v>
      </c>
      <c r="O222" s="91">
        <v>137165.26</v>
      </c>
      <c r="P222" s="91">
        <v>137165.26</v>
      </c>
      <c r="Q222" s="91">
        <v>80618</v>
      </c>
      <c r="R222" s="91">
        <v>118518</v>
      </c>
      <c r="S222" s="91">
        <v>118518</v>
      </c>
      <c r="T222" s="218"/>
      <c r="U222" s="218"/>
      <c r="V222" s="385"/>
      <c r="W222" s="40">
        <v>-37900</v>
      </c>
    </row>
    <row r="223" spans="1:23" s="40" customFormat="1" ht="33" customHeight="1" x14ac:dyDescent="0.2">
      <c r="A223" s="251"/>
      <c r="B223" s="251"/>
      <c r="C223" s="251"/>
      <c r="D223" s="251"/>
      <c r="E223" s="251"/>
      <c r="F223" s="291" t="s">
        <v>439</v>
      </c>
      <c r="G223" s="251" t="s">
        <v>42</v>
      </c>
      <c r="H223" s="286"/>
      <c r="I223" s="289"/>
      <c r="J223" s="50">
        <v>1</v>
      </c>
      <c r="K223" s="57">
        <v>851</v>
      </c>
      <c r="L223" s="70" t="s">
        <v>127</v>
      </c>
      <c r="M223" s="70" t="s">
        <v>378</v>
      </c>
      <c r="N223" s="30" t="s">
        <v>311</v>
      </c>
      <c r="O223" s="91">
        <v>144029.41</v>
      </c>
      <c r="P223" s="91">
        <v>144029.41</v>
      </c>
      <c r="Q223" s="91">
        <v>126400</v>
      </c>
      <c r="R223" s="91">
        <v>105500</v>
      </c>
      <c r="S223" s="91">
        <v>105500</v>
      </c>
      <c r="T223" s="218"/>
      <c r="U223" s="218"/>
      <c r="V223" s="385"/>
      <c r="W223" s="40">
        <v>20900</v>
      </c>
    </row>
    <row r="224" spans="1:23" s="40" customFormat="1" ht="33" customHeight="1" x14ac:dyDescent="0.2">
      <c r="A224" s="251"/>
      <c r="B224" s="251"/>
      <c r="C224" s="251"/>
      <c r="D224" s="251"/>
      <c r="E224" s="251"/>
      <c r="F224" s="292"/>
      <c r="G224" s="251"/>
      <c r="H224" s="287"/>
      <c r="I224" s="290"/>
      <c r="J224" s="50">
        <v>1</v>
      </c>
      <c r="K224" s="57">
        <v>851</v>
      </c>
      <c r="L224" s="70" t="s">
        <v>127</v>
      </c>
      <c r="M224" s="70" t="s">
        <v>378</v>
      </c>
      <c r="N224" s="30" t="s">
        <v>282</v>
      </c>
      <c r="O224" s="91">
        <v>218622.06</v>
      </c>
      <c r="P224" s="91">
        <v>218622.06</v>
      </c>
      <c r="Q224" s="91">
        <v>52536</v>
      </c>
      <c r="R224" s="91">
        <v>142436</v>
      </c>
      <c r="S224" s="91">
        <v>142436</v>
      </c>
      <c r="T224" s="218"/>
      <c r="U224" s="218"/>
      <c r="V224" s="385"/>
      <c r="W224" s="40">
        <v>-89900</v>
      </c>
    </row>
    <row r="225" spans="1:23" s="40" customFormat="1" ht="26.45" customHeight="1" x14ac:dyDescent="0.2">
      <c r="A225" s="251"/>
      <c r="B225" s="251"/>
      <c r="C225" s="251"/>
      <c r="D225" s="251"/>
      <c r="E225" s="251"/>
      <c r="F225" s="291" t="s">
        <v>437</v>
      </c>
      <c r="G225" s="251" t="s">
        <v>42</v>
      </c>
      <c r="H225" s="288" t="s">
        <v>448</v>
      </c>
      <c r="I225" s="288" t="s">
        <v>42</v>
      </c>
      <c r="J225" s="50">
        <v>1</v>
      </c>
      <c r="K225" s="70" t="s">
        <v>289</v>
      </c>
      <c r="L225" s="70" t="s">
        <v>66</v>
      </c>
      <c r="M225" s="70" t="s">
        <v>348</v>
      </c>
      <c r="N225" s="30" t="s">
        <v>311</v>
      </c>
      <c r="O225" s="91">
        <v>183022.15</v>
      </c>
      <c r="P225" s="91">
        <v>183021.56</v>
      </c>
      <c r="Q225" s="91">
        <v>247700</v>
      </c>
      <c r="R225" s="91">
        <v>207100</v>
      </c>
      <c r="S225" s="91">
        <v>207100</v>
      </c>
      <c r="T225" s="218"/>
      <c r="U225" s="218"/>
      <c r="V225" s="385"/>
      <c r="W225" s="40">
        <v>40600</v>
      </c>
    </row>
    <row r="226" spans="1:23" s="40" customFormat="1" ht="38.25" customHeight="1" x14ac:dyDescent="0.2">
      <c r="A226" s="251"/>
      <c r="B226" s="251"/>
      <c r="C226" s="251"/>
      <c r="D226" s="251"/>
      <c r="E226" s="251"/>
      <c r="F226" s="310"/>
      <c r="G226" s="251"/>
      <c r="H226" s="290"/>
      <c r="I226" s="290"/>
      <c r="J226" s="50">
        <v>1</v>
      </c>
      <c r="K226" s="70" t="s">
        <v>289</v>
      </c>
      <c r="L226" s="70" t="s">
        <v>66</v>
      </c>
      <c r="M226" s="70" t="s">
        <v>348</v>
      </c>
      <c r="N226" s="30" t="s">
        <v>282</v>
      </c>
      <c r="O226" s="153">
        <v>324206</v>
      </c>
      <c r="P226" s="121">
        <v>302680.01</v>
      </c>
      <c r="Q226" s="194">
        <v>126472</v>
      </c>
      <c r="R226" s="160">
        <v>301572</v>
      </c>
      <c r="S226" s="160">
        <v>301572</v>
      </c>
      <c r="T226" s="228"/>
      <c r="U226" s="228"/>
      <c r="V226" s="385"/>
      <c r="W226" s="40">
        <v>-175100</v>
      </c>
    </row>
    <row r="227" spans="1:23" s="40" customFormat="1" ht="36.75" customHeight="1" x14ac:dyDescent="0.2">
      <c r="A227" s="251" t="s">
        <v>191</v>
      </c>
      <c r="B227" s="251" t="s">
        <v>192</v>
      </c>
      <c r="C227" s="251" t="s">
        <v>193</v>
      </c>
      <c r="D227" s="251" t="s">
        <v>267</v>
      </c>
      <c r="E227" s="251" t="s">
        <v>269</v>
      </c>
      <c r="F227" s="251" t="s">
        <v>440</v>
      </c>
      <c r="G227" s="251" t="s">
        <v>42</v>
      </c>
      <c r="H227" s="251" t="s">
        <v>449</v>
      </c>
      <c r="I227" s="251" t="s">
        <v>0</v>
      </c>
      <c r="J227" s="251" t="s">
        <v>15</v>
      </c>
      <c r="K227" s="250" t="s">
        <v>281</v>
      </c>
      <c r="L227" s="248" t="s">
        <v>102</v>
      </c>
      <c r="M227" s="248" t="s">
        <v>561</v>
      </c>
      <c r="N227" s="159" t="s">
        <v>549</v>
      </c>
      <c r="O227" s="160"/>
      <c r="P227" s="160"/>
      <c r="Q227" s="160">
        <v>2392500</v>
      </c>
      <c r="R227" s="160"/>
      <c r="S227" s="160"/>
      <c r="T227" s="228"/>
      <c r="U227" s="228"/>
    </row>
    <row r="228" spans="1:23" s="40" customFormat="1" ht="36.75" customHeight="1" x14ac:dyDescent="0.2">
      <c r="A228" s="251"/>
      <c r="B228" s="251"/>
      <c r="C228" s="251"/>
      <c r="D228" s="251"/>
      <c r="E228" s="251"/>
      <c r="F228" s="251"/>
      <c r="G228" s="251"/>
      <c r="H228" s="251"/>
      <c r="I228" s="251"/>
      <c r="J228" s="251"/>
      <c r="K228" s="250"/>
      <c r="L228" s="249"/>
      <c r="M228" s="249"/>
      <c r="N228" s="159" t="s">
        <v>291</v>
      </c>
      <c r="O228" s="153">
        <v>6420000</v>
      </c>
      <c r="P228" s="153">
        <v>6420000</v>
      </c>
      <c r="Q228" s="121">
        <v>10335600</v>
      </c>
      <c r="R228" s="121">
        <v>15503400</v>
      </c>
      <c r="S228" s="121">
        <v>18087300</v>
      </c>
      <c r="T228" s="228"/>
      <c r="U228" s="228"/>
    </row>
    <row r="229" spans="1:23" s="40" customFormat="1" ht="143.25" customHeight="1" x14ac:dyDescent="0.2">
      <c r="A229" s="163" t="s">
        <v>194</v>
      </c>
      <c r="B229" s="157" t="s">
        <v>195</v>
      </c>
      <c r="C229" s="157" t="s">
        <v>196</v>
      </c>
      <c r="D229" s="157" t="s">
        <v>267</v>
      </c>
      <c r="E229" s="157" t="s">
        <v>268</v>
      </c>
      <c r="F229" s="157" t="s">
        <v>455</v>
      </c>
      <c r="G229" s="157" t="s">
        <v>42</v>
      </c>
      <c r="H229" s="157" t="s">
        <v>450</v>
      </c>
      <c r="I229" s="157" t="s">
        <v>42</v>
      </c>
      <c r="J229" s="157" t="s">
        <v>15</v>
      </c>
      <c r="K229" s="68" t="s">
        <v>289</v>
      </c>
      <c r="L229" s="68" t="s">
        <v>102</v>
      </c>
      <c r="M229" s="68" t="s">
        <v>331</v>
      </c>
      <c r="N229" s="158" t="s">
        <v>288</v>
      </c>
      <c r="O229" s="153">
        <v>187600</v>
      </c>
      <c r="P229" s="121">
        <v>57800</v>
      </c>
      <c r="Q229" s="121">
        <v>119600</v>
      </c>
      <c r="R229" s="160">
        <v>119600</v>
      </c>
      <c r="S229" s="160">
        <v>119600</v>
      </c>
      <c r="T229" s="228"/>
      <c r="U229" s="228"/>
    </row>
    <row r="230" spans="1:23" s="40" customFormat="1" ht="33" customHeight="1" x14ac:dyDescent="0.2">
      <c r="A230" s="251" t="s">
        <v>197</v>
      </c>
      <c r="B230" s="251" t="s">
        <v>198</v>
      </c>
      <c r="C230" s="251" t="s">
        <v>199</v>
      </c>
      <c r="D230" s="251" t="s">
        <v>267</v>
      </c>
      <c r="E230" s="251" t="s">
        <v>268</v>
      </c>
      <c r="F230" s="251" t="s">
        <v>451</v>
      </c>
      <c r="G230" s="251" t="s">
        <v>42</v>
      </c>
      <c r="H230" s="148" t="s">
        <v>456</v>
      </c>
      <c r="I230" s="141" t="s">
        <v>0</v>
      </c>
      <c r="J230" s="149" t="s">
        <v>15</v>
      </c>
      <c r="K230" s="43" t="s">
        <v>285</v>
      </c>
      <c r="L230" s="43" t="s">
        <v>301</v>
      </c>
      <c r="M230" s="43" t="s">
        <v>285</v>
      </c>
      <c r="N230" s="43" t="s">
        <v>285</v>
      </c>
      <c r="O230" s="152">
        <f t="shared" ref="O230:S230" si="33">SUM(O231:O238)</f>
        <v>4605319</v>
      </c>
      <c r="P230" s="162">
        <f t="shared" si="33"/>
        <v>4538074.0199999996</v>
      </c>
      <c r="Q230" s="162">
        <f t="shared" si="33"/>
        <v>4957502</v>
      </c>
      <c r="R230" s="162">
        <f t="shared" si="33"/>
        <v>4957502</v>
      </c>
      <c r="S230" s="162">
        <f t="shared" si="33"/>
        <v>4957502</v>
      </c>
      <c r="T230" s="224"/>
      <c r="U230" s="224"/>
    </row>
    <row r="231" spans="1:23" s="40" customFormat="1" ht="51" customHeight="1" x14ac:dyDescent="0.2">
      <c r="A231" s="251"/>
      <c r="B231" s="251"/>
      <c r="C231" s="251"/>
      <c r="D231" s="251"/>
      <c r="E231" s="251"/>
      <c r="F231" s="251"/>
      <c r="G231" s="251"/>
      <c r="H231" s="251" t="s">
        <v>449</v>
      </c>
      <c r="I231" s="251" t="s">
        <v>42</v>
      </c>
      <c r="J231" s="141"/>
      <c r="K231" s="250" t="s">
        <v>281</v>
      </c>
      <c r="L231" s="143" t="s">
        <v>59</v>
      </c>
      <c r="M231" s="70" t="s">
        <v>341</v>
      </c>
      <c r="N231" s="70" t="s">
        <v>293</v>
      </c>
      <c r="O231" s="153">
        <v>143000</v>
      </c>
      <c r="P231" s="153">
        <v>143000</v>
      </c>
      <c r="Q231" s="121">
        <v>156000</v>
      </c>
      <c r="R231" s="160">
        <v>156000</v>
      </c>
      <c r="S231" s="160">
        <v>156000</v>
      </c>
      <c r="T231" s="228"/>
      <c r="U231" s="228"/>
    </row>
    <row r="232" spans="1:23" s="40" customFormat="1" ht="51" customHeight="1" x14ac:dyDescent="0.2">
      <c r="A232" s="251"/>
      <c r="B232" s="251"/>
      <c r="C232" s="251"/>
      <c r="D232" s="251"/>
      <c r="E232" s="251"/>
      <c r="F232" s="251"/>
      <c r="G232" s="251" t="s">
        <v>42</v>
      </c>
      <c r="H232" s="251"/>
      <c r="I232" s="251"/>
      <c r="J232" s="141"/>
      <c r="K232" s="250"/>
      <c r="L232" s="143" t="s">
        <v>75</v>
      </c>
      <c r="M232" s="71" t="s">
        <v>343</v>
      </c>
      <c r="N232" s="71" t="s">
        <v>293</v>
      </c>
      <c r="O232" s="153">
        <v>109800</v>
      </c>
      <c r="P232" s="153">
        <v>109800</v>
      </c>
      <c r="Q232" s="121">
        <v>122400</v>
      </c>
      <c r="R232" s="160">
        <v>122400</v>
      </c>
      <c r="S232" s="160">
        <v>122400</v>
      </c>
      <c r="T232" s="228"/>
      <c r="U232" s="228"/>
    </row>
    <row r="233" spans="1:23" s="40" customFormat="1" ht="51" customHeight="1" x14ac:dyDescent="0.2">
      <c r="A233" s="251"/>
      <c r="B233" s="251"/>
      <c r="C233" s="251"/>
      <c r="D233" s="251"/>
      <c r="E233" s="251"/>
      <c r="F233" s="277" t="s">
        <v>452</v>
      </c>
      <c r="G233" s="251"/>
      <c r="H233" s="251" t="s">
        <v>450</v>
      </c>
      <c r="I233" s="251" t="s">
        <v>42</v>
      </c>
      <c r="J233" s="251"/>
      <c r="K233" s="250" t="s">
        <v>289</v>
      </c>
      <c r="L233" s="143" t="s">
        <v>47</v>
      </c>
      <c r="M233" s="70" t="s">
        <v>342</v>
      </c>
      <c r="N233" s="248" t="s">
        <v>293</v>
      </c>
      <c r="O233" s="153">
        <v>427000</v>
      </c>
      <c r="P233" s="153">
        <v>427000</v>
      </c>
      <c r="Q233" s="121">
        <v>456000</v>
      </c>
      <c r="R233" s="160">
        <v>456000</v>
      </c>
      <c r="S233" s="160">
        <v>456000</v>
      </c>
      <c r="T233" s="228"/>
      <c r="U233" s="228"/>
    </row>
    <row r="234" spans="1:23" s="40" customFormat="1" ht="51" customHeight="1" x14ac:dyDescent="0.2">
      <c r="A234" s="251"/>
      <c r="B234" s="251"/>
      <c r="C234" s="251"/>
      <c r="D234" s="251"/>
      <c r="E234" s="251"/>
      <c r="F234" s="277"/>
      <c r="G234" s="251" t="s">
        <v>42</v>
      </c>
      <c r="H234" s="251"/>
      <c r="I234" s="251"/>
      <c r="J234" s="251"/>
      <c r="K234" s="250"/>
      <c r="L234" s="143" t="s">
        <v>51</v>
      </c>
      <c r="M234" s="70" t="s">
        <v>342</v>
      </c>
      <c r="N234" s="293"/>
      <c r="O234" s="153">
        <v>1710600</v>
      </c>
      <c r="P234" s="153">
        <v>1710600</v>
      </c>
      <c r="Q234" s="121">
        <v>1791600</v>
      </c>
      <c r="R234" s="160">
        <v>1791600</v>
      </c>
      <c r="S234" s="160">
        <v>1791600</v>
      </c>
      <c r="T234" s="228"/>
      <c r="U234" s="228"/>
    </row>
    <row r="235" spans="1:23" s="40" customFormat="1" ht="51" customHeight="1" x14ac:dyDescent="0.2">
      <c r="A235" s="251"/>
      <c r="B235" s="251"/>
      <c r="C235" s="251"/>
      <c r="D235" s="251"/>
      <c r="E235" s="251"/>
      <c r="F235" s="277" t="s">
        <v>453</v>
      </c>
      <c r="G235" s="251"/>
      <c r="H235" s="251"/>
      <c r="I235" s="251"/>
      <c r="J235" s="251"/>
      <c r="K235" s="250"/>
      <c r="L235" s="143" t="s">
        <v>59</v>
      </c>
      <c r="M235" s="70" t="s">
        <v>342</v>
      </c>
      <c r="N235" s="249"/>
      <c r="O235" s="153">
        <f>87600-29800</f>
        <v>57800</v>
      </c>
      <c r="P235" s="153">
        <f>87600-29800</f>
        <v>57800</v>
      </c>
      <c r="Q235" s="121"/>
      <c r="R235" s="160"/>
      <c r="S235" s="160"/>
      <c r="T235" s="228"/>
      <c r="U235" s="228"/>
    </row>
    <row r="236" spans="1:23" s="40" customFormat="1" ht="51" customHeight="1" x14ac:dyDescent="0.2">
      <c r="A236" s="251"/>
      <c r="B236" s="251"/>
      <c r="C236" s="251"/>
      <c r="D236" s="251"/>
      <c r="E236" s="251"/>
      <c r="F236" s="277"/>
      <c r="G236" s="150" t="s">
        <v>42</v>
      </c>
      <c r="H236" s="251"/>
      <c r="I236" s="251"/>
      <c r="J236" s="251"/>
      <c r="K236" s="250"/>
      <c r="L236" s="143" t="s">
        <v>66</v>
      </c>
      <c r="M236" s="70" t="s">
        <v>342</v>
      </c>
      <c r="N236" s="70" t="s">
        <v>288</v>
      </c>
      <c r="O236" s="153">
        <v>1348200</v>
      </c>
      <c r="P236" s="153">
        <v>1348200</v>
      </c>
      <c r="Q236" s="121">
        <v>1411200</v>
      </c>
      <c r="R236" s="160">
        <v>1411200</v>
      </c>
      <c r="S236" s="160">
        <v>1411200</v>
      </c>
      <c r="T236" s="228"/>
      <c r="U236" s="228"/>
    </row>
    <row r="237" spans="1:23" s="40" customFormat="1" ht="51" customHeight="1" x14ac:dyDescent="0.2">
      <c r="A237" s="251"/>
      <c r="B237" s="251"/>
      <c r="C237" s="251"/>
      <c r="D237" s="251"/>
      <c r="E237" s="251"/>
      <c r="F237" s="251" t="s">
        <v>454</v>
      </c>
      <c r="G237" s="251" t="s">
        <v>42</v>
      </c>
      <c r="H237" s="251"/>
      <c r="I237" s="251"/>
      <c r="J237" s="251"/>
      <c r="K237" s="250"/>
      <c r="L237" s="143" t="s">
        <v>102</v>
      </c>
      <c r="M237" s="142" t="s">
        <v>329</v>
      </c>
      <c r="N237" s="142" t="s">
        <v>321</v>
      </c>
      <c r="O237" s="147">
        <v>784919</v>
      </c>
      <c r="P237" s="147">
        <v>717674.02</v>
      </c>
      <c r="Q237" s="147">
        <v>932702</v>
      </c>
      <c r="R237" s="147">
        <v>932702</v>
      </c>
      <c r="S237" s="147">
        <v>932702</v>
      </c>
      <c r="T237" s="228"/>
      <c r="U237" s="228"/>
    </row>
    <row r="238" spans="1:23" s="40" customFormat="1" ht="51" customHeight="1" x14ac:dyDescent="0.2">
      <c r="A238" s="251"/>
      <c r="B238" s="251"/>
      <c r="C238" s="251"/>
      <c r="D238" s="251"/>
      <c r="E238" s="251"/>
      <c r="F238" s="251"/>
      <c r="G238" s="251"/>
      <c r="H238" s="251"/>
      <c r="I238" s="251"/>
      <c r="J238" s="251"/>
      <c r="K238" s="250"/>
      <c r="L238" s="143" t="s">
        <v>542</v>
      </c>
      <c r="M238" s="143" t="s">
        <v>342</v>
      </c>
      <c r="N238" s="143" t="s">
        <v>293</v>
      </c>
      <c r="O238" s="153">
        <v>24000</v>
      </c>
      <c r="P238" s="153">
        <v>24000</v>
      </c>
      <c r="Q238" s="144">
        <v>87600</v>
      </c>
      <c r="R238" s="160">
        <v>87600</v>
      </c>
      <c r="S238" s="160">
        <v>87600</v>
      </c>
      <c r="T238" s="228"/>
      <c r="U238" s="228"/>
    </row>
    <row r="239" spans="1:23" s="40" customFormat="1" ht="150" customHeight="1" x14ac:dyDescent="0.2">
      <c r="A239" s="307" t="s">
        <v>200</v>
      </c>
      <c r="B239" s="254" t="s">
        <v>201</v>
      </c>
      <c r="C239" s="254" t="s">
        <v>202</v>
      </c>
      <c r="D239" s="254" t="s">
        <v>267</v>
      </c>
      <c r="E239" s="254" t="s">
        <v>268</v>
      </c>
      <c r="F239" s="140" t="s">
        <v>441</v>
      </c>
      <c r="G239" s="63" t="s">
        <v>42</v>
      </c>
      <c r="H239" s="254" t="s">
        <v>450</v>
      </c>
      <c r="I239" s="254" t="s">
        <v>42</v>
      </c>
      <c r="J239" s="254" t="s">
        <v>15</v>
      </c>
      <c r="K239" s="261" t="s">
        <v>289</v>
      </c>
      <c r="L239" s="261" t="s">
        <v>102</v>
      </c>
      <c r="M239" s="261" t="s">
        <v>330</v>
      </c>
      <c r="N239" s="69" t="s">
        <v>290</v>
      </c>
      <c r="O239" s="146">
        <v>5193212</v>
      </c>
      <c r="P239" s="146">
        <v>3521550.08</v>
      </c>
      <c r="Q239" s="146">
        <v>5787068</v>
      </c>
      <c r="R239" s="146">
        <v>5787068</v>
      </c>
      <c r="S239" s="146">
        <v>5787068</v>
      </c>
      <c r="T239" s="228"/>
      <c r="U239" s="228"/>
    </row>
    <row r="240" spans="1:23" s="40" customFormat="1" ht="190.5" customHeight="1" x14ac:dyDescent="0.2">
      <c r="A240" s="308"/>
      <c r="B240" s="255"/>
      <c r="C240" s="255"/>
      <c r="D240" s="255"/>
      <c r="E240" s="255"/>
      <c r="F240" s="36" t="s">
        <v>442</v>
      </c>
      <c r="G240" s="36" t="s">
        <v>42</v>
      </c>
      <c r="H240" s="255"/>
      <c r="I240" s="255"/>
      <c r="J240" s="255"/>
      <c r="K240" s="262"/>
      <c r="L240" s="262"/>
      <c r="M240" s="262"/>
      <c r="N240" s="19" t="s">
        <v>321</v>
      </c>
      <c r="O240" s="153">
        <v>2018582</v>
      </c>
      <c r="P240" s="121">
        <v>1399075.32</v>
      </c>
      <c r="Q240" s="121">
        <v>2693760</v>
      </c>
      <c r="R240" s="160">
        <v>2693760</v>
      </c>
      <c r="S240" s="160">
        <v>2693760</v>
      </c>
      <c r="T240" s="228"/>
      <c r="U240" s="228"/>
    </row>
    <row r="241" spans="1:22" s="1" customFormat="1" ht="34.5" customHeight="1" x14ac:dyDescent="0.2">
      <c r="A241" s="79" t="s">
        <v>203</v>
      </c>
      <c r="B241" s="80" t="s">
        <v>204</v>
      </c>
      <c r="C241" s="80" t="s">
        <v>205</v>
      </c>
      <c r="D241" s="80" t="s">
        <v>267</v>
      </c>
      <c r="E241" s="80" t="s">
        <v>268</v>
      </c>
      <c r="F241" s="80" t="s">
        <v>437</v>
      </c>
      <c r="G241" s="80" t="s">
        <v>42</v>
      </c>
      <c r="H241" s="80" t="s">
        <v>450</v>
      </c>
      <c r="I241" s="80" t="s">
        <v>42</v>
      </c>
      <c r="J241" s="80" t="s">
        <v>15</v>
      </c>
      <c r="K241" s="14" t="s">
        <v>289</v>
      </c>
      <c r="L241" s="14" t="s">
        <v>206</v>
      </c>
      <c r="M241" s="14" t="s">
        <v>326</v>
      </c>
      <c r="N241" s="14" t="s">
        <v>282</v>
      </c>
      <c r="O241" s="154">
        <v>50000</v>
      </c>
      <c r="P241" s="123">
        <v>7000</v>
      </c>
      <c r="Q241" s="123">
        <v>43000</v>
      </c>
      <c r="R241" s="161">
        <v>43000</v>
      </c>
      <c r="S241" s="161">
        <v>43000</v>
      </c>
      <c r="T241" s="216"/>
      <c r="U241" s="216"/>
    </row>
    <row r="242" spans="1:22" s="1" customFormat="1" ht="123.75" customHeight="1" x14ac:dyDescent="0.2">
      <c r="A242" s="79" t="s">
        <v>207</v>
      </c>
      <c r="B242" s="80" t="s">
        <v>208</v>
      </c>
      <c r="C242" s="80" t="s">
        <v>209</v>
      </c>
      <c r="D242" s="80" t="s">
        <v>267</v>
      </c>
      <c r="E242" s="80" t="s">
        <v>268</v>
      </c>
      <c r="F242" s="80" t="s">
        <v>443</v>
      </c>
      <c r="G242" s="80" t="s">
        <v>42</v>
      </c>
      <c r="H242" s="80" t="s">
        <v>449</v>
      </c>
      <c r="I242" s="80" t="s">
        <v>42</v>
      </c>
      <c r="J242" s="80" t="s">
        <v>18</v>
      </c>
      <c r="K242" s="14" t="s">
        <v>281</v>
      </c>
      <c r="L242" s="14" t="s">
        <v>210</v>
      </c>
      <c r="M242" s="14" t="s">
        <v>373</v>
      </c>
      <c r="N242" s="14" t="s">
        <v>282</v>
      </c>
      <c r="O242" s="154">
        <v>63871.55</v>
      </c>
      <c r="P242" s="154">
        <v>63871.55</v>
      </c>
      <c r="Q242" s="123">
        <v>127743.1</v>
      </c>
      <c r="R242" s="161">
        <v>127743.1</v>
      </c>
      <c r="S242" s="161">
        <v>127743.1</v>
      </c>
      <c r="T242" s="216"/>
      <c r="U242" s="216"/>
    </row>
    <row r="243" spans="1:22" ht="26.45" customHeight="1" x14ac:dyDescent="0.2">
      <c r="A243" s="5" t="s">
        <v>211</v>
      </c>
      <c r="B243" s="76" t="s">
        <v>212</v>
      </c>
      <c r="C243" s="76" t="s">
        <v>213</v>
      </c>
      <c r="D243" s="76" t="s">
        <v>0</v>
      </c>
      <c r="E243" s="76" t="s">
        <v>0</v>
      </c>
      <c r="F243" s="76" t="s">
        <v>0</v>
      </c>
      <c r="G243" s="76" t="s">
        <v>0</v>
      </c>
      <c r="H243" s="76" t="s">
        <v>0</v>
      </c>
      <c r="I243" s="76" t="s">
        <v>0</v>
      </c>
      <c r="J243" s="76" t="s">
        <v>0</v>
      </c>
      <c r="K243" s="13"/>
      <c r="L243" s="13"/>
      <c r="M243" s="13"/>
      <c r="N243" s="13"/>
      <c r="O243" s="96">
        <f t="shared" ref="O243:S243" si="34">O244+O246+O248</f>
        <v>120946289</v>
      </c>
      <c r="P243" s="96">
        <f t="shared" si="34"/>
        <v>120946289</v>
      </c>
      <c r="Q243" s="96">
        <f t="shared" si="34"/>
        <v>124740392</v>
      </c>
      <c r="R243" s="96">
        <f t="shared" si="34"/>
        <v>124740392</v>
      </c>
      <c r="S243" s="96">
        <f t="shared" si="34"/>
        <v>124740392</v>
      </c>
      <c r="T243" s="214"/>
      <c r="U243" s="214"/>
    </row>
    <row r="244" spans="1:22" s="1" customFormat="1" ht="143.25" customHeight="1" x14ac:dyDescent="0.2">
      <c r="A244" s="303" t="s">
        <v>214</v>
      </c>
      <c r="B244" s="80" t="s">
        <v>215</v>
      </c>
      <c r="C244" s="304" t="s">
        <v>216</v>
      </c>
      <c r="D244" s="80" t="s">
        <v>267</v>
      </c>
      <c r="E244" s="80" t="s">
        <v>268</v>
      </c>
      <c r="F244" s="80" t="s">
        <v>46</v>
      </c>
      <c r="G244" s="80" t="s">
        <v>42</v>
      </c>
      <c r="H244" s="265" t="s">
        <v>450</v>
      </c>
      <c r="I244" s="265" t="s">
        <v>42</v>
      </c>
      <c r="J244" s="265" t="s">
        <v>11</v>
      </c>
      <c r="K244" s="263" t="s">
        <v>289</v>
      </c>
      <c r="L244" s="263" t="s">
        <v>51</v>
      </c>
      <c r="M244" s="263" t="s">
        <v>396</v>
      </c>
      <c r="N244" s="263" t="s">
        <v>292</v>
      </c>
      <c r="O244" s="296">
        <f>23241246+28643371</f>
        <v>51884617</v>
      </c>
      <c r="P244" s="296">
        <f>23241246+28643371</f>
        <v>51884617</v>
      </c>
      <c r="Q244" s="296">
        <v>54688513</v>
      </c>
      <c r="R244" s="296">
        <v>54688513</v>
      </c>
      <c r="S244" s="296">
        <v>54688513</v>
      </c>
      <c r="T244" s="216"/>
      <c r="U244" s="216"/>
    </row>
    <row r="245" spans="1:22" ht="143.25" customHeight="1" x14ac:dyDescent="0.2">
      <c r="A245" s="303" t="s">
        <v>0</v>
      </c>
      <c r="B245" s="76" t="s">
        <v>215</v>
      </c>
      <c r="C245" s="304" t="s">
        <v>0</v>
      </c>
      <c r="D245" s="3" t="s">
        <v>457</v>
      </c>
      <c r="E245" s="76" t="s">
        <v>42</v>
      </c>
      <c r="F245" s="3" t="s">
        <v>458</v>
      </c>
      <c r="G245" s="3" t="s">
        <v>459</v>
      </c>
      <c r="H245" s="267"/>
      <c r="I245" s="267"/>
      <c r="J245" s="267"/>
      <c r="K245" s="264"/>
      <c r="L245" s="264"/>
      <c r="M245" s="264"/>
      <c r="N245" s="264"/>
      <c r="O245" s="296"/>
      <c r="P245" s="296"/>
      <c r="Q245" s="296"/>
      <c r="R245" s="296"/>
      <c r="S245" s="296"/>
      <c r="T245" s="216"/>
      <c r="U245" s="216"/>
    </row>
    <row r="246" spans="1:22" s="1" customFormat="1" ht="145.5" customHeight="1" x14ac:dyDescent="0.2">
      <c r="A246" s="303" t="s">
        <v>217</v>
      </c>
      <c r="B246" s="80" t="s">
        <v>218</v>
      </c>
      <c r="C246" s="304" t="s">
        <v>219</v>
      </c>
      <c r="D246" s="80" t="s">
        <v>267</v>
      </c>
      <c r="E246" s="80" t="s">
        <v>268</v>
      </c>
      <c r="F246" s="265" t="s">
        <v>46</v>
      </c>
      <c r="G246" s="265" t="s">
        <v>42</v>
      </c>
      <c r="H246" s="265" t="s">
        <v>450</v>
      </c>
      <c r="I246" s="265" t="s">
        <v>42</v>
      </c>
      <c r="J246" s="265" t="s">
        <v>11</v>
      </c>
      <c r="K246" s="263" t="s">
        <v>289</v>
      </c>
      <c r="L246" s="263" t="s">
        <v>51</v>
      </c>
      <c r="M246" s="263" t="s">
        <v>396</v>
      </c>
      <c r="N246" s="263" t="s">
        <v>292</v>
      </c>
      <c r="O246" s="154">
        <f>86339574-51884617</f>
        <v>34454957</v>
      </c>
      <c r="P246" s="154">
        <f>86339574-51884617</f>
        <v>34454957</v>
      </c>
      <c r="Q246" s="123">
        <v>33465938</v>
      </c>
      <c r="R246" s="161">
        <v>33465938</v>
      </c>
      <c r="S246" s="161">
        <v>33465938</v>
      </c>
      <c r="T246" s="216"/>
      <c r="U246" s="216"/>
    </row>
    <row r="247" spans="1:22" ht="145.5" customHeight="1" x14ac:dyDescent="0.2">
      <c r="A247" s="303" t="s">
        <v>0</v>
      </c>
      <c r="B247" s="76" t="s">
        <v>218</v>
      </c>
      <c r="C247" s="304" t="s">
        <v>0</v>
      </c>
      <c r="D247" s="3" t="s">
        <v>409</v>
      </c>
      <c r="E247" s="76" t="s">
        <v>42</v>
      </c>
      <c r="F247" s="266"/>
      <c r="G247" s="266"/>
      <c r="H247" s="267"/>
      <c r="I247" s="267"/>
      <c r="J247" s="267"/>
      <c r="K247" s="264"/>
      <c r="L247" s="264"/>
      <c r="M247" s="264"/>
      <c r="N247" s="264"/>
      <c r="O247" s="154"/>
      <c r="P247" s="169"/>
      <c r="Q247" s="123"/>
      <c r="R247" s="123"/>
      <c r="S247" s="123"/>
      <c r="T247" s="216"/>
      <c r="U247" s="216"/>
    </row>
    <row r="248" spans="1:22" s="1" customFormat="1" ht="74.25" customHeight="1" x14ac:dyDescent="0.2">
      <c r="A248" s="303" t="s">
        <v>220</v>
      </c>
      <c r="B248" s="80" t="s">
        <v>221</v>
      </c>
      <c r="C248" s="304" t="s">
        <v>222</v>
      </c>
      <c r="D248" s="80" t="s">
        <v>267</v>
      </c>
      <c r="E248" s="17" t="s">
        <v>268</v>
      </c>
      <c r="F248" s="277" t="s">
        <v>46</v>
      </c>
      <c r="G248" s="277" t="s">
        <v>42</v>
      </c>
      <c r="H248" s="305" t="s">
        <v>450</v>
      </c>
      <c r="I248" s="265" t="s">
        <v>0</v>
      </c>
      <c r="J248" s="265" t="s">
        <v>11</v>
      </c>
      <c r="K248" s="263" t="s">
        <v>289</v>
      </c>
      <c r="L248" s="263" t="s">
        <v>47</v>
      </c>
      <c r="M248" s="263" t="s">
        <v>344</v>
      </c>
      <c r="N248" s="263" t="s">
        <v>292</v>
      </c>
      <c r="O248" s="296">
        <v>34606715</v>
      </c>
      <c r="P248" s="296">
        <v>34606715</v>
      </c>
      <c r="Q248" s="296">
        <v>36585941</v>
      </c>
      <c r="R248" s="296">
        <v>36585941</v>
      </c>
      <c r="S248" s="296">
        <v>36585941</v>
      </c>
      <c r="T248" s="216"/>
      <c r="U248" s="216"/>
    </row>
    <row r="249" spans="1:22" ht="224.25" customHeight="1" x14ac:dyDescent="0.2">
      <c r="A249" s="303" t="s">
        <v>0</v>
      </c>
      <c r="B249" s="76" t="s">
        <v>221</v>
      </c>
      <c r="C249" s="304" t="s">
        <v>0</v>
      </c>
      <c r="D249" s="76" t="s">
        <v>52</v>
      </c>
      <c r="E249" s="111" t="s">
        <v>42</v>
      </c>
      <c r="F249" s="277"/>
      <c r="G249" s="277"/>
      <c r="H249" s="306"/>
      <c r="I249" s="267"/>
      <c r="J249" s="267"/>
      <c r="K249" s="264"/>
      <c r="L249" s="264"/>
      <c r="M249" s="264"/>
      <c r="N249" s="264"/>
      <c r="O249" s="296"/>
      <c r="P249" s="296"/>
      <c r="Q249" s="296"/>
      <c r="R249" s="296"/>
      <c r="S249" s="296"/>
      <c r="T249" s="216"/>
      <c r="U249" s="216"/>
    </row>
    <row r="250" spans="1:22" ht="26.45" customHeight="1" x14ac:dyDescent="0.2">
      <c r="A250" s="8" t="s">
        <v>223</v>
      </c>
      <c r="B250" s="76" t="s">
        <v>224</v>
      </c>
      <c r="C250" s="76" t="s">
        <v>225</v>
      </c>
      <c r="D250" s="76" t="s">
        <v>0</v>
      </c>
      <c r="E250" s="76" t="s">
        <v>0</v>
      </c>
      <c r="F250" s="103" t="s">
        <v>0</v>
      </c>
      <c r="G250" s="103" t="s">
        <v>0</v>
      </c>
      <c r="H250" s="76" t="s">
        <v>0</v>
      </c>
      <c r="I250" s="76" t="s">
        <v>0</v>
      </c>
      <c r="J250" s="76" t="s">
        <v>0</v>
      </c>
      <c r="K250" s="13"/>
      <c r="L250" s="13"/>
      <c r="M250" s="13"/>
      <c r="N250" s="13"/>
      <c r="O250" s="138">
        <f>O251+O252+O256</f>
        <v>15461550.859999999</v>
      </c>
      <c r="P250" s="138">
        <f t="shared" ref="P250:S250" si="35">P251+P252+P256</f>
        <v>15455718.42</v>
      </c>
      <c r="Q250" s="138">
        <f t="shared" si="35"/>
        <v>17280078.759999998</v>
      </c>
      <c r="R250" s="138">
        <f t="shared" si="35"/>
        <v>13102451</v>
      </c>
      <c r="S250" s="138">
        <f t="shared" si="35"/>
        <v>13154751</v>
      </c>
      <c r="T250" s="233"/>
      <c r="U250" s="233"/>
      <c r="V250" s="209"/>
    </row>
    <row r="251" spans="1:22" s="1" customFormat="1" ht="51" customHeight="1" x14ac:dyDescent="0.2">
      <c r="A251" s="79" t="s">
        <v>226</v>
      </c>
      <c r="B251" s="80" t="s">
        <v>227</v>
      </c>
      <c r="C251" s="80" t="s">
        <v>228</v>
      </c>
      <c r="D251" s="80" t="s">
        <v>267</v>
      </c>
      <c r="E251" s="80" t="s">
        <v>42</v>
      </c>
      <c r="F251" s="80" t="s">
        <v>461</v>
      </c>
      <c r="G251" s="80" t="s">
        <v>42</v>
      </c>
      <c r="H251" s="80" t="s">
        <v>469</v>
      </c>
      <c r="I251" s="80" t="s">
        <v>0</v>
      </c>
      <c r="J251" s="80" t="s">
        <v>168</v>
      </c>
      <c r="K251" s="14">
        <v>853</v>
      </c>
      <c r="L251" s="14">
        <v>1401</v>
      </c>
      <c r="M251" s="14" t="s">
        <v>394</v>
      </c>
      <c r="N251" s="14">
        <v>511</v>
      </c>
      <c r="O251" s="154">
        <v>926300</v>
      </c>
      <c r="P251" s="154">
        <v>926300</v>
      </c>
      <c r="Q251" s="123">
        <v>928000</v>
      </c>
      <c r="R251" s="161">
        <v>928000</v>
      </c>
      <c r="S251" s="161">
        <v>928000</v>
      </c>
      <c r="T251" s="216"/>
      <c r="U251" s="216"/>
    </row>
    <row r="252" spans="1:22" s="41" customFormat="1" ht="33" customHeight="1" x14ac:dyDescent="0.2">
      <c r="A252" s="53" t="s">
        <v>229</v>
      </c>
      <c r="B252" s="65" t="s">
        <v>230</v>
      </c>
      <c r="C252" s="65" t="s">
        <v>231</v>
      </c>
      <c r="D252" s="72" t="s">
        <v>0</v>
      </c>
      <c r="E252" s="72" t="s">
        <v>0</v>
      </c>
      <c r="F252" s="72" t="s">
        <v>0</v>
      </c>
      <c r="G252" s="72" t="s">
        <v>0</v>
      </c>
      <c r="H252" s="72" t="s">
        <v>0</v>
      </c>
      <c r="I252" s="65" t="s">
        <v>0</v>
      </c>
      <c r="J252" s="65" t="s">
        <v>168</v>
      </c>
      <c r="K252" s="12"/>
      <c r="L252" s="12"/>
      <c r="M252" s="12"/>
      <c r="N252" s="12"/>
      <c r="O252" s="139">
        <f t="shared" ref="O252" si="36">O253+O255</f>
        <v>1149889</v>
      </c>
      <c r="P252" s="139">
        <f t="shared" ref="P252:Q252" si="37">P253+P255</f>
        <v>1149889</v>
      </c>
      <c r="Q252" s="139">
        <f t="shared" si="37"/>
        <v>0</v>
      </c>
      <c r="R252" s="139">
        <f t="shared" ref="R252:S252" si="38">R253+R255</f>
        <v>0</v>
      </c>
      <c r="S252" s="139">
        <f t="shared" si="38"/>
        <v>0</v>
      </c>
      <c r="T252" s="234"/>
      <c r="U252" s="234"/>
    </row>
    <row r="253" spans="1:22" s="41" customFormat="1" ht="27" customHeight="1" x14ac:dyDescent="0.2">
      <c r="A253" s="297" t="s">
        <v>232</v>
      </c>
      <c r="B253" s="65" t="s">
        <v>233</v>
      </c>
      <c r="C253" s="298" t="s">
        <v>234</v>
      </c>
      <c r="D253" s="83" t="s">
        <v>471</v>
      </c>
      <c r="E253" s="81" t="s">
        <v>42</v>
      </c>
      <c r="F253" s="276" t="s">
        <v>423</v>
      </c>
      <c r="G253" s="299" t="s">
        <v>42</v>
      </c>
      <c r="H253" s="251" t="s">
        <v>449</v>
      </c>
      <c r="I253" s="300" t="s">
        <v>42</v>
      </c>
      <c r="J253" s="302" t="s">
        <v>168</v>
      </c>
      <c r="K253" s="271" t="s">
        <v>281</v>
      </c>
      <c r="L253" s="271" t="s">
        <v>178</v>
      </c>
      <c r="M253" s="271" t="s">
        <v>393</v>
      </c>
      <c r="N253" s="271" t="s">
        <v>280</v>
      </c>
      <c r="O253" s="295">
        <f>1436862-287373</f>
        <v>1149489</v>
      </c>
      <c r="P253" s="295">
        <f>1436862-287373</f>
        <v>1149489</v>
      </c>
      <c r="Q253" s="295"/>
      <c r="R253" s="295"/>
      <c r="S253" s="295"/>
      <c r="T253" s="228"/>
      <c r="U253" s="228"/>
    </row>
    <row r="254" spans="1:22" s="40" customFormat="1" ht="27" customHeight="1" x14ac:dyDescent="0.2">
      <c r="A254" s="297" t="s">
        <v>0</v>
      </c>
      <c r="B254" s="36" t="s">
        <v>233</v>
      </c>
      <c r="C254" s="298" t="s">
        <v>0</v>
      </c>
      <c r="D254" s="64" t="s">
        <v>470</v>
      </c>
      <c r="E254" s="64" t="s">
        <v>42</v>
      </c>
      <c r="F254" s="276"/>
      <c r="G254" s="299"/>
      <c r="H254" s="251"/>
      <c r="I254" s="301"/>
      <c r="J254" s="283"/>
      <c r="K254" s="262"/>
      <c r="L254" s="262"/>
      <c r="M254" s="262"/>
      <c r="N254" s="262"/>
      <c r="O254" s="295"/>
      <c r="P254" s="295"/>
      <c r="Q254" s="295"/>
      <c r="R254" s="295"/>
      <c r="S254" s="295"/>
      <c r="T254" s="228"/>
      <c r="U254" s="228"/>
    </row>
    <row r="255" spans="1:22" s="40" customFormat="1" ht="83.25" customHeight="1" x14ac:dyDescent="0.2">
      <c r="A255" s="38" t="s">
        <v>235</v>
      </c>
      <c r="B255" s="36" t="s">
        <v>236</v>
      </c>
      <c r="C255" s="36" t="s">
        <v>237</v>
      </c>
      <c r="D255" s="63" t="s">
        <v>267</v>
      </c>
      <c r="E255" s="63" t="s">
        <v>42</v>
      </c>
      <c r="F255" s="63" t="s">
        <v>468</v>
      </c>
      <c r="G255" s="63" t="s">
        <v>42</v>
      </c>
      <c r="H255" s="63" t="s">
        <v>449</v>
      </c>
      <c r="I255" s="36" t="s">
        <v>0</v>
      </c>
      <c r="J255" s="36" t="s">
        <v>168</v>
      </c>
      <c r="K255" s="19" t="s">
        <v>281</v>
      </c>
      <c r="L255" s="19" t="s">
        <v>127</v>
      </c>
      <c r="M255" s="19" t="s">
        <v>383</v>
      </c>
      <c r="N255" s="19" t="s">
        <v>280</v>
      </c>
      <c r="O255" s="153">
        <f>200+200</f>
        <v>400</v>
      </c>
      <c r="P255" s="153">
        <f>200+200</f>
        <v>400</v>
      </c>
      <c r="Q255" s="121"/>
      <c r="R255" s="121"/>
      <c r="S255" s="121"/>
      <c r="T255" s="228"/>
      <c r="U255" s="228"/>
    </row>
    <row r="256" spans="1:22" ht="26.45" customHeight="1" x14ac:dyDescent="0.2">
      <c r="A256" s="5" t="s">
        <v>238</v>
      </c>
      <c r="B256" s="76" t="s">
        <v>239</v>
      </c>
      <c r="C256" s="76" t="s">
        <v>240</v>
      </c>
      <c r="D256" s="76" t="s">
        <v>0</v>
      </c>
      <c r="E256" s="76" t="s">
        <v>0</v>
      </c>
      <c r="F256" s="76" t="s">
        <v>0</v>
      </c>
      <c r="G256" s="76" t="s">
        <v>0</v>
      </c>
      <c r="H256" s="76" t="s">
        <v>0</v>
      </c>
      <c r="I256" s="76" t="s">
        <v>0</v>
      </c>
      <c r="J256" s="76" t="s">
        <v>168</v>
      </c>
      <c r="K256" s="13"/>
      <c r="L256" s="13"/>
      <c r="M256" s="13"/>
      <c r="N256" s="13"/>
      <c r="O256" s="96">
        <f t="shared" ref="O256:S256" si="39">O257+O262</f>
        <v>13385361.859999999</v>
      </c>
      <c r="P256" s="96">
        <f t="shared" si="39"/>
        <v>13379529.42</v>
      </c>
      <c r="Q256" s="96">
        <f t="shared" si="39"/>
        <v>16352078.76</v>
      </c>
      <c r="R256" s="96">
        <f t="shared" si="39"/>
        <v>12174451</v>
      </c>
      <c r="S256" s="96">
        <f t="shared" si="39"/>
        <v>12226751</v>
      </c>
      <c r="T256" s="214"/>
      <c r="U256" s="214"/>
    </row>
    <row r="257" spans="1:24" ht="26.45" customHeight="1" x14ac:dyDescent="0.2">
      <c r="A257" s="6" t="s">
        <v>241</v>
      </c>
      <c r="B257" s="76" t="s">
        <v>242</v>
      </c>
      <c r="C257" s="76" t="s">
        <v>243</v>
      </c>
      <c r="D257" s="76" t="s">
        <v>0</v>
      </c>
      <c r="E257" s="76" t="s">
        <v>0</v>
      </c>
      <c r="F257" s="76" t="s">
        <v>0</v>
      </c>
      <c r="G257" s="76" t="s">
        <v>0</v>
      </c>
      <c r="H257" s="76" t="s">
        <v>0</v>
      </c>
      <c r="I257" s="76" t="s">
        <v>0</v>
      </c>
      <c r="J257" s="76" t="s">
        <v>168</v>
      </c>
      <c r="K257" s="13"/>
      <c r="L257" s="13"/>
      <c r="M257" s="13"/>
      <c r="N257" s="13"/>
      <c r="O257" s="134">
        <f>O258+O259+O260+O261</f>
        <v>9187361.8599999994</v>
      </c>
      <c r="P257" s="134">
        <f t="shared" ref="P257:S257" si="40">P258+P259+P260+P261</f>
        <v>9181529.4199999999</v>
      </c>
      <c r="Q257" s="134">
        <f t="shared" si="40"/>
        <v>10359778.76</v>
      </c>
      <c r="R257" s="134">
        <f t="shared" si="40"/>
        <v>9174451</v>
      </c>
      <c r="S257" s="134">
        <f t="shared" si="40"/>
        <v>9226751</v>
      </c>
      <c r="T257" s="215"/>
      <c r="U257" s="215"/>
    </row>
    <row r="258" spans="1:24" s="1" customFormat="1" ht="170.25" hidden="1" customHeight="1" x14ac:dyDescent="0.2">
      <c r="A258" s="79" t="s">
        <v>244</v>
      </c>
      <c r="B258" s="80" t="s">
        <v>245</v>
      </c>
      <c r="C258" s="80" t="s">
        <v>246</v>
      </c>
      <c r="D258" s="80" t="s">
        <v>267</v>
      </c>
      <c r="E258" s="80" t="s">
        <v>462</v>
      </c>
      <c r="F258" s="80" t="s">
        <v>0</v>
      </c>
      <c r="G258" s="80" t="s">
        <v>0</v>
      </c>
      <c r="H258" s="80" t="s">
        <v>464</v>
      </c>
      <c r="I258" s="80" t="s">
        <v>42</v>
      </c>
      <c r="J258" s="80" t="s">
        <v>0</v>
      </c>
      <c r="K258" s="14">
        <v>851</v>
      </c>
      <c r="L258" s="14" t="s">
        <v>138</v>
      </c>
      <c r="M258" s="14" t="s">
        <v>277</v>
      </c>
      <c r="N258" s="14" t="s">
        <v>279</v>
      </c>
      <c r="O258" s="154"/>
      <c r="P258" s="123"/>
      <c r="Q258" s="123"/>
      <c r="R258" s="123"/>
      <c r="S258" s="123"/>
      <c r="T258" s="216"/>
      <c r="U258" s="216"/>
    </row>
    <row r="259" spans="1:24" s="1" customFormat="1" ht="217.5" customHeight="1" x14ac:dyDescent="0.2">
      <c r="A259" s="79" t="s">
        <v>247</v>
      </c>
      <c r="B259" s="80" t="s">
        <v>248</v>
      </c>
      <c r="C259" s="80" t="s">
        <v>249</v>
      </c>
      <c r="D259" s="80" t="s">
        <v>267</v>
      </c>
      <c r="E259" s="80" t="s">
        <v>462</v>
      </c>
      <c r="F259" s="80" t="s">
        <v>517</v>
      </c>
      <c r="G259" s="80" t="s">
        <v>42</v>
      </c>
      <c r="H259" s="52" t="s">
        <v>463</v>
      </c>
      <c r="I259" s="80" t="s">
        <v>42</v>
      </c>
      <c r="J259" s="80" t="s">
        <v>0</v>
      </c>
      <c r="K259" s="14">
        <v>851</v>
      </c>
      <c r="L259" s="14" t="s">
        <v>250</v>
      </c>
      <c r="M259" s="14" t="s">
        <v>374</v>
      </c>
      <c r="N259" s="14" t="s">
        <v>279</v>
      </c>
      <c r="O259" s="154">
        <f>7832000+1282811.78</f>
        <v>9114811.7799999993</v>
      </c>
      <c r="P259" s="123">
        <v>9108979.3399999999</v>
      </c>
      <c r="Q259" s="123">
        <v>10208945.76</v>
      </c>
      <c r="R259" s="123">
        <v>9101900</v>
      </c>
      <c r="S259" s="123">
        <v>9154200</v>
      </c>
      <c r="T259" s="216"/>
      <c r="U259" s="216"/>
    </row>
    <row r="260" spans="1:24" s="1" customFormat="1" ht="237" customHeight="1" x14ac:dyDescent="0.2">
      <c r="A260" s="79" t="s">
        <v>251</v>
      </c>
      <c r="B260" s="80" t="s">
        <v>252</v>
      </c>
      <c r="C260" s="80" t="s">
        <v>253</v>
      </c>
      <c r="D260" s="80" t="s">
        <v>267</v>
      </c>
      <c r="E260" s="80" t="s">
        <v>462</v>
      </c>
      <c r="F260" s="80" t="s">
        <v>467</v>
      </c>
      <c r="G260" s="80" t="s">
        <v>0</v>
      </c>
      <c r="H260" s="80" t="s">
        <v>466</v>
      </c>
      <c r="I260" s="80" t="s">
        <v>42</v>
      </c>
      <c r="J260" s="80" t="s">
        <v>0</v>
      </c>
      <c r="K260" s="14">
        <v>851</v>
      </c>
      <c r="L260" s="14" t="s">
        <v>94</v>
      </c>
      <c r="M260" s="14" t="s">
        <v>278</v>
      </c>
      <c r="N260" s="14">
        <v>540</v>
      </c>
      <c r="O260" s="154"/>
      <c r="P260" s="123"/>
      <c r="Q260" s="123">
        <v>75000</v>
      </c>
      <c r="R260" s="123"/>
      <c r="S260" s="123"/>
      <c r="T260" s="216"/>
      <c r="U260" s="216"/>
    </row>
    <row r="261" spans="1:24" s="1" customFormat="1" ht="161.25" customHeight="1" x14ac:dyDescent="0.2">
      <c r="A261" s="79" t="s">
        <v>99</v>
      </c>
      <c r="B261" s="80" t="s">
        <v>254</v>
      </c>
      <c r="C261" s="80" t="s">
        <v>255</v>
      </c>
      <c r="D261" s="80" t="s">
        <v>267</v>
      </c>
      <c r="E261" s="80" t="s">
        <v>462</v>
      </c>
      <c r="F261" s="80" t="s">
        <v>0</v>
      </c>
      <c r="G261" s="80" t="s">
        <v>0</v>
      </c>
      <c r="H261" s="80" t="s">
        <v>465</v>
      </c>
      <c r="I261" s="80" t="s">
        <v>42</v>
      </c>
      <c r="J261" s="80" t="s">
        <v>0</v>
      </c>
      <c r="K261" s="14">
        <v>851</v>
      </c>
      <c r="L261" s="14" t="s">
        <v>256</v>
      </c>
      <c r="M261" s="14" t="s">
        <v>371</v>
      </c>
      <c r="N261" s="14">
        <v>540</v>
      </c>
      <c r="O261" s="154">
        <f>66519+6031.08</f>
        <v>72550.080000000002</v>
      </c>
      <c r="P261" s="154">
        <f>66519+6031.08</f>
        <v>72550.080000000002</v>
      </c>
      <c r="Q261" s="123">
        <v>75833</v>
      </c>
      <c r="R261" s="161">
        <v>72551</v>
      </c>
      <c r="S261" s="161">
        <v>72551</v>
      </c>
      <c r="T261" s="216"/>
      <c r="U261" s="216"/>
    </row>
    <row r="262" spans="1:24" ht="26.45" customHeight="1" x14ac:dyDescent="0.2">
      <c r="A262" s="6" t="s">
        <v>257</v>
      </c>
      <c r="B262" s="76" t="s">
        <v>258</v>
      </c>
      <c r="C262" s="76" t="s">
        <v>259</v>
      </c>
      <c r="D262" s="76" t="s">
        <v>0</v>
      </c>
      <c r="E262" s="76" t="s">
        <v>0</v>
      </c>
      <c r="F262" s="76" t="s">
        <v>0</v>
      </c>
      <c r="G262" s="76" t="s">
        <v>0</v>
      </c>
      <c r="H262" s="76" t="s">
        <v>0</v>
      </c>
      <c r="I262" s="76" t="s">
        <v>0</v>
      </c>
      <c r="J262" s="76" t="s">
        <v>168</v>
      </c>
      <c r="K262" s="13"/>
      <c r="L262" s="13"/>
      <c r="M262" s="13"/>
      <c r="N262" s="13"/>
      <c r="O262" s="134">
        <f t="shared" ref="O262:S262" si="41">O263</f>
        <v>4198000</v>
      </c>
      <c r="P262" s="134">
        <f t="shared" si="41"/>
        <v>4198000</v>
      </c>
      <c r="Q262" s="134">
        <f t="shared" si="41"/>
        <v>5992300</v>
      </c>
      <c r="R262" s="134">
        <f t="shared" si="41"/>
        <v>3000000</v>
      </c>
      <c r="S262" s="134">
        <f t="shared" si="41"/>
        <v>3000000</v>
      </c>
      <c r="T262" s="215"/>
      <c r="U262" s="215"/>
    </row>
    <row r="263" spans="1:24" s="1" customFormat="1" ht="32.25" customHeight="1" x14ac:dyDescent="0.2">
      <c r="A263" s="79" t="s">
        <v>260</v>
      </c>
      <c r="B263" s="80" t="s">
        <v>261</v>
      </c>
      <c r="C263" s="80" t="s">
        <v>262</v>
      </c>
      <c r="D263" s="80" t="s">
        <v>267</v>
      </c>
      <c r="E263" s="80" t="s">
        <v>42</v>
      </c>
      <c r="F263" s="80" t="s">
        <v>461</v>
      </c>
      <c r="G263" s="80" t="s">
        <v>0</v>
      </c>
      <c r="H263" s="80" t="s">
        <v>460</v>
      </c>
      <c r="I263" s="80" t="s">
        <v>42</v>
      </c>
      <c r="J263" s="80" t="s">
        <v>0</v>
      </c>
      <c r="K263" s="14">
        <v>853</v>
      </c>
      <c r="L263" s="14">
        <v>1402</v>
      </c>
      <c r="M263" s="14" t="s">
        <v>395</v>
      </c>
      <c r="N263" s="14">
        <v>512</v>
      </c>
      <c r="O263" s="154">
        <f>3000000+1198000</f>
        <v>4198000</v>
      </c>
      <c r="P263" s="154">
        <f>3000000+1198000</f>
        <v>4198000</v>
      </c>
      <c r="Q263" s="123">
        <v>5992300</v>
      </c>
      <c r="R263" s="123">
        <v>3000000</v>
      </c>
      <c r="S263" s="161">
        <v>3000000</v>
      </c>
      <c r="T263" s="216"/>
      <c r="U263" s="216"/>
      <c r="V263" s="239"/>
      <c r="W263" s="1">
        <v>580300</v>
      </c>
    </row>
    <row r="264" spans="1:24" ht="24.75" customHeight="1" x14ac:dyDescent="0.2">
      <c r="A264" s="5" t="s">
        <v>263</v>
      </c>
      <c r="B264" s="76" t="s">
        <v>14</v>
      </c>
      <c r="C264" s="76" t="s">
        <v>264</v>
      </c>
      <c r="D264" s="76" t="s">
        <v>0</v>
      </c>
      <c r="E264" s="76" t="s">
        <v>0</v>
      </c>
      <c r="F264" s="76" t="s">
        <v>0</v>
      </c>
      <c r="G264" s="76" t="s">
        <v>0</v>
      </c>
      <c r="H264" s="76" t="s">
        <v>0</v>
      </c>
      <c r="I264" s="76" t="s">
        <v>0</v>
      </c>
      <c r="J264" s="76" t="s">
        <v>0</v>
      </c>
      <c r="K264" s="13"/>
      <c r="L264" s="13"/>
      <c r="M264" s="13"/>
      <c r="N264" s="13"/>
      <c r="O264" s="96">
        <f>O10+O147+O199+O243</f>
        <v>332831623.75999999</v>
      </c>
      <c r="P264" s="96">
        <f>P10+P147+P199+P243</f>
        <v>326603825.93000001</v>
      </c>
      <c r="Q264" s="96">
        <f>Q10+Q147+Q199+Q243</f>
        <v>647945840.89999998</v>
      </c>
      <c r="R264" s="96">
        <f>R10+R147+R199+R243</f>
        <v>513270768.10000002</v>
      </c>
      <c r="S264" s="96">
        <f>S10+S147+S199+S243</f>
        <v>323635074.97000003</v>
      </c>
      <c r="T264" s="214"/>
      <c r="U264" s="214"/>
    </row>
    <row r="265" spans="1:24" ht="24.75" customHeight="1" x14ac:dyDescent="0.2">
      <c r="A265" s="4" t="s">
        <v>265</v>
      </c>
      <c r="B265" s="76" t="s">
        <v>14</v>
      </c>
      <c r="C265" s="76" t="s">
        <v>266</v>
      </c>
      <c r="D265" s="76" t="s">
        <v>0</v>
      </c>
      <c r="E265" s="76" t="s">
        <v>0</v>
      </c>
      <c r="F265" s="76" t="s">
        <v>0</v>
      </c>
      <c r="G265" s="76" t="s">
        <v>0</v>
      </c>
      <c r="H265" s="76" t="s">
        <v>0</v>
      </c>
      <c r="I265" s="76" t="s">
        <v>0</v>
      </c>
      <c r="J265" s="76" t="s">
        <v>0</v>
      </c>
      <c r="K265" s="13"/>
      <c r="L265" s="13"/>
      <c r="M265" s="13"/>
      <c r="N265" s="13"/>
      <c r="O265" s="97">
        <f t="shared" ref="O265:S265" si="42">O264+O250</f>
        <v>348293174.62</v>
      </c>
      <c r="P265" s="97">
        <f t="shared" si="42"/>
        <v>342059544.35000002</v>
      </c>
      <c r="Q265" s="97">
        <f t="shared" si="42"/>
        <v>665225919.65999997</v>
      </c>
      <c r="R265" s="97">
        <f t="shared" si="42"/>
        <v>526373219.10000002</v>
      </c>
      <c r="S265" s="97">
        <f t="shared" si="42"/>
        <v>336789825.97000003</v>
      </c>
      <c r="T265" s="213"/>
      <c r="U265" s="213"/>
      <c r="X265" s="10"/>
    </row>
    <row r="266" spans="1:24" hidden="1" x14ac:dyDescent="0.2">
      <c r="T266" s="10">
        <f>SUM(T9:T265)</f>
        <v>3960899.06</v>
      </c>
      <c r="U266" s="10">
        <f>SUM(U9:U265)</f>
        <v>7761727.2300000004</v>
      </c>
    </row>
    <row r="267" spans="1:24" hidden="1" x14ac:dyDescent="0.2">
      <c r="O267" s="2">
        <v>348293174.62</v>
      </c>
      <c r="P267">
        <v>342059544.35000002</v>
      </c>
      <c r="Q267" s="2">
        <v>665225919.65999997</v>
      </c>
      <c r="R267">
        <v>526373219.10000002</v>
      </c>
      <c r="S267">
        <v>336789825.97000003</v>
      </c>
    </row>
    <row r="268" spans="1:24" hidden="1" x14ac:dyDescent="0.2">
      <c r="K268"/>
      <c r="L268"/>
      <c r="M268"/>
      <c r="N268"/>
      <c r="O268" s="110">
        <f t="shared" ref="O268:P268" si="43">O267-O265</f>
        <v>0</v>
      </c>
      <c r="P268" s="110">
        <f t="shared" si="43"/>
        <v>0</v>
      </c>
      <c r="Q268" s="110">
        <f>Q267-Q265</f>
        <v>0</v>
      </c>
      <c r="R268" s="110">
        <f t="shared" ref="R268:S268" si="44">R267-R265</f>
        <v>0</v>
      </c>
      <c r="S268" s="110">
        <f t="shared" si="44"/>
        <v>0</v>
      </c>
      <c r="T268" s="110"/>
      <c r="U268" s="110"/>
    </row>
    <row r="269" spans="1:24" hidden="1" x14ac:dyDescent="0.2">
      <c r="K269"/>
      <c r="L269"/>
      <c r="M269"/>
      <c r="N269" s="170">
        <v>857</v>
      </c>
      <c r="O269" s="110">
        <f>O191+O173+O172+O171+O141</f>
        <v>764367.71</v>
      </c>
      <c r="P269" s="110">
        <f>P191+P173+P172+P171+P141</f>
        <v>764343.7</v>
      </c>
      <c r="Q269" s="110">
        <f>Q191+Q173+Q172+Q171+Q141</f>
        <v>968050</v>
      </c>
      <c r="R269" s="110">
        <f>R191+R173+R172+R171+R141</f>
        <v>796000</v>
      </c>
      <c r="S269" s="110">
        <f>S191+S173+S172+S171+S141</f>
        <v>796000</v>
      </c>
      <c r="T269" s="110"/>
      <c r="U269" s="110"/>
    </row>
    <row r="270" spans="1:24" hidden="1" x14ac:dyDescent="0.2">
      <c r="N270" s="29" t="s">
        <v>308</v>
      </c>
      <c r="O270" s="10">
        <f>O190+O169+O170</f>
        <v>392700</v>
      </c>
      <c r="P270" s="10">
        <f>P190+P169+P170</f>
        <v>391500</v>
      </c>
      <c r="Q270" s="10">
        <f>Q190+Q169+Q170</f>
        <v>483800</v>
      </c>
      <c r="R270" s="10">
        <f>R190+R169+R170</f>
        <v>408000</v>
      </c>
      <c r="S270" s="10">
        <f>S190+S169+S170</f>
        <v>408000</v>
      </c>
      <c r="T270" s="10"/>
      <c r="U270" s="10"/>
    </row>
    <row r="271" spans="1:24" hidden="1" x14ac:dyDescent="0.2">
      <c r="N271" s="29" t="s">
        <v>286</v>
      </c>
      <c r="O271" s="10">
        <f>O263+O251+O189+O188+O187+O168+O167+O166+O165+O164+O140+O13</f>
        <v>12816076.84</v>
      </c>
      <c r="P271" s="10">
        <f>P263+P251+P189+P188+P187+P168+P167+P166+P165+P164+P140+P13</f>
        <v>11937546.140000001</v>
      </c>
      <c r="Q271" s="10">
        <f>Q263+Q251+Q189+Q188+Q187+Q168+Q167+Q166+Q165+Q164+Q140+Q13</f>
        <v>15891801.220000001</v>
      </c>
      <c r="R271" s="10">
        <f>R263+R251+R189+R188+R187+R168+R167+R166+R165+R164+R140+R13</f>
        <v>10642600</v>
      </c>
      <c r="S271" s="10">
        <f>S263+S251+S189+S188+S187+S168+S167+S166+S165+S164+S140+S13</f>
        <v>10642600</v>
      </c>
      <c r="T271" s="10"/>
      <c r="U271" s="10"/>
    </row>
    <row r="272" spans="1:24" hidden="1" x14ac:dyDescent="0.2">
      <c r="N272" s="29" t="s">
        <v>289</v>
      </c>
      <c r="O272" s="10">
        <f>O248+O246+O244+O241+O240+O239+O238+O237+O236+O235+O234+O233+O229+O226+O225+O214+O195+O186+O185+O184+O163+O162+O161+O160+O107+O106+O103+O65+O64+O63+O62+O61+O60+O59+O58+O57+O55+O54+O53+O52+O51+O50+O49+O48+O47+O30+O20+O15</f>
        <v>208964960.55000001</v>
      </c>
      <c r="P272" s="10">
        <f t="shared" ref="P272:S272" si="45">P248+P246+P244+P241+P240+P239+P238+P237+P236+P235+P234+P233+P229+P226+P225+P214+P195+P186+P185+P184+P163+P162+P161+P160+P107+P106+P103+P65+P64+P63+P62+P61+P60+P59+P58+P57+P55+P54+P53+P52+P51+P50+P49+P48+P47+P30+P20+P15</f>
        <v>205101684.32000005</v>
      </c>
      <c r="Q272" s="10">
        <f t="shared" si="45"/>
        <v>352757177</v>
      </c>
      <c r="R272" s="10">
        <f t="shared" si="45"/>
        <v>204480762.86000001</v>
      </c>
      <c r="S272" s="10">
        <f t="shared" si="45"/>
        <v>206106927.47999999</v>
      </c>
      <c r="T272" s="10"/>
      <c r="U272" s="10"/>
    </row>
    <row r="273" spans="14:24" hidden="1" x14ac:dyDescent="0.2">
      <c r="N273" s="29" t="s">
        <v>281</v>
      </c>
      <c r="O273" s="10">
        <f>O12+O14+O43+O44+O45+O46+O67+O68+O69+O70+O71+O72+O73+O74+O75+O76+O83+O92+O96+O105+O108+O109+O110+O111+O117+O122+O128+O135+O142+O143+O144+O145+O146+O149+O150+O151+O152+O153+O155+O156+O157+O158+O159+O174+O175+O176+O177+O178+O180+O181+O182+O183+O192+O193+O197+O198+O201+O202+O210+O211+O212+O213+O216+O217+O218+O219+O220+O221+O222+O223+O224+O227+O228+O231+O232+O242+O253+O255+O259+O260+O261</f>
        <v>125355069.52</v>
      </c>
      <c r="P273" s="10">
        <f t="shared" ref="P273:S273" si="46">P12+P14+P43+P44+P45+P46+P67+P68+P69+P70+P71+P72+P73+P74+P75+P76+P83+P92+P96+P105+P108+P109+P110+P111+P117+P122+P128+P135+P142+P143+P144+P145+P146+P149+P150+P151+P152+P153+P155+P156+P157+P158+P159+P174+P175+P176+P177+P178+P180+P181+P182+P183+P192+P193+P197+P198+P201+P202+P210+P211+P212+P213+P216+P217+P218+P219+P220+P221+P222+P223+P224+P227+P228+P231+P232+P242+P253+P255+P259+P260+P261</f>
        <v>123864470.18999998</v>
      </c>
      <c r="Q273" s="10">
        <f t="shared" si="46"/>
        <v>295125091.44</v>
      </c>
      <c r="R273" s="10">
        <f t="shared" si="46"/>
        <v>310045856.24000001</v>
      </c>
      <c r="S273" s="10">
        <f t="shared" si="46"/>
        <v>118836298.48999999</v>
      </c>
      <c r="T273" s="10"/>
      <c r="U273" s="10"/>
    </row>
    <row r="274" spans="14:24" hidden="1" x14ac:dyDescent="0.2">
      <c r="O274" s="10">
        <f>O265-O269-O270-O271-O272-O273</f>
        <v>0</v>
      </c>
      <c r="P274" s="10">
        <f>P265-P269-P270-P271-P272-P273</f>
        <v>0</v>
      </c>
      <c r="Q274" s="10">
        <f>Q265-Q269-Q270-Q271-Q272-Q273</f>
        <v>0</v>
      </c>
      <c r="R274" s="10">
        <f>R265-R269-R270-R271-R272-R273</f>
        <v>0</v>
      </c>
      <c r="S274" s="10">
        <f>S265-S269-S270-S271-S272-S273</f>
        <v>0</v>
      </c>
      <c r="T274" s="10"/>
      <c r="U274" s="10"/>
    </row>
    <row r="275" spans="14:24" hidden="1" x14ac:dyDescent="0.2">
      <c r="Q275" s="10"/>
      <c r="R275" s="10"/>
      <c r="S275" s="10"/>
      <c r="T275" s="10"/>
      <c r="U275" s="10"/>
    </row>
    <row r="276" spans="14:24" hidden="1" x14ac:dyDescent="0.2"/>
    <row r="277" spans="14:24" hidden="1" x14ac:dyDescent="0.2">
      <c r="Q277" s="10">
        <f>Q273-Q278</f>
        <v>152981003.02000001</v>
      </c>
      <c r="R277" s="10">
        <f t="shared" ref="R277:S277" si="47">R273-R278</f>
        <v>196629787.36000001</v>
      </c>
      <c r="S277" s="10">
        <f t="shared" si="47"/>
        <v>3689707.2299999893</v>
      </c>
      <c r="T277" s="10"/>
      <c r="U277" s="10"/>
    </row>
    <row r="278" spans="14:24" hidden="1" x14ac:dyDescent="0.2">
      <c r="Q278">
        <v>142144088.41999999</v>
      </c>
      <c r="R278">
        <v>113416068.88</v>
      </c>
      <c r="S278">
        <v>115146591.26000001</v>
      </c>
    </row>
    <row r="279" spans="14:24" hidden="1" x14ac:dyDescent="0.2"/>
    <row r="280" spans="14:24" hidden="1" x14ac:dyDescent="0.2"/>
    <row r="281" spans="14:24" hidden="1" x14ac:dyDescent="0.2"/>
    <row r="282" spans="14:24" hidden="1" x14ac:dyDescent="0.2"/>
    <row r="283" spans="14:24" hidden="1" x14ac:dyDescent="0.2">
      <c r="N283" s="16" t="s">
        <v>281</v>
      </c>
      <c r="Q283">
        <v>288211517.82999998</v>
      </c>
      <c r="R283">
        <v>308584127.18000001</v>
      </c>
      <c r="S283">
        <v>115146591.26000001</v>
      </c>
    </row>
    <row r="284" spans="14:24" hidden="1" x14ac:dyDescent="0.2">
      <c r="Q284" s="10">
        <f>Q283-Q273</f>
        <v>-6913573.6100000143</v>
      </c>
      <c r="R284" s="10">
        <f t="shared" ref="R284:S284" si="48">R283-R273</f>
        <v>-1461729.0600000024</v>
      </c>
      <c r="S284" s="10">
        <f t="shared" si="48"/>
        <v>-3689707.2299999893</v>
      </c>
      <c r="T284" s="10"/>
      <c r="U284" s="10"/>
    </row>
    <row r="285" spans="14:24" hidden="1" x14ac:dyDescent="0.2">
      <c r="N285" s="16" t="s">
        <v>289</v>
      </c>
      <c r="Q285">
        <f>224971832.78</f>
        <v>224971832.78</v>
      </c>
      <c r="R285">
        <v>201981592.86000001</v>
      </c>
      <c r="S285">
        <v>202034907.47999999</v>
      </c>
    </row>
    <row r="286" spans="14:24" hidden="1" x14ac:dyDescent="0.2">
      <c r="Q286" s="10">
        <f>Q285-Q272</f>
        <v>-127785344.22</v>
      </c>
      <c r="R286" s="10">
        <f t="shared" ref="R286:S286" si="49">R285-R272</f>
        <v>-2499170</v>
      </c>
      <c r="S286" s="10">
        <f t="shared" si="49"/>
        <v>-4072020</v>
      </c>
      <c r="T286" s="10"/>
      <c r="U286" s="10"/>
    </row>
    <row r="288" spans="14:24" x14ac:dyDescent="0.2">
      <c r="X288" s="10"/>
    </row>
    <row r="293" spans="17:17" x14ac:dyDescent="0.2">
      <c r="Q293" s="10"/>
    </row>
    <row r="531" spans="14:14" x14ac:dyDescent="0.2">
      <c r="N531" s="29"/>
    </row>
  </sheetData>
  <mergeCells count="508">
    <mergeCell ref="P5:P7"/>
    <mergeCell ref="J12:J13"/>
    <mergeCell ref="J15:J19"/>
    <mergeCell ref="K15:K19"/>
    <mergeCell ref="L15:L19"/>
    <mergeCell ref="E12:E13"/>
    <mergeCell ref="F12:F13"/>
    <mergeCell ref="G12:G13"/>
    <mergeCell ref="H12:H13"/>
    <mergeCell ref="I12:I13"/>
    <mergeCell ref="H5:I5"/>
    <mergeCell ref="A230:A238"/>
    <mergeCell ref="G237:G238"/>
    <mergeCell ref="E230:E238"/>
    <mergeCell ref="F235:F236"/>
    <mergeCell ref="F233:F234"/>
    <mergeCell ref="F230:F232"/>
    <mergeCell ref="G230:G231"/>
    <mergeCell ref="C42:C54"/>
    <mergeCell ref="B42:B54"/>
    <mergeCell ref="A42:A54"/>
    <mergeCell ref="G111:G116"/>
    <mergeCell ref="D135:D138"/>
    <mergeCell ref="E135:E138"/>
    <mergeCell ref="E42:E46"/>
    <mergeCell ref="E47:E50"/>
    <mergeCell ref="D42:D46"/>
    <mergeCell ref="A56:A65"/>
    <mergeCell ref="B56:B65"/>
    <mergeCell ref="C56:C65"/>
    <mergeCell ref="D56:D59"/>
    <mergeCell ref="E56:E59"/>
    <mergeCell ref="A66:A75"/>
    <mergeCell ref="B66:B75"/>
    <mergeCell ref="C66:C75"/>
    <mergeCell ref="B15:B19"/>
    <mergeCell ref="C15:C19"/>
    <mergeCell ref="D15:D19"/>
    <mergeCell ref="E15:E19"/>
    <mergeCell ref="F15:F19"/>
    <mergeCell ref="G15:G19"/>
    <mergeCell ref="H15:H19"/>
    <mergeCell ref="I15:I19"/>
    <mergeCell ref="D230:D238"/>
    <mergeCell ref="C230:C238"/>
    <mergeCell ref="B230:B238"/>
    <mergeCell ref="B76:B82"/>
    <mergeCell ref="C76:C82"/>
    <mergeCell ref="E76:E79"/>
    <mergeCell ref="E51:E54"/>
    <mergeCell ref="B83:B91"/>
    <mergeCell ref="C83:C91"/>
    <mergeCell ref="F76:F82"/>
    <mergeCell ref="F56:F65"/>
    <mergeCell ref="E83:E87"/>
    <mergeCell ref="F83:F91"/>
    <mergeCell ref="D60:D65"/>
    <mergeCell ref="E60:E65"/>
    <mergeCell ref="D47:D50"/>
    <mergeCell ref="B12:B13"/>
    <mergeCell ref="C12:C13"/>
    <mergeCell ref="J51:J54"/>
    <mergeCell ref="A1:S1"/>
    <mergeCell ref="A2:S2"/>
    <mergeCell ref="A3:S3"/>
    <mergeCell ref="A4:A7"/>
    <mergeCell ref="B4:B7"/>
    <mergeCell ref="C4:C7"/>
    <mergeCell ref="D4:I4"/>
    <mergeCell ref="J4:J7"/>
    <mergeCell ref="K4:N4"/>
    <mergeCell ref="I6:I7"/>
    <mergeCell ref="R6:R7"/>
    <mergeCell ref="S6:S7"/>
    <mergeCell ref="D6:D7"/>
    <mergeCell ref="E6:E7"/>
    <mergeCell ref="F6:F7"/>
    <mergeCell ref="G6:G7"/>
    <mergeCell ref="H6:H7"/>
    <mergeCell ref="O4:O7"/>
    <mergeCell ref="D5:E5"/>
    <mergeCell ref="F5:G5"/>
    <mergeCell ref="A15:A19"/>
    <mergeCell ref="R5:S5"/>
    <mergeCell ref="Q5:Q7"/>
    <mergeCell ref="L20:L29"/>
    <mergeCell ref="A30:A41"/>
    <mergeCell ref="B30:B41"/>
    <mergeCell ref="C30:C41"/>
    <mergeCell ref="D30:D41"/>
    <mergeCell ref="E30:E41"/>
    <mergeCell ref="F30:F41"/>
    <mergeCell ref="G30:G41"/>
    <mergeCell ref="H30:H41"/>
    <mergeCell ref="F20:F29"/>
    <mergeCell ref="G20:G29"/>
    <mergeCell ref="H20:H29"/>
    <mergeCell ref="I20:I29"/>
    <mergeCell ref="J20:J29"/>
    <mergeCell ref="K20:K29"/>
    <mergeCell ref="A20:A29"/>
    <mergeCell ref="B20:B29"/>
    <mergeCell ref="C20:C29"/>
    <mergeCell ref="D20:D29"/>
    <mergeCell ref="E20:E29"/>
    <mergeCell ref="D12:D13"/>
    <mergeCell ref="A12:A13"/>
    <mergeCell ref="M64:M65"/>
    <mergeCell ref="J56:J65"/>
    <mergeCell ref="K57:K65"/>
    <mergeCell ref="L57:L65"/>
    <mergeCell ref="I30:I41"/>
    <mergeCell ref="G56:G65"/>
    <mergeCell ref="H56:H65"/>
    <mergeCell ref="I56:I65"/>
    <mergeCell ref="F42:F50"/>
    <mergeCell ref="G42:G50"/>
    <mergeCell ref="I42:I50"/>
    <mergeCell ref="J42:J50"/>
    <mergeCell ref="K43:K46"/>
    <mergeCell ref="L43:L46"/>
    <mergeCell ref="K47:K50"/>
    <mergeCell ref="L51:L54"/>
    <mergeCell ref="K30:K41"/>
    <mergeCell ref="L30:L41"/>
    <mergeCell ref="D51:D54"/>
    <mergeCell ref="I51:I54"/>
    <mergeCell ref="G51:G54"/>
    <mergeCell ref="F51:F54"/>
    <mergeCell ref="J30:J41"/>
    <mergeCell ref="D66:D75"/>
    <mergeCell ref="E66:E75"/>
    <mergeCell ref="F66:F75"/>
    <mergeCell ref="G66:G75"/>
    <mergeCell ref="H66:H75"/>
    <mergeCell ref="I66:I75"/>
    <mergeCell ref="G76:G82"/>
    <mergeCell ref="H76:H79"/>
    <mergeCell ref="I76:I82"/>
    <mergeCell ref="D76:D79"/>
    <mergeCell ref="D93:D94"/>
    <mergeCell ref="E93:E94"/>
    <mergeCell ref="A83:A91"/>
    <mergeCell ref="M77:M78"/>
    <mergeCell ref="D80:D82"/>
    <mergeCell ref="E80:E82"/>
    <mergeCell ref="H80:H82"/>
    <mergeCell ref="J76:J82"/>
    <mergeCell ref="K76:K82"/>
    <mergeCell ref="L76:L82"/>
    <mergeCell ref="A76:A82"/>
    <mergeCell ref="C108:C109"/>
    <mergeCell ref="B108:B109"/>
    <mergeCell ref="A108:A109"/>
    <mergeCell ref="E108:E109"/>
    <mergeCell ref="H42:H54"/>
    <mergeCell ref="K51:K54"/>
    <mergeCell ref="L47:L50"/>
    <mergeCell ref="M85:M86"/>
    <mergeCell ref="D88:D91"/>
    <mergeCell ref="E88:E91"/>
    <mergeCell ref="A92:A94"/>
    <mergeCell ref="B92:B94"/>
    <mergeCell ref="C92:C94"/>
    <mergeCell ref="F92:F94"/>
    <mergeCell ref="G92:G94"/>
    <mergeCell ref="H92:H94"/>
    <mergeCell ref="I92:I94"/>
    <mergeCell ref="G83:G91"/>
    <mergeCell ref="H83:H91"/>
    <mergeCell ref="I83:I91"/>
    <mergeCell ref="J83:J91"/>
    <mergeCell ref="K83:K91"/>
    <mergeCell ref="L83:L91"/>
    <mergeCell ref="J92:J94"/>
    <mergeCell ref="I104:I107"/>
    <mergeCell ref="J104:J107"/>
    <mergeCell ref="K106:K107"/>
    <mergeCell ref="K128:K133"/>
    <mergeCell ref="F117:F121"/>
    <mergeCell ref="D83:D87"/>
    <mergeCell ref="M106:M107"/>
    <mergeCell ref="A111:A116"/>
    <mergeCell ref="B111:B116"/>
    <mergeCell ref="C111:C116"/>
    <mergeCell ref="D111:D116"/>
    <mergeCell ref="E111:E116"/>
    <mergeCell ref="M99:M100"/>
    <mergeCell ref="A104:A107"/>
    <mergeCell ref="B104:B107"/>
    <mergeCell ref="C104:C107"/>
    <mergeCell ref="D104:D107"/>
    <mergeCell ref="E104:E107"/>
    <mergeCell ref="F104:F107"/>
    <mergeCell ref="G104:G107"/>
    <mergeCell ref="H104:H107"/>
    <mergeCell ref="F111:F116"/>
    <mergeCell ref="B95:B103"/>
    <mergeCell ref="A95:A103"/>
    <mergeCell ref="G117:G121"/>
    <mergeCell ref="H117:H121"/>
    <mergeCell ref="I117:I121"/>
    <mergeCell ref="J117:J121"/>
    <mergeCell ref="K117:K121"/>
    <mergeCell ref="D108:D109"/>
    <mergeCell ref="H111:H116"/>
    <mergeCell ref="I111:I116"/>
    <mergeCell ref="J111:J116"/>
    <mergeCell ref="K111:K116"/>
    <mergeCell ref="B122:B127"/>
    <mergeCell ref="C122:C127"/>
    <mergeCell ref="D122:D127"/>
    <mergeCell ref="E122:E127"/>
    <mergeCell ref="A117:A121"/>
    <mergeCell ref="B117:B121"/>
    <mergeCell ref="C117:C121"/>
    <mergeCell ref="D117:D121"/>
    <mergeCell ref="E117:E121"/>
    <mergeCell ref="G142:G143"/>
    <mergeCell ref="F139:F141"/>
    <mergeCell ref="L122:L127"/>
    <mergeCell ref="M123:M126"/>
    <mergeCell ref="A128:A133"/>
    <mergeCell ref="B128:B133"/>
    <mergeCell ref="C128:C133"/>
    <mergeCell ref="D128:D133"/>
    <mergeCell ref="E128:E133"/>
    <mergeCell ref="F128:F133"/>
    <mergeCell ref="G128:G133"/>
    <mergeCell ref="H128:H133"/>
    <mergeCell ref="F122:F127"/>
    <mergeCell ref="G122:G127"/>
    <mergeCell ref="H122:H127"/>
    <mergeCell ref="I122:I127"/>
    <mergeCell ref="I128:I133"/>
    <mergeCell ref="M135:M138"/>
    <mergeCell ref="A139:A141"/>
    <mergeCell ref="L140:L141"/>
    <mergeCell ref="I135:I138"/>
    <mergeCell ref="J135:J138"/>
    <mergeCell ref="K135:K138"/>
    <mergeCell ref="A122:A127"/>
    <mergeCell ref="H135:H138"/>
    <mergeCell ref="D139:D141"/>
    <mergeCell ref="C139:C141"/>
    <mergeCell ref="B139:B141"/>
    <mergeCell ref="A135:A138"/>
    <mergeCell ref="B135:B138"/>
    <mergeCell ref="C135:C138"/>
    <mergeCell ref="E139:E141"/>
    <mergeCell ref="H139:H141"/>
    <mergeCell ref="A148:A173"/>
    <mergeCell ref="B148:B173"/>
    <mergeCell ref="C148:C173"/>
    <mergeCell ref="D148:D160"/>
    <mergeCell ref="E148:E160"/>
    <mergeCell ref="F148:F173"/>
    <mergeCell ref="D161:D173"/>
    <mergeCell ref="E161:E173"/>
    <mergeCell ref="L135:L138"/>
    <mergeCell ref="I142:I143"/>
    <mergeCell ref="J142:J143"/>
    <mergeCell ref="K142:K143"/>
    <mergeCell ref="L142:L143"/>
    <mergeCell ref="K171:K173"/>
    <mergeCell ref="L171:L173"/>
    <mergeCell ref="G139:G141"/>
    <mergeCell ref="A142:A143"/>
    <mergeCell ref="B142:B143"/>
    <mergeCell ref="C142:C143"/>
    <mergeCell ref="D142:D143"/>
    <mergeCell ref="E142:E143"/>
    <mergeCell ref="F142:F143"/>
    <mergeCell ref="F135:F138"/>
    <mergeCell ref="G135:G138"/>
    <mergeCell ref="A179:A191"/>
    <mergeCell ref="C179:C191"/>
    <mergeCell ref="D179:D183"/>
    <mergeCell ref="E179:E183"/>
    <mergeCell ref="F179:F191"/>
    <mergeCell ref="G179:G191"/>
    <mergeCell ref="H179:H183"/>
    <mergeCell ref="I179:I191"/>
    <mergeCell ref="A177:A178"/>
    <mergeCell ref="B177:B178"/>
    <mergeCell ref="C177:C178"/>
    <mergeCell ref="D177:D178"/>
    <mergeCell ref="E177:E178"/>
    <mergeCell ref="H177:H178"/>
    <mergeCell ref="G177:G178"/>
    <mergeCell ref="F177:F178"/>
    <mergeCell ref="D184:D191"/>
    <mergeCell ref="B193:B194"/>
    <mergeCell ref="C193:C194"/>
    <mergeCell ref="F193:F194"/>
    <mergeCell ref="G193:G194"/>
    <mergeCell ref="H193:H194"/>
    <mergeCell ref="L193:L194"/>
    <mergeCell ref="M171:M173"/>
    <mergeCell ref="G148:G173"/>
    <mergeCell ref="J148:J173"/>
    <mergeCell ref="H149:H157"/>
    <mergeCell ref="I149:I157"/>
    <mergeCell ref="K149:K159"/>
    <mergeCell ref="L150:L159"/>
    <mergeCell ref="B179:B191"/>
    <mergeCell ref="I177:I178"/>
    <mergeCell ref="M150:M157"/>
    <mergeCell ref="H158:H160"/>
    <mergeCell ref="I158:I160"/>
    <mergeCell ref="K160:K163"/>
    <mergeCell ref="L160:L163"/>
    <mergeCell ref="M160:M161"/>
    <mergeCell ref="H161:H166"/>
    <mergeCell ref="I161:I166"/>
    <mergeCell ref="K164:K168"/>
    <mergeCell ref="A197:A198"/>
    <mergeCell ref="B197:B198"/>
    <mergeCell ref="C197:C198"/>
    <mergeCell ref="F197:F198"/>
    <mergeCell ref="G197:G198"/>
    <mergeCell ref="R193:R194"/>
    <mergeCell ref="E184:E191"/>
    <mergeCell ref="H184:H191"/>
    <mergeCell ref="G195:G196"/>
    <mergeCell ref="H195:H196"/>
    <mergeCell ref="I195:I196"/>
    <mergeCell ref="J195:J196"/>
    <mergeCell ref="O193:O194"/>
    <mergeCell ref="J179:J191"/>
    <mergeCell ref="A195:A196"/>
    <mergeCell ref="B195:B196"/>
    <mergeCell ref="C195:C196"/>
    <mergeCell ref="D195:D196"/>
    <mergeCell ref="E195:E196"/>
    <mergeCell ref="F195:F196"/>
    <mergeCell ref="I193:I194"/>
    <mergeCell ref="J193:J194"/>
    <mergeCell ref="K193:K194"/>
    <mergeCell ref="A193:A194"/>
    <mergeCell ref="E204:E205"/>
    <mergeCell ref="A209:A214"/>
    <mergeCell ref="B209:B214"/>
    <mergeCell ref="C209:C214"/>
    <mergeCell ref="D209:D214"/>
    <mergeCell ref="E209:E214"/>
    <mergeCell ref="H209:H214"/>
    <mergeCell ref="I209:I214"/>
    <mergeCell ref="A202:A206"/>
    <mergeCell ref="B202:B206"/>
    <mergeCell ref="C202:C206"/>
    <mergeCell ref="D202:D203"/>
    <mergeCell ref="E202:E203"/>
    <mergeCell ref="F202:F206"/>
    <mergeCell ref="G202:G206"/>
    <mergeCell ref="H202:H206"/>
    <mergeCell ref="I202:I206"/>
    <mergeCell ref="D204:D205"/>
    <mergeCell ref="B215:B226"/>
    <mergeCell ref="C215:C226"/>
    <mergeCell ref="D215:D226"/>
    <mergeCell ref="E215:E226"/>
    <mergeCell ref="F215:F218"/>
    <mergeCell ref="F225:F226"/>
    <mergeCell ref="G225:G226"/>
    <mergeCell ref="H225:H226"/>
    <mergeCell ref="I225:I226"/>
    <mergeCell ref="F219:F220"/>
    <mergeCell ref="G219:G220"/>
    <mergeCell ref="G221:G222"/>
    <mergeCell ref="F223:F224"/>
    <mergeCell ref="G232:G233"/>
    <mergeCell ref="M239:M240"/>
    <mergeCell ref="N233:N235"/>
    <mergeCell ref="G234:G235"/>
    <mergeCell ref="F237:F238"/>
    <mergeCell ref="L239:L240"/>
    <mergeCell ref="K233:K238"/>
    <mergeCell ref="J233:J238"/>
    <mergeCell ref="I233:I238"/>
    <mergeCell ref="H233:H238"/>
    <mergeCell ref="H239:H240"/>
    <mergeCell ref="I239:I240"/>
    <mergeCell ref="J239:J240"/>
    <mergeCell ref="K239:K240"/>
    <mergeCell ref="S244:S245"/>
    <mergeCell ref="A246:A247"/>
    <mergeCell ref="C246:C247"/>
    <mergeCell ref="F246:F247"/>
    <mergeCell ref="G246:G247"/>
    <mergeCell ref="H246:H247"/>
    <mergeCell ref="I246:I247"/>
    <mergeCell ref="J246:J247"/>
    <mergeCell ref="K246:K247"/>
    <mergeCell ref="L246:L247"/>
    <mergeCell ref="L244:L245"/>
    <mergeCell ref="M244:M245"/>
    <mergeCell ref="N244:N245"/>
    <mergeCell ref="P244:P245"/>
    <mergeCell ref="Q244:Q245"/>
    <mergeCell ref="R244:R245"/>
    <mergeCell ref="A244:A245"/>
    <mergeCell ref="C244:C245"/>
    <mergeCell ref="H244:H245"/>
    <mergeCell ref="O244:O245"/>
    <mergeCell ref="I244:I245"/>
    <mergeCell ref="J244:J245"/>
    <mergeCell ref="K244:K245"/>
    <mergeCell ref="P193:P194"/>
    <mergeCell ref="Q193:Q194"/>
    <mergeCell ref="M246:M247"/>
    <mergeCell ref="A253:A254"/>
    <mergeCell ref="C253:C254"/>
    <mergeCell ref="F253:F254"/>
    <mergeCell ref="G253:G254"/>
    <mergeCell ref="H253:H254"/>
    <mergeCell ref="I253:I254"/>
    <mergeCell ref="J253:J254"/>
    <mergeCell ref="J248:J249"/>
    <mergeCell ref="K248:K249"/>
    <mergeCell ref="A248:A249"/>
    <mergeCell ref="C248:C249"/>
    <mergeCell ref="F248:F249"/>
    <mergeCell ref="G248:G249"/>
    <mergeCell ref="H248:H249"/>
    <mergeCell ref="I248:I249"/>
    <mergeCell ref="A239:A240"/>
    <mergeCell ref="B239:B240"/>
    <mergeCell ref="C239:C240"/>
    <mergeCell ref="N246:N247"/>
    <mergeCell ref="D239:D240"/>
    <mergeCell ref="E239:E240"/>
    <mergeCell ref="R253:R254"/>
    <mergeCell ref="S253:S254"/>
    <mergeCell ref="K253:K254"/>
    <mergeCell ref="L253:L254"/>
    <mergeCell ref="M253:M254"/>
    <mergeCell ref="N253:N254"/>
    <mergeCell ref="P253:P254"/>
    <mergeCell ref="Q253:Q254"/>
    <mergeCell ref="Q248:Q249"/>
    <mergeCell ref="R248:R249"/>
    <mergeCell ref="S248:S249"/>
    <mergeCell ref="L248:L249"/>
    <mergeCell ref="M248:M249"/>
    <mergeCell ref="N248:N249"/>
    <mergeCell ref="P248:P249"/>
    <mergeCell ref="O248:O249"/>
    <mergeCell ref="O253:O254"/>
    <mergeCell ref="L164:L168"/>
    <mergeCell ref="M164:M166"/>
    <mergeCell ref="H167:H173"/>
    <mergeCell ref="I167:I173"/>
    <mergeCell ref="K169:K170"/>
    <mergeCell ref="L169:L170"/>
    <mergeCell ref="M169:M170"/>
    <mergeCell ref="I227:I228"/>
    <mergeCell ref="H231:H232"/>
    <mergeCell ref="I231:I232"/>
    <mergeCell ref="K231:K232"/>
    <mergeCell ref="L95:L103"/>
    <mergeCell ref="A227:A228"/>
    <mergeCell ref="H227:H228"/>
    <mergeCell ref="G227:G228"/>
    <mergeCell ref="F227:F228"/>
    <mergeCell ref="E227:E228"/>
    <mergeCell ref="D227:D228"/>
    <mergeCell ref="C227:C228"/>
    <mergeCell ref="B227:B228"/>
    <mergeCell ref="J95:J103"/>
    <mergeCell ref="I95:I103"/>
    <mergeCell ref="H95:H103"/>
    <mergeCell ref="G95:G103"/>
    <mergeCell ref="F95:F103"/>
    <mergeCell ref="E95:E103"/>
    <mergeCell ref="D95:D103"/>
    <mergeCell ref="C95:C103"/>
    <mergeCell ref="K96:K102"/>
    <mergeCell ref="G216:G218"/>
    <mergeCell ref="H216:H224"/>
    <mergeCell ref="I216:I224"/>
    <mergeCell ref="F221:F222"/>
    <mergeCell ref="G223:G224"/>
    <mergeCell ref="A215:A226"/>
    <mergeCell ref="T4:U4"/>
    <mergeCell ref="N5:N7"/>
    <mergeCell ref="M5:M7"/>
    <mergeCell ref="L5:L7"/>
    <mergeCell ref="K5:K7"/>
    <mergeCell ref="M227:M228"/>
    <mergeCell ref="L227:L228"/>
    <mergeCell ref="K227:K228"/>
    <mergeCell ref="J227:J228"/>
    <mergeCell ref="S193:S194"/>
    <mergeCell ref="J202:J206"/>
    <mergeCell ref="M193:M194"/>
    <mergeCell ref="N193:N194"/>
    <mergeCell ref="L128:L133"/>
    <mergeCell ref="L106:L107"/>
    <mergeCell ref="J122:J127"/>
    <mergeCell ref="K122:K127"/>
    <mergeCell ref="J128:J133"/>
    <mergeCell ref="M142:M143"/>
    <mergeCell ref="M132:M133"/>
    <mergeCell ref="K92:K94"/>
    <mergeCell ref="J66:J75"/>
    <mergeCell ref="M57:M63"/>
    <mergeCell ref="P4:S4"/>
  </mergeCells>
  <pageMargins left="0" right="0" top="0" bottom="0"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01.09.24</vt:lpstr>
      <vt:lpstr>'01.09.24'!Заголовки_для_печати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2024-08-19T12:25:12Z</dcterms:modified>
</cp:coreProperties>
</file>