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1.24" sheetId="4" r:id="rId1"/>
  </sheets>
  <calcPr calcId="145621" iterate="1"/>
</workbook>
</file>

<file path=xl/calcChain.xml><?xml version="1.0" encoding="utf-8"?>
<calcChain xmlns="http://schemas.openxmlformats.org/spreadsheetml/2006/main">
  <c r="P110" i="4" l="1"/>
  <c r="Q110" i="4"/>
  <c r="R110" i="4"/>
  <c r="S110" i="4"/>
  <c r="P116" i="4"/>
  <c r="Q116" i="4"/>
  <c r="R116" i="4"/>
  <c r="S116" i="4"/>
  <c r="P121" i="4"/>
  <c r="Q121" i="4"/>
  <c r="R121" i="4"/>
  <c r="S121" i="4"/>
  <c r="P127" i="4"/>
  <c r="Q127" i="4"/>
  <c r="R127" i="4"/>
  <c r="S127" i="4"/>
  <c r="P134" i="4"/>
  <c r="P133" i="4" s="1"/>
  <c r="Q134" i="4"/>
  <c r="Q133" i="4" s="1"/>
  <c r="R134" i="4"/>
  <c r="R133" i="4" s="1"/>
  <c r="S134" i="4"/>
  <c r="S133" i="4" s="1"/>
  <c r="P147" i="4"/>
  <c r="P146" i="4" s="1"/>
  <c r="Q147" i="4"/>
  <c r="Q146" i="4" s="1"/>
  <c r="R147" i="4"/>
  <c r="R146" i="4" s="1"/>
  <c r="S147" i="4"/>
  <c r="S146" i="4" s="1"/>
  <c r="P177" i="4"/>
  <c r="Q177" i="4"/>
  <c r="R177" i="4"/>
  <c r="S177" i="4"/>
  <c r="P198" i="4"/>
  <c r="Q198" i="4"/>
  <c r="R198" i="4"/>
  <c r="S198" i="4"/>
  <c r="P209" i="4"/>
  <c r="P208" i="4" s="1"/>
  <c r="Q209" i="4"/>
  <c r="R209" i="4"/>
  <c r="S209" i="4"/>
  <c r="P219" i="4"/>
  <c r="Q219" i="4"/>
  <c r="R219" i="4"/>
  <c r="S219" i="4"/>
  <c r="P234" i="4"/>
  <c r="Q234" i="4"/>
  <c r="R234" i="4"/>
  <c r="S234" i="4"/>
  <c r="P247" i="4"/>
  <c r="Q247" i="4"/>
  <c r="R247" i="4"/>
  <c r="S247" i="4"/>
  <c r="P254" i="4"/>
  <c r="Q254" i="4"/>
  <c r="R254" i="4"/>
  <c r="S254" i="4"/>
  <c r="P261" i="4"/>
  <c r="P260" i="4" s="1"/>
  <c r="Q261" i="4"/>
  <c r="Q260" i="4" s="1"/>
  <c r="R261" i="4"/>
  <c r="R260" i="4" s="1"/>
  <c r="S261" i="4"/>
  <c r="S260" i="4" s="1"/>
  <c r="P266" i="4"/>
  <c r="Q266" i="4"/>
  <c r="R266" i="4"/>
  <c r="S266" i="4"/>
  <c r="S208" i="4" l="1"/>
  <c r="R208" i="4"/>
  <c r="Q208" i="4"/>
  <c r="Q41" i="4"/>
  <c r="R41" i="4"/>
  <c r="S41" i="4"/>
  <c r="Q273" i="4"/>
  <c r="R273" i="4"/>
  <c r="S273" i="4"/>
  <c r="Q274" i="4"/>
  <c r="R274" i="4"/>
  <c r="S274" i="4"/>
  <c r="Q275" i="4"/>
  <c r="R275" i="4"/>
  <c r="S275" i="4"/>
  <c r="S205" i="4"/>
  <c r="R205" i="4"/>
  <c r="Q205" i="4"/>
  <c r="P95" i="4"/>
  <c r="P94" i="4" s="1"/>
  <c r="Q95" i="4"/>
  <c r="Q94" i="4" s="1"/>
  <c r="R95" i="4"/>
  <c r="R94" i="4" s="1"/>
  <c r="S95" i="4"/>
  <c r="S94" i="4" s="1"/>
  <c r="S33" i="4" l="1"/>
  <c r="R33" i="4"/>
  <c r="Q33" i="4"/>
  <c r="S32" i="4"/>
  <c r="R32" i="4"/>
  <c r="Q32" i="4"/>
  <c r="P103" i="4" l="1"/>
  <c r="Q103" i="4"/>
  <c r="R103" i="4"/>
  <c r="S103" i="4"/>
  <c r="P65" i="4"/>
  <c r="Q65" i="4"/>
  <c r="S65" i="4"/>
  <c r="P91" i="4"/>
  <c r="Q91" i="4"/>
  <c r="S91" i="4"/>
  <c r="P273" i="4" l="1"/>
  <c r="O273" i="4"/>
  <c r="P274" i="4"/>
  <c r="O274" i="4"/>
  <c r="Q82" i="4"/>
  <c r="P82" i="4"/>
  <c r="P267" i="4"/>
  <c r="P275" i="4" s="1"/>
  <c r="P265" i="4"/>
  <c r="P259" i="4"/>
  <c r="P257" i="4"/>
  <c r="P250" i="4"/>
  <c r="P248" i="4"/>
  <c r="P239" i="4"/>
  <c r="P81" i="4"/>
  <c r="P47" i="4" l="1"/>
  <c r="P48" i="4"/>
  <c r="P42" i="4"/>
  <c r="P39" i="4"/>
  <c r="P40" i="4"/>
  <c r="P28" i="4"/>
  <c r="P27" i="4"/>
  <c r="O267" i="4"/>
  <c r="O266" i="4" s="1"/>
  <c r="O265" i="4"/>
  <c r="O263" i="4"/>
  <c r="O259" i="4"/>
  <c r="O257" i="4"/>
  <c r="O250" i="4"/>
  <c r="O248" i="4"/>
  <c r="O239" i="4"/>
  <c r="O234" i="4" s="1"/>
  <c r="O219" i="4"/>
  <c r="O209" i="4"/>
  <c r="O202" i="4"/>
  <c r="O198" i="4" s="1"/>
  <c r="O193" i="4"/>
  <c r="O177" i="4"/>
  <c r="O147" i="4"/>
  <c r="O138" i="4"/>
  <c r="O134" i="4"/>
  <c r="O127" i="4"/>
  <c r="O121" i="4"/>
  <c r="O116" i="4"/>
  <c r="O110" i="4"/>
  <c r="O109" i="4"/>
  <c r="O103" i="4"/>
  <c r="O99" i="4"/>
  <c r="O98" i="4"/>
  <c r="O95" i="4" s="1"/>
  <c r="O94" i="4" s="1"/>
  <c r="O91" i="4"/>
  <c r="O82" i="4"/>
  <c r="O81" i="4"/>
  <c r="O65" i="4"/>
  <c r="O55" i="4"/>
  <c r="O48" i="4"/>
  <c r="O47" i="4"/>
  <c r="O42" i="4"/>
  <c r="O40" i="4"/>
  <c r="O39" i="4"/>
  <c r="O28" i="4"/>
  <c r="O27" i="4"/>
  <c r="O15" i="4"/>
  <c r="O13" i="4"/>
  <c r="P41" i="4" l="1"/>
  <c r="O41" i="4"/>
  <c r="O277" i="4"/>
  <c r="O146" i="4"/>
  <c r="O208" i="4"/>
  <c r="O256" i="4"/>
  <c r="O29" i="4"/>
  <c r="O276" i="4" s="1"/>
  <c r="O275" i="4"/>
  <c r="O20" i="4"/>
  <c r="O133" i="4"/>
  <c r="O247" i="4"/>
  <c r="O261" i="4"/>
  <c r="O75" i="4"/>
  <c r="O197" i="4"/>
  <c r="O11" i="4" l="1"/>
  <c r="O10" i="4" s="1"/>
  <c r="O268" i="4" s="1"/>
  <c r="O260" i="4"/>
  <c r="O254" i="4" l="1"/>
  <c r="O269" i="4" s="1"/>
  <c r="O278" i="4" s="1"/>
  <c r="O9" i="4" l="1"/>
  <c r="O272" i="4"/>
  <c r="S82" i="4" l="1"/>
  <c r="R82" i="4"/>
  <c r="R65" i="4"/>
  <c r="R91" i="4"/>
  <c r="Q138" i="4"/>
  <c r="P20" i="4" l="1"/>
  <c r="P256" i="4" l="1"/>
  <c r="P202" i="4"/>
  <c r="P138" i="4"/>
  <c r="P75" i="4"/>
  <c r="P277" i="4" s="1"/>
  <c r="P55" i="4"/>
  <c r="P29" i="4"/>
  <c r="P276" i="4" s="1"/>
  <c r="P15" i="4"/>
  <c r="P11" i="4" l="1"/>
  <c r="Q20" i="4"/>
  <c r="Q256" i="4"/>
  <c r="Q202" i="4"/>
  <c r="Q75" i="4"/>
  <c r="Q55" i="4"/>
  <c r="Q29" i="4"/>
  <c r="Q15" i="4"/>
  <c r="Q276" i="4" l="1"/>
  <c r="Q277" i="4"/>
  <c r="Q281" i="4" s="1"/>
  <c r="Q11" i="4"/>
  <c r="P197" i="4"/>
  <c r="P10" i="4"/>
  <c r="Q197" i="4"/>
  <c r="P268" i="4" l="1"/>
  <c r="P269" i="4" s="1"/>
  <c r="Q10" i="4"/>
  <c r="Q268" i="4" s="1"/>
  <c r="Q269" i="4" s="1"/>
  <c r="P278" i="4" l="1"/>
  <c r="P9" i="4" l="1"/>
  <c r="P272" i="4"/>
  <c r="P8" i="4" s="1"/>
  <c r="Q272" i="4"/>
  <c r="Q8" i="4" s="1"/>
  <c r="R15" i="4"/>
  <c r="R29" i="4"/>
  <c r="R55" i="4"/>
  <c r="R75" i="4"/>
  <c r="R138" i="4"/>
  <c r="R202" i="4"/>
  <c r="R256" i="4"/>
  <c r="R277" i="4" l="1"/>
  <c r="R281" i="4" s="1"/>
  <c r="Q9" i="4"/>
  <c r="Q278" i="4"/>
  <c r="R20" i="4"/>
  <c r="R11" i="4" s="1"/>
  <c r="R197" i="4"/>
  <c r="R276" i="4" l="1"/>
  <c r="R10" i="4"/>
  <c r="R268" i="4" s="1"/>
  <c r="R269" i="4" s="1"/>
  <c r="S256" i="4"/>
  <c r="S202" i="4"/>
  <c r="S138" i="4"/>
  <c r="S75" i="4"/>
  <c r="S277" i="4" s="1"/>
  <c r="S281" i="4" s="1"/>
  <c r="S55" i="4"/>
  <c r="S15" i="4"/>
  <c r="R272" i="4" l="1"/>
  <c r="R8" i="4" s="1"/>
  <c r="R278" i="4"/>
  <c r="R9" i="4"/>
  <c r="S20" i="4"/>
  <c r="S29" i="4"/>
  <c r="S276" i="4" s="1"/>
  <c r="S11" i="4" l="1"/>
  <c r="S10" i="4" s="1"/>
  <c r="S197" i="4"/>
  <c r="S268" i="4" l="1"/>
  <c r="S269" i="4" s="1"/>
  <c r="S272" i="4" s="1"/>
  <c r="S8" i="4" s="1"/>
  <c r="S9" i="4" l="1"/>
  <c r="S278" i="4"/>
</calcChain>
</file>

<file path=xl/sharedStrings.xml><?xml version="1.0" encoding="utf-8"?>
<sst xmlns="http://schemas.openxmlformats.org/spreadsheetml/2006/main" count="1543" uniqueCount="564">
  <si>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</si>
  <si>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</si>
  <si>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</si>
  <si>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</si>
  <si>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</si>
  <si>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</si>
  <si>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</si>
  <si>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</si>
  <si>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</si>
  <si>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</si>
  <si>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</si>
  <si>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</si>
  <si>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</si>
  <si>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</si>
  <si>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</si>
  <si>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</si>
  <si>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</si>
  <si>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</si>
  <si>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</si>
  <si>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</si>
  <si>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</si>
  <si>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</si>
  <si>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</si>
  <si>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</si>
  <si>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</si>
  <si>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</si>
  <si>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</si>
  <si>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</si>
  <si>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</si>
  <si>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</si>
  <si>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</si>
  <si>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</si>
  <si>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</si>
  <si>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</si>
  <si>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</si>
  <si>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</si>
  <si>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</si>
  <si>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</si>
  <si>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</si>
  <si>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</si>
  <si>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</si>
  <si>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</si>
  <si>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</si>
  <si>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</si>
  <si>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</si>
  <si>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</si>
  <si>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</si>
  <si>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</si>
  <si>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</si>
  <si>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</si>
  <si>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</si>
  <si>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</si>
  <si>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</si>
  <si>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</si>
  <si>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</si>
  <si>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</si>
  <si>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</si>
  <si>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</si>
  <si>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</si>
  <si>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</si>
  <si>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</si>
  <si>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</si>
  <si>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</si>
  <si>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</si>
  <si>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</si>
  <si>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</si>
  <si>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</si>
  <si>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</si>
  <si>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</si>
  <si>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</si>
  <si>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</si>
  <si>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</si>
  <si>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</si>
  <si>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</si>
  <si>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</si>
  <si>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</si>
  <si>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</si>
  <si>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</si>
  <si>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</si>
  <si>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</si>
  <si>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</si>
  <si>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</si>
  <si>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</si>
  <si>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</si>
  <si>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</si>
  <si>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</si>
  <si>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</si>
  <si>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</si>
  <si>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</si>
  <si>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</si>
  <si>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</si>
  <si>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</si>
  <si>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</si>
  <si>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</si>
  <si>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</si>
  <si>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</si>
  <si>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</si>
  <si>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</si>
  <si>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</si>
  <si>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</si>
  <si>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</si>
  <si>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</si>
  <si>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</si>
  <si>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</si>
  <si>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</si>
  <si>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</si>
  <si>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</si>
  <si>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</si>
  <si>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</si>
  <si>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</si>
  <si>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</si>
  <si>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</si>
  <si>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</si>
  <si>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</si>
  <si>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</si>
  <si>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</si>
  <si>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</si>
  <si>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</si>
  <si>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</si>
  <si>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</si>
  <si>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</si>
  <si>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</si>
  <si>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</si>
  <si>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</si>
  <si>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</si>
  <si>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</si>
  <si>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</si>
  <si>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</si>
  <si>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</si>
  <si>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</si>
  <si>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</si>
  <si>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</si>
  <si>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</si>
  <si>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</si>
  <si>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</si>
  <si>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</si>
  <si>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</si>
  <si>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</si>
  <si>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</si>
  <si>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</si>
  <si>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</si>
  <si>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</si>
  <si>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</si>
  <si>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</si>
  <si>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</si>
  <si>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</si>
  <si>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</si>
  <si>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</si>
  <si>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</si>
  <si>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</si>
  <si>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</si>
  <si>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</si>
  <si>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</si>
  <si>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</si>
  <si>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</si>
  <si>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</si>
  <si>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</si>
  <si>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</si>
  <si>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</si>
  <si>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</si>
  <si>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</si>
  <si>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</si>
  <si>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</si>
  <si>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</si>
  <si>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</si>
  <si>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</si>
  <si>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</si>
  <si>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</si>
  <si>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</si>
  <si>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</si>
  <si>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</si>
  <si>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</si>
  <si>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</si>
  <si>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</si>
  <si>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</si>
  <si>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</si>
  <si>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</si>
  <si>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</si>
  <si>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</si>
  <si>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</si>
  <si>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</si>
  <si>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</si>
  <si>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</si>
  <si>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</si>
  <si>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</si>
  <si>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</si>
  <si>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</si>
  <si>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</si>
  <si>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</si>
  <si>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</si>
  <si>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</si>
  <si>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</si>
  <si>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</si>
  <si>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</si>
  <si>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</si>
  <si>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</si>
  <si>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</si>
  <si>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</si>
  <si>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</si>
  <si>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</si>
  <si>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</si>
  <si>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</si>
  <si>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</si>
  <si>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</si>
  <si>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</si>
  <si>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</si>
  <si>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</si>
  <si>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</si>
  <si>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</si>
  <si>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</si>
  <si>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</si>
  <si>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</si>
  <si>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</si>
  <si>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</si>
  <si>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</si>
  <si>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</si>
  <si>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</si>
  <si>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</si>
  <si>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</si>
  <si>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</si>
  <si>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</si>
  <si>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</si>
  <si>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</si>
  <si>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</si>
  <si>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</si>
  <si>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</si>
  <si>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</si>
  <si>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</si>
  <si>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</si>
  <si>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</si>
  <si>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</si>
  <si>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</si>
  <si>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</si>
  <si>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</si>
  <si>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</si>
  <si>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</si>
  <si>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</si>
  <si>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</si>
  <si>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</si>
  <si>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</si>
  <si>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</si>
  <si>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</si>
  <si>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</si>
  <si>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</si>
  <si>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</si>
  <si>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</si>
  <si>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</si>
  <si>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</si>
  <si>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</si>
  <si>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</si>
  <si>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</si>
  <si>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</si>
  <si>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</si>
  <si>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</si>
  <si>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</si>
  <si>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</si>
  <si>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</si>
  <si>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</si>
  <si>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</si>
  <si>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</si>
  <si>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</si>
  <si>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</si>
  <si>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</si>
  <si>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</si>
  <si>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</si>
  <si>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</si>
  <si>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</si>
  <si>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</si>
  <si>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</si>
  <si>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</si>
  <si>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</si>
  <si>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</si>
  <si>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</si>
  <si>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</si>
  <si>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</si>
  <si>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</si>
  <si>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</si>
  <si>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</si>
  <si>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</si>
  <si>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</si>
  <si>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</si>
  <si>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</si>
  <si>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</si>
  <si>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</si>
  <si>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</si>
  <si>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</si>
  <si>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</si>
  <si>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</si>
  <si>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</si>
  <si>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</si>
  <si>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</si>
  <si>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</si>
  <si>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</si>
  <si>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</si>
  <si>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</si>
  <si>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</si>
  <si>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</si>
  <si>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</si>
  <si>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</si>
  <si>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</si>
  <si>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</si>
  <si>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</si>
  <si>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</si>
  <si>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</si>
  <si>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</si>
  <si>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</si>
  <si>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</si>
  <si>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</si>
  <si>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</si>
  <si>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</si>
  <si>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</si>
  <si>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</si>
  <si>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</si>
  <si>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</si>
  <si>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</si>
  <si>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</si>
  <si>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</si>
  <si>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</si>
  <si>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</si>
  <si>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</si>
  <si>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</si>
  <si>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</si>
  <si>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</si>
  <si>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</si>
  <si>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</si>
  <si>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</si>
  <si>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</si>
  <si>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51420 84290</t>
  </si>
  <si>
    <t>51420 82300</t>
  </si>
  <si>
    <t>51420 82310</t>
  </si>
  <si>
    <t>51420 82320</t>
  </si>
  <si>
    <t>52408 16722</t>
  </si>
  <si>
    <t>51419 L4970</t>
  </si>
  <si>
    <t>51417 82450</t>
  </si>
  <si>
    <t>52402 14780</t>
  </si>
  <si>
    <t>52408 16723</t>
  </si>
  <si>
    <t>52408 16710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</si>
  <si>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</si>
  <si>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</si>
  <si>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</si>
  <si>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</si>
  <si>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</si>
  <si>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</si>
  <si>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</si>
  <si>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</si>
  <si>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</si>
  <si>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</si>
  <si>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</si>
  <si>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</si>
  <si>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</si>
  <si>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</si>
  <si>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</si>
  <si>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</si>
  <si>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</si>
  <si>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</si>
  <si>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</si>
  <si>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</si>
  <si>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</si>
  <si>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</si>
  <si>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</si>
  <si>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</si>
  <si>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</si>
  <si>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</si>
  <si>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</si>
  <si>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</si>
  <si>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</si>
  <si>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</si>
  <si>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</si>
  <si>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</si>
  <si>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</si>
  <si>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</si>
  <si>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</si>
  <si>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</si>
  <si>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</si>
  <si>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</si>
  <si>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</si>
  <si>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</si>
  <si>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</si>
  <si>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</si>
  <si>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</si>
  <si>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</si>
  <si>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</si>
  <si>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</si>
  <si>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</si>
  <si>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</si>
  <si>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</si>
  <si>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</si>
  <si>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</si>
  <si>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</si>
  <si>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</si>
  <si>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</si>
  <si>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</si>
  <si>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</si>
  <si>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</si>
  <si>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</si>
  <si>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</si>
  <si>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</si>
  <si>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</si>
  <si>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</si>
  <si>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</si>
  <si>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</si>
  <si>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</si>
  <si>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</si>
  <si>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</si>
  <si>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</si>
  <si>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</si>
  <si>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</si>
  <si>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</si>
  <si>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</si>
  <si>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</si>
  <si>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</si>
  <si>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</si>
  <si>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</si>
  <si>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</si>
  <si>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</si>
  <si>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</si>
  <si>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</si>
  <si>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</si>
  <si>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</si>
  <si>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</si>
  <si>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</si>
  <si>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</si>
  <si>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</si>
  <si>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</si>
  <si>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</si>
  <si>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</si>
  <si>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</si>
  <si>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</si>
  <si>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</si>
  <si>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</si>
  <si>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</si>
  <si>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</si>
  <si>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</si>
  <si>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</si>
  <si>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</si>
  <si>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</si>
  <si>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</si>
  <si>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</si>
  <si>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</si>
  <si>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</si>
  <si>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</si>
  <si>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</si>
  <si>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</si>
  <si>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</si>
  <si>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</si>
  <si>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</si>
  <si>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</si>
  <si>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</si>
  <si>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</si>
  <si>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</si>
  <si>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</si>
  <si>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</si>
  <si>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</si>
  <si>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</si>
  <si>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</si>
  <si>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</si>
  <si>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</si>
  <si>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</si>
  <si>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</si>
  <si>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</si>
  <si>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</si>
  <si>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</si>
  <si>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</si>
  <si>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</si>
  <si>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</si>
  <si>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</si>
  <si>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</si>
  <si>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</si>
  <si>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</si>
  <si>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</si>
  <si>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</si>
  <si>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</si>
  <si>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</si>
  <si>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</si>
  <si>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</si>
  <si>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</si>
  <si>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</si>
  <si>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</si>
  <si>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</si>
  <si>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</si>
  <si>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</si>
  <si>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</si>
  <si>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</si>
  <si>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</si>
  <si>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</si>
  <si>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</si>
  <si>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</si>
  <si>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</si>
  <si>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</si>
  <si>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</si>
  <si>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</si>
  <si>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</si>
  <si>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</si>
  <si>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</si>
  <si>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</si>
  <si>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</si>
  <si>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</si>
  <si>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</si>
  <si>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</si>
  <si>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</si>
  <si>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</si>
  <si>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</si>
  <si>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</si>
  <si>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</si>
  <si>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</si>
  <si>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</si>
  <si>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</si>
  <si>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</si>
  <si>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</si>
  <si>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</si>
  <si>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</si>
  <si>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</si>
  <si>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</si>
  <si>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</si>
  <si>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</si>
  <si>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2025 год</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</si>
  <si>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</si>
  <si>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</si>
  <si>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</si>
  <si>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</si>
  <si>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</si>
  <si>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</si>
  <si>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</si>
  <si>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</si>
  <si>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</si>
  <si>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</si>
  <si>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</si>
  <si>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</si>
  <si>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</si>
  <si>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</si>
  <si>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</si>
  <si>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</si>
  <si>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</si>
  <si>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</si>
  <si>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</si>
  <si>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</si>
  <si>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</si>
  <si>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</si>
  <si>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</si>
  <si>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</si>
  <si>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</si>
  <si>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</si>
  <si>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</si>
  <si>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</si>
  <si>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</si>
  <si>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</si>
  <si>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</si>
  <si>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</si>
  <si>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</si>
  <si>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t>511F5 11270</t>
  </si>
  <si>
    <t xml:space="preserve">Федеральный закон от 04.12.2007 N 329-ФЗ
"О физической культуре и спорте в Российской Федерации"
</t>
  </si>
  <si>
    <t>1103</t>
  </si>
  <si>
    <t>51407 81650</t>
  </si>
  <si>
    <t>План 2023</t>
  </si>
  <si>
    <t>Отчетный финансовый год (2023)</t>
  </si>
  <si>
    <t>Текущий
2024 год</t>
  </si>
  <si>
    <t>2026 год</t>
  </si>
  <si>
    <t>52407 82300</t>
  </si>
  <si>
    <t>51418  А0820</t>
  </si>
  <si>
    <t>322</t>
  </si>
  <si>
    <t>51402 S3430</t>
  </si>
  <si>
    <t>51402 S3440</t>
  </si>
  <si>
    <t>245</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</si>
  <si>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января 2024 года (на 2024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</si>
</sst>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style="thin">
        <color indexed="64"/>
      </top>
      <bottom/>
      <diagonal/>
    </border>
    <border>
      <left/>
      <right/>
      <top style="thin">
        <color indexed="64"/>
      </top>
      <bottom/>
      <diagonal/>
    </border>
    <border>
      <left style="thin">
        <color rgb="FF000000"/>
      </left>
      <right/>
      <top style="thin">
        <color indexed="64"/>
      </top>
      <bottom/>
      <diagonal/>
    </border>
  </borders>
  <cellStyleXfs count="2">
    <xf numFmtId="0" fontId="0" fillId="0" borderId="0">
      <alignment vertical="top" wrapText="1"/>
    </xf>
    <xf numFmtId="0" fontId="13" fillId="0" borderId="7">
      <alignment horizontal="center" vertical="top" wrapText="1"/>
    </xf>
  </cellStyleXfs>
  <cellXfs count="336">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1"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3"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6" fillId="0" borderId="7" xfId="1" applyNumberFormat="1" applyFont="1" applyAlignment="1" applyProtection="1">
      <alignment horizontal="center" vertical="center" wrapText="1"/>
      <protection locked="0"/>
    </xf>
    <xf numFmtId="49" fontId="11"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3"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4" fontId="6"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5" fillId="4" borderId="10" xfId="0" applyNumberFormat="1" applyFont="1" applyFill="1" applyBorder="1" applyAlignment="1">
      <alignment horizontal="center" vertical="top" wrapText="1"/>
    </xf>
    <xf numFmtId="4" fontId="15" fillId="3"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4" fontId="5" fillId="0" borderId="10" xfId="0" applyNumberFormat="1" applyFont="1" applyFill="1" applyBorder="1" applyAlignment="1">
      <alignment horizontal="right" vertical="top" wrapText="1"/>
    </xf>
    <xf numFmtId="4" fontId="12" fillId="0" borderId="10" xfId="0" applyNumberFormat="1" applyFont="1" applyFill="1" applyBorder="1" applyAlignment="1">
      <alignment horizontal="right" vertical="center" wrapText="1"/>
    </xf>
    <xf numFmtId="4" fontId="5" fillId="0" borderId="16" xfId="0" applyNumberFormat="1" applyFont="1" applyFill="1" applyBorder="1" applyAlignment="1">
      <alignment vertical="top" wrapText="1"/>
    </xf>
    <xf numFmtId="0" fontId="0" fillId="0" borderId="0" xfId="0" applyFont="1" applyFill="1" applyAlignment="1">
      <alignment horizontal="left"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9" fontId="5" fillId="0" borderId="18"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43"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31" xfId="0" applyFont="1" applyFill="1" applyBorder="1" applyAlignment="1">
      <alignment horizontal="center"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6" xfId="0" applyNumberFormat="1"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5"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35" xfId="0" applyFont="1" applyFill="1" applyBorder="1" applyAlignment="1">
      <alignment horizontal="center"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5" fillId="0" borderId="41"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4"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7"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7" xfId="0" applyFont="1" applyFill="1" applyBorder="1" applyAlignment="1">
      <alignment horizontal="center" vertical="top"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5"/>
  <sheetViews>
    <sheetView tabSelected="1" topLeftCell="E266" zoomScale="80" zoomScaleNormal="80" workbookViewId="0">
      <selection activeCell="R11" sqref="R11"/>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6" customWidth="1"/>
    <col min="15" max="15" width="18" customWidth="1"/>
    <col min="16" max="16" width="16.83203125" customWidth="1"/>
    <col min="17" max="19" width="19" customWidth="1"/>
    <col min="21" max="21" width="14.33203125" customWidth="1"/>
  </cols>
  <sheetData>
    <row r="1" spans="1:19" ht="24.75" customHeight="1" x14ac:dyDescent="0.2">
      <c r="A1" s="317" t="s">
        <v>563</v>
      </c>
      <c r="B1" s="317"/>
      <c r="C1" s="317"/>
      <c r="D1" s="317"/>
      <c r="E1" s="317"/>
      <c r="F1" s="317"/>
      <c r="G1" s="317"/>
      <c r="H1" s="317"/>
      <c r="I1" s="317"/>
      <c r="J1" s="317"/>
      <c r="K1" s="317"/>
      <c r="L1" s="317"/>
      <c r="M1" s="317"/>
      <c r="N1" s="317"/>
      <c r="O1" s="317"/>
      <c r="P1" s="317"/>
      <c r="Q1" s="317"/>
      <c r="R1" s="317"/>
      <c r="S1" s="317"/>
    </row>
    <row r="2" spans="1:19" ht="12.75" customHeight="1" x14ac:dyDescent="0.2">
      <c r="A2" s="317" t="s">
        <v>0</v>
      </c>
      <c r="B2" s="317"/>
      <c r="C2" s="317"/>
      <c r="D2" s="317"/>
      <c r="E2" s="317"/>
      <c r="F2" s="317"/>
      <c r="G2" s="317"/>
      <c r="H2" s="317"/>
      <c r="I2" s="317"/>
      <c r="J2" s="317"/>
      <c r="K2" s="317"/>
      <c r="L2" s="317"/>
      <c r="M2" s="317"/>
      <c r="N2" s="317"/>
      <c r="O2" s="317"/>
      <c r="P2" s="317"/>
      <c r="Q2" s="317"/>
      <c r="R2" s="317"/>
      <c r="S2" s="317"/>
    </row>
    <row r="3" spans="1:19" ht="12.75" customHeight="1" x14ac:dyDescent="0.2">
      <c r="A3" s="318" t="s">
        <v>0</v>
      </c>
      <c r="B3" s="318"/>
      <c r="C3" s="318"/>
      <c r="D3" s="318"/>
      <c r="E3" s="318"/>
      <c r="F3" s="318"/>
      <c r="G3" s="318"/>
      <c r="H3" s="318"/>
      <c r="I3" s="318"/>
      <c r="J3" s="318"/>
      <c r="K3" s="318"/>
      <c r="L3" s="318"/>
      <c r="M3" s="318"/>
      <c r="N3" s="318"/>
      <c r="O3" s="318"/>
      <c r="P3" s="318"/>
      <c r="Q3" s="318"/>
      <c r="R3" s="318"/>
      <c r="S3" s="318"/>
    </row>
    <row r="4" spans="1:19" ht="36" customHeight="1" x14ac:dyDescent="0.2">
      <c r="A4" s="248" t="s">
        <v>1</v>
      </c>
      <c r="B4" s="248" t="s">
        <v>2</v>
      </c>
      <c r="C4" s="248" t="s">
        <v>3</v>
      </c>
      <c r="D4" s="319" t="s">
        <v>407</v>
      </c>
      <c r="E4" s="248"/>
      <c r="F4" s="248"/>
      <c r="G4" s="248"/>
      <c r="H4" s="248"/>
      <c r="I4" s="248"/>
      <c r="J4" s="248" t="s">
        <v>4</v>
      </c>
      <c r="K4" s="320" t="s">
        <v>274</v>
      </c>
      <c r="L4" s="321"/>
      <c r="M4" s="321"/>
      <c r="N4" s="322"/>
      <c r="O4" s="225" t="s">
        <v>553</v>
      </c>
      <c r="P4" s="224" t="s">
        <v>279</v>
      </c>
      <c r="Q4" s="224"/>
      <c r="R4" s="224"/>
      <c r="S4" s="224"/>
    </row>
    <row r="5" spans="1:19" ht="13.5" customHeight="1" x14ac:dyDescent="0.2">
      <c r="A5" s="248" t="s">
        <v>0</v>
      </c>
      <c r="B5" s="248" t="s">
        <v>0</v>
      </c>
      <c r="C5" s="248" t="s">
        <v>0</v>
      </c>
      <c r="D5" s="323" t="s">
        <v>5</v>
      </c>
      <c r="E5" s="324"/>
      <c r="F5" s="325" t="s">
        <v>410</v>
      </c>
      <c r="G5" s="324"/>
      <c r="H5" s="325" t="s">
        <v>411</v>
      </c>
      <c r="I5" s="324"/>
      <c r="J5" s="248" t="s">
        <v>0</v>
      </c>
      <c r="K5" s="11" t="s">
        <v>275</v>
      </c>
      <c r="L5" s="11" t="s">
        <v>276</v>
      </c>
      <c r="M5" s="11" t="s">
        <v>277</v>
      </c>
      <c r="N5" s="11" t="s">
        <v>278</v>
      </c>
      <c r="O5" s="224"/>
      <c r="P5" s="225" t="s">
        <v>554</v>
      </c>
      <c r="Q5" s="225" t="s">
        <v>555</v>
      </c>
      <c r="R5" s="224" t="s">
        <v>385</v>
      </c>
      <c r="S5" s="224"/>
    </row>
    <row r="6" spans="1:19" ht="21" customHeight="1" x14ac:dyDescent="0.2">
      <c r="A6" s="248" t="s">
        <v>0</v>
      </c>
      <c r="B6" s="248" t="s">
        <v>0</v>
      </c>
      <c r="C6" s="223" t="s">
        <v>0</v>
      </c>
      <c r="D6" s="224" t="s">
        <v>408</v>
      </c>
      <c r="E6" s="224" t="s">
        <v>409</v>
      </c>
      <c r="F6" s="224" t="s">
        <v>408</v>
      </c>
      <c r="G6" s="224" t="s">
        <v>409</v>
      </c>
      <c r="H6" s="224" t="s">
        <v>408</v>
      </c>
      <c r="I6" s="224" t="s">
        <v>409</v>
      </c>
      <c r="J6" s="248" t="s">
        <v>0</v>
      </c>
      <c r="K6" s="12"/>
      <c r="L6" s="12"/>
      <c r="M6" s="12"/>
      <c r="N6" s="12"/>
      <c r="O6" s="224"/>
      <c r="P6" s="225"/>
      <c r="Q6" s="225"/>
      <c r="R6" s="225" t="s">
        <v>515</v>
      </c>
      <c r="S6" s="225" t="s">
        <v>556</v>
      </c>
    </row>
    <row r="7" spans="1:19" ht="13.5" customHeight="1" x14ac:dyDescent="0.2">
      <c r="A7" s="248" t="s">
        <v>0</v>
      </c>
      <c r="B7" s="248" t="s">
        <v>0</v>
      </c>
      <c r="C7" s="223" t="s">
        <v>0</v>
      </c>
      <c r="D7" s="224"/>
      <c r="E7" s="225"/>
      <c r="F7" s="224"/>
      <c r="G7" s="225"/>
      <c r="H7" s="224"/>
      <c r="I7" s="225"/>
      <c r="J7" s="248" t="s">
        <v>0</v>
      </c>
      <c r="K7" s="12"/>
      <c r="L7" s="12"/>
      <c r="M7" s="12"/>
      <c r="N7" s="12"/>
      <c r="O7" s="224"/>
      <c r="P7" s="225"/>
      <c r="Q7" s="225"/>
      <c r="R7" s="224"/>
      <c r="S7" s="224"/>
    </row>
    <row r="8" spans="1:19" ht="13.5" customHeight="1" x14ac:dyDescent="0.2">
      <c r="A8" s="85" t="s">
        <v>6</v>
      </c>
      <c r="B8" s="85" t="s">
        <v>7</v>
      </c>
      <c r="C8" s="85" t="s">
        <v>8</v>
      </c>
      <c r="D8" s="87" t="s">
        <v>9</v>
      </c>
      <c r="E8" s="87" t="s">
        <v>10</v>
      </c>
      <c r="F8" s="85" t="s">
        <v>12</v>
      </c>
      <c r="G8" s="85" t="s">
        <v>13</v>
      </c>
      <c r="H8" s="85" t="s">
        <v>22</v>
      </c>
      <c r="I8" s="85" t="s">
        <v>23</v>
      </c>
      <c r="J8" s="85" t="s">
        <v>24</v>
      </c>
      <c r="K8" s="13"/>
      <c r="L8" s="13"/>
      <c r="M8" s="13"/>
      <c r="N8" s="13"/>
      <c r="O8" s="20"/>
      <c r="P8" s="121">
        <f>P272</f>
        <v>0</v>
      </c>
      <c r="Q8" s="121">
        <f t="shared" ref="Q8:S8" si="0">Q272</f>
        <v>0</v>
      </c>
      <c r="R8" s="121">
        <f t="shared" si="0"/>
        <v>0</v>
      </c>
      <c r="S8" s="121">
        <f t="shared" si="0"/>
        <v>0</v>
      </c>
    </row>
    <row r="9" spans="1:19" ht="57.75" customHeight="1" x14ac:dyDescent="0.2">
      <c r="A9" s="4" t="s">
        <v>30</v>
      </c>
      <c r="B9" s="85" t="s">
        <v>31</v>
      </c>
      <c r="C9" s="85" t="s">
        <v>32</v>
      </c>
      <c r="D9" s="3"/>
      <c r="E9" s="3"/>
      <c r="F9" s="85" t="s">
        <v>0</v>
      </c>
      <c r="G9" s="85" t="s">
        <v>0</v>
      </c>
      <c r="H9" s="85" t="s">
        <v>0</v>
      </c>
      <c r="I9" s="85" t="s">
        <v>0</v>
      </c>
      <c r="J9" s="85" t="s">
        <v>0</v>
      </c>
      <c r="K9" s="13"/>
      <c r="L9" s="13"/>
      <c r="M9" s="13"/>
      <c r="N9" s="13"/>
      <c r="O9" s="106">
        <f t="shared" ref="O9" si="1">O269</f>
        <v>348293174.62</v>
      </c>
      <c r="P9" s="106">
        <f t="shared" ref="P9:Q9" si="2">P269</f>
        <v>342059544.35000002</v>
      </c>
      <c r="Q9" s="106">
        <f t="shared" si="2"/>
        <v>381271178.89999998</v>
      </c>
      <c r="R9" s="106">
        <f>R269</f>
        <v>333156860.79999995</v>
      </c>
      <c r="S9" s="106">
        <f>S269</f>
        <v>336789825.97000003</v>
      </c>
    </row>
    <row r="10" spans="1:19" ht="79.5" customHeight="1" x14ac:dyDescent="0.2">
      <c r="A10" s="5" t="s">
        <v>33</v>
      </c>
      <c r="B10" s="85" t="s">
        <v>34</v>
      </c>
      <c r="C10" s="85" t="s">
        <v>35</v>
      </c>
      <c r="D10" s="3"/>
      <c r="E10" s="85"/>
      <c r="F10" s="85" t="s">
        <v>0</v>
      </c>
      <c r="G10" s="85" t="s">
        <v>0</v>
      </c>
      <c r="H10" s="85" t="s">
        <v>0</v>
      </c>
      <c r="I10" s="85" t="s">
        <v>0</v>
      </c>
      <c r="J10" s="85" t="s">
        <v>0</v>
      </c>
      <c r="K10" s="13"/>
      <c r="L10" s="13"/>
      <c r="M10" s="13"/>
      <c r="N10" s="13"/>
      <c r="O10" s="105">
        <f>O11+O133</f>
        <v>142346885.52000001</v>
      </c>
      <c r="P10" s="105">
        <f>P11+P133</f>
        <v>140601361.65000001</v>
      </c>
      <c r="Q10" s="105">
        <f>Q11+Q133</f>
        <v>165093920.66</v>
      </c>
      <c r="R10" s="105">
        <f>R11+R133</f>
        <v>115478344.23</v>
      </c>
      <c r="S10" s="105">
        <f>S11+S133</f>
        <v>116489653.78999999</v>
      </c>
    </row>
    <row r="11" spans="1:19" ht="75.75" customHeight="1" x14ac:dyDescent="0.2">
      <c r="A11" s="6" t="s">
        <v>36</v>
      </c>
      <c r="B11" s="85" t="s">
        <v>37</v>
      </c>
      <c r="C11" s="85" t="s">
        <v>38</v>
      </c>
      <c r="D11" s="3"/>
      <c r="E11" s="85"/>
      <c r="F11" s="86" t="s">
        <v>0</v>
      </c>
      <c r="G11" s="86" t="s">
        <v>0</v>
      </c>
      <c r="H11" s="86" t="s">
        <v>0</v>
      </c>
      <c r="I11" s="86" t="s">
        <v>0</v>
      </c>
      <c r="J11" s="86" t="s">
        <v>0</v>
      </c>
      <c r="K11" s="64"/>
      <c r="L11" s="64"/>
      <c r="M11" s="64"/>
      <c r="N11" s="64"/>
      <c r="O11" s="143">
        <f>O12+O13+O14+O15+O20+O29+O41+O54+O55+O65+O75+O82+O91+O94+O103+O107+O108+O109+O110+O116+O121+O127</f>
        <v>136527207.18000001</v>
      </c>
      <c r="P11" s="143">
        <f>P12+P13+P14+P15+P20+P29+P41+P54+P55+P65+P75+P82+P91+P94+P103+P107+P108+P109+P110+P116+P121+P127</f>
        <v>134783343.01000002</v>
      </c>
      <c r="Q11" s="143">
        <f>Q12+Q13+Q14+Q15+Q20+Q29+Q41+Q54+Q55+Q65+Q75+Q82+Q91+Q94+Q103+Q107+Q108+Q109+Q110+Q116+Q121+Q127</f>
        <v>159200320.66</v>
      </c>
      <c r="R11" s="143">
        <f>R12+R13+R14+R15+R20+R29+R41+R54+R55+R65+R75+R82+R91+R94+R103+R107+R108+R109+R110+R116+R121+R127</f>
        <v>109584744.23</v>
      </c>
      <c r="S11" s="143">
        <f>S12+S13+S14+S15+S20+S29+S41+S54+S55+S65+S75+S82+S91+S94+S103+S107+S108+S109+S110+S116+S121+S127</f>
        <v>110596053.78999999</v>
      </c>
    </row>
    <row r="12" spans="1:19" s="1" customFormat="1" ht="53.25" customHeight="1" x14ac:dyDescent="0.2">
      <c r="A12" s="211" t="s">
        <v>39</v>
      </c>
      <c r="B12" s="211" t="s">
        <v>40</v>
      </c>
      <c r="C12" s="211" t="s">
        <v>41</v>
      </c>
      <c r="D12" s="211" t="s">
        <v>270</v>
      </c>
      <c r="E12" s="270" t="s">
        <v>271</v>
      </c>
      <c r="F12" s="200" t="s">
        <v>420</v>
      </c>
      <c r="G12" s="200" t="s">
        <v>42</v>
      </c>
      <c r="H12" s="200" t="s">
        <v>412</v>
      </c>
      <c r="I12" s="200" t="s">
        <v>42</v>
      </c>
      <c r="J12" s="200" t="s">
        <v>17</v>
      </c>
      <c r="K12" s="83" t="s">
        <v>284</v>
      </c>
      <c r="L12" s="83" t="s">
        <v>209</v>
      </c>
      <c r="M12" s="83" t="s">
        <v>290</v>
      </c>
      <c r="N12" s="83" t="s">
        <v>291</v>
      </c>
      <c r="O12" s="100">
        <v>140000</v>
      </c>
      <c r="P12" s="100">
        <v>140000</v>
      </c>
      <c r="Q12" s="100"/>
      <c r="R12" s="132"/>
      <c r="S12" s="132"/>
    </row>
    <row r="13" spans="1:19" s="1" customFormat="1" ht="53.25" customHeight="1" x14ac:dyDescent="0.2">
      <c r="A13" s="206"/>
      <c r="B13" s="206"/>
      <c r="C13" s="206"/>
      <c r="D13" s="206"/>
      <c r="E13" s="203"/>
      <c r="F13" s="200"/>
      <c r="G13" s="200"/>
      <c r="H13" s="200"/>
      <c r="I13" s="200"/>
      <c r="J13" s="200"/>
      <c r="K13" s="83" t="s">
        <v>289</v>
      </c>
      <c r="L13" s="83" t="s">
        <v>298</v>
      </c>
      <c r="M13" s="83" t="s">
        <v>290</v>
      </c>
      <c r="N13" s="83" t="s">
        <v>299</v>
      </c>
      <c r="O13" s="100">
        <f>1000000-140000</f>
        <v>860000</v>
      </c>
      <c r="P13" s="100">
        <v>0</v>
      </c>
      <c r="Q13" s="100">
        <v>1000000</v>
      </c>
      <c r="R13" s="132"/>
      <c r="S13" s="132"/>
    </row>
    <row r="14" spans="1:19" s="1" customFormat="1" ht="120" customHeight="1" x14ac:dyDescent="0.2">
      <c r="A14" s="72" t="s">
        <v>509</v>
      </c>
      <c r="B14" s="72" t="s">
        <v>508</v>
      </c>
      <c r="C14" s="72">
        <v>1016</v>
      </c>
      <c r="D14" s="72" t="s">
        <v>270</v>
      </c>
      <c r="E14" s="73" t="s">
        <v>271</v>
      </c>
      <c r="F14" s="94" t="s">
        <v>512</v>
      </c>
      <c r="G14" s="94" t="s">
        <v>42</v>
      </c>
      <c r="H14" s="94" t="s">
        <v>513</v>
      </c>
      <c r="I14" s="94"/>
      <c r="J14" s="94"/>
      <c r="K14" s="83" t="s">
        <v>284</v>
      </c>
      <c r="L14" s="83" t="s">
        <v>510</v>
      </c>
      <c r="M14" s="83" t="s">
        <v>511</v>
      </c>
      <c r="N14" s="83" t="s">
        <v>285</v>
      </c>
      <c r="O14" s="100"/>
      <c r="P14" s="100"/>
      <c r="Q14" s="100"/>
      <c r="R14" s="160"/>
      <c r="S14" s="160"/>
    </row>
    <row r="15" spans="1:19" s="1" customFormat="1" ht="33" customHeight="1" x14ac:dyDescent="0.2">
      <c r="A15" s="211" t="s">
        <v>43</v>
      </c>
      <c r="B15" s="211" t="s">
        <v>44</v>
      </c>
      <c r="C15" s="211" t="s">
        <v>45</v>
      </c>
      <c r="D15" s="211" t="s">
        <v>270</v>
      </c>
      <c r="E15" s="211" t="s">
        <v>271</v>
      </c>
      <c r="F15" s="205" t="s">
        <v>414</v>
      </c>
      <c r="G15" s="205" t="s">
        <v>42</v>
      </c>
      <c r="H15" s="205" t="s">
        <v>489</v>
      </c>
      <c r="I15" s="205" t="s">
        <v>0</v>
      </c>
      <c r="J15" s="290" t="s">
        <v>11</v>
      </c>
      <c r="K15" s="199" t="s">
        <v>292</v>
      </c>
      <c r="L15" s="199" t="s">
        <v>47</v>
      </c>
      <c r="M15" s="82" t="s">
        <v>288</v>
      </c>
      <c r="N15" s="82" t="s">
        <v>288</v>
      </c>
      <c r="O15" s="163">
        <f t="shared" ref="O15" si="3">SUM(O16:O19)</f>
        <v>9630549</v>
      </c>
      <c r="P15" s="132">
        <f t="shared" ref="P15:S15" si="4">SUM(P16:P19)</f>
        <v>9630549</v>
      </c>
      <c r="Q15" s="160">
        <f t="shared" si="4"/>
        <v>10551120</v>
      </c>
      <c r="R15" s="160">
        <f t="shared" si="4"/>
        <v>8433400</v>
      </c>
      <c r="S15" s="160">
        <f t="shared" si="4"/>
        <v>9058400</v>
      </c>
    </row>
    <row r="16" spans="1:19" s="9" customFormat="1" ht="33" customHeight="1" x14ac:dyDescent="0.2">
      <c r="A16" s="205"/>
      <c r="B16" s="205"/>
      <c r="C16" s="205"/>
      <c r="D16" s="205"/>
      <c r="E16" s="205"/>
      <c r="F16" s="205"/>
      <c r="G16" s="205"/>
      <c r="H16" s="205"/>
      <c r="I16" s="205"/>
      <c r="J16" s="290"/>
      <c r="K16" s="210"/>
      <c r="L16" s="210"/>
      <c r="M16" s="83" t="s">
        <v>356</v>
      </c>
      <c r="N16" s="83" t="s">
        <v>296</v>
      </c>
      <c r="O16" s="100">
        <v>9179202</v>
      </c>
      <c r="P16" s="100">
        <v>9179202</v>
      </c>
      <c r="Q16" s="100">
        <v>10130300</v>
      </c>
      <c r="R16" s="160">
        <v>8433400</v>
      </c>
      <c r="S16" s="160">
        <v>8433400</v>
      </c>
    </row>
    <row r="17" spans="1:19" s="9" customFormat="1" ht="33" customHeight="1" x14ac:dyDescent="0.2">
      <c r="A17" s="205"/>
      <c r="B17" s="205"/>
      <c r="C17" s="205"/>
      <c r="D17" s="205"/>
      <c r="E17" s="205"/>
      <c r="F17" s="205"/>
      <c r="G17" s="205"/>
      <c r="H17" s="205"/>
      <c r="I17" s="205"/>
      <c r="J17" s="290"/>
      <c r="K17" s="210"/>
      <c r="L17" s="210"/>
      <c r="M17" s="83" t="s">
        <v>357</v>
      </c>
      <c r="N17" s="83" t="s">
        <v>297</v>
      </c>
      <c r="O17" s="100">
        <v>375927</v>
      </c>
      <c r="P17" s="100">
        <v>375927</v>
      </c>
      <c r="Q17" s="100">
        <v>72900</v>
      </c>
      <c r="R17" s="160"/>
      <c r="S17" s="160">
        <v>275000</v>
      </c>
    </row>
    <row r="18" spans="1:19" s="9" customFormat="1" ht="33" customHeight="1" x14ac:dyDescent="0.2">
      <c r="A18" s="205"/>
      <c r="B18" s="205"/>
      <c r="C18" s="205"/>
      <c r="D18" s="205"/>
      <c r="E18" s="205"/>
      <c r="F18" s="205"/>
      <c r="G18" s="205"/>
      <c r="H18" s="205"/>
      <c r="I18" s="205"/>
      <c r="J18" s="290"/>
      <c r="K18" s="210"/>
      <c r="L18" s="210"/>
      <c r="M18" s="83" t="s">
        <v>358</v>
      </c>
      <c r="N18" s="83" t="s">
        <v>297</v>
      </c>
      <c r="O18" s="100">
        <v>75420</v>
      </c>
      <c r="P18" s="100">
        <v>75420</v>
      </c>
      <c r="Q18" s="100">
        <v>347920</v>
      </c>
      <c r="R18" s="160"/>
      <c r="S18" s="160">
        <v>350000</v>
      </c>
    </row>
    <row r="19" spans="1:19" s="9" customFormat="1" ht="33" customHeight="1" x14ac:dyDescent="0.2">
      <c r="A19" s="205"/>
      <c r="B19" s="205"/>
      <c r="C19" s="205"/>
      <c r="D19" s="295"/>
      <c r="E19" s="295"/>
      <c r="F19" s="295"/>
      <c r="G19" s="295"/>
      <c r="H19" s="295"/>
      <c r="I19" s="295"/>
      <c r="J19" s="326"/>
      <c r="K19" s="197"/>
      <c r="L19" s="197"/>
      <c r="M19" s="84" t="s">
        <v>300</v>
      </c>
      <c r="N19" s="32" t="s">
        <v>297</v>
      </c>
      <c r="O19" s="163"/>
      <c r="P19" s="132"/>
      <c r="Q19" s="160"/>
      <c r="R19" s="160"/>
      <c r="S19" s="160"/>
    </row>
    <row r="20" spans="1:19" s="1" customFormat="1" ht="26.45" customHeight="1" x14ac:dyDescent="0.2">
      <c r="A20" s="314" t="s">
        <v>48</v>
      </c>
      <c r="B20" s="292" t="s">
        <v>49</v>
      </c>
      <c r="C20" s="314" t="s">
        <v>50</v>
      </c>
      <c r="D20" s="292" t="s">
        <v>270</v>
      </c>
      <c r="E20" s="292" t="s">
        <v>271</v>
      </c>
      <c r="F20" s="292" t="s">
        <v>414</v>
      </c>
      <c r="G20" s="292" t="s">
        <v>42</v>
      </c>
      <c r="H20" s="292" t="s">
        <v>489</v>
      </c>
      <c r="I20" s="292" t="s">
        <v>0</v>
      </c>
      <c r="J20" s="292" t="s">
        <v>11</v>
      </c>
      <c r="K20" s="308" t="s">
        <v>292</v>
      </c>
      <c r="L20" s="308" t="s">
        <v>51</v>
      </c>
      <c r="M20" s="21" t="s">
        <v>288</v>
      </c>
      <c r="N20" s="33" t="s">
        <v>288</v>
      </c>
      <c r="O20" s="20">
        <f t="shared" ref="O20" si="5">SUM(O21:O28)</f>
        <v>17382306.920000002</v>
      </c>
      <c r="P20" s="20">
        <f t="shared" ref="P20:S20" si="6">SUM(P21:P28)</f>
        <v>17240567.900000002</v>
      </c>
      <c r="Q20" s="20">
        <f t="shared" si="6"/>
        <v>25451075.890000001</v>
      </c>
      <c r="R20" s="20">
        <f t="shared" si="6"/>
        <v>13763081.890000001</v>
      </c>
      <c r="S20" s="20">
        <f t="shared" si="6"/>
        <v>14342033</v>
      </c>
    </row>
    <row r="21" spans="1:19" s="1" customFormat="1" ht="26.45" customHeight="1" x14ac:dyDescent="0.2">
      <c r="A21" s="315"/>
      <c r="B21" s="293"/>
      <c r="C21" s="315"/>
      <c r="D21" s="293"/>
      <c r="E21" s="293"/>
      <c r="F21" s="293"/>
      <c r="G21" s="293"/>
      <c r="H21" s="293"/>
      <c r="I21" s="293"/>
      <c r="J21" s="293"/>
      <c r="K21" s="309"/>
      <c r="L21" s="309"/>
      <c r="M21" s="96" t="s">
        <v>524</v>
      </c>
      <c r="N21" s="99" t="s">
        <v>297</v>
      </c>
      <c r="O21" s="100">
        <v>705939.2</v>
      </c>
      <c r="P21" s="100">
        <v>705939.2</v>
      </c>
      <c r="Q21" s="100">
        <v>695910.89</v>
      </c>
      <c r="R21" s="100">
        <v>695910.89</v>
      </c>
      <c r="S21" s="20">
        <v>843166</v>
      </c>
    </row>
    <row r="22" spans="1:19" s="1" customFormat="1" ht="26.45" customHeight="1" x14ac:dyDescent="0.2">
      <c r="A22" s="315"/>
      <c r="B22" s="293"/>
      <c r="C22" s="315"/>
      <c r="D22" s="293"/>
      <c r="E22" s="293"/>
      <c r="F22" s="293"/>
      <c r="G22" s="293"/>
      <c r="H22" s="293"/>
      <c r="I22" s="293"/>
      <c r="J22" s="293"/>
      <c r="K22" s="309"/>
      <c r="L22" s="309"/>
      <c r="M22" s="83" t="s">
        <v>360</v>
      </c>
      <c r="N22" s="25" t="s">
        <v>297</v>
      </c>
      <c r="O22" s="100"/>
      <c r="P22" s="100"/>
      <c r="Q22" s="100"/>
      <c r="R22" s="160"/>
      <c r="S22" s="160"/>
    </row>
    <row r="23" spans="1:19" s="1" customFormat="1" ht="26.45" customHeight="1" x14ac:dyDescent="0.2">
      <c r="A23" s="315"/>
      <c r="B23" s="293"/>
      <c r="C23" s="315"/>
      <c r="D23" s="293"/>
      <c r="E23" s="293"/>
      <c r="F23" s="293"/>
      <c r="G23" s="293"/>
      <c r="H23" s="293"/>
      <c r="I23" s="293"/>
      <c r="J23" s="293"/>
      <c r="K23" s="309"/>
      <c r="L23" s="309"/>
      <c r="M23" s="83" t="s">
        <v>361</v>
      </c>
      <c r="N23" s="25" t="s">
        <v>297</v>
      </c>
      <c r="O23" s="100">
        <v>4311405</v>
      </c>
      <c r="P23" s="100">
        <v>4311246.96</v>
      </c>
      <c r="Q23" s="100">
        <v>4374720</v>
      </c>
      <c r="R23" s="160">
        <v>4328785</v>
      </c>
      <c r="S23" s="171">
        <v>4328785</v>
      </c>
    </row>
    <row r="24" spans="1:19" s="1" customFormat="1" ht="26.45" customHeight="1" x14ac:dyDescent="0.2">
      <c r="A24" s="315"/>
      <c r="B24" s="293"/>
      <c r="C24" s="315"/>
      <c r="D24" s="293"/>
      <c r="E24" s="293"/>
      <c r="F24" s="293"/>
      <c r="G24" s="293"/>
      <c r="H24" s="293"/>
      <c r="I24" s="293"/>
      <c r="J24" s="293"/>
      <c r="K24" s="309"/>
      <c r="L24" s="309"/>
      <c r="M24" s="83" t="s">
        <v>362</v>
      </c>
      <c r="N24" s="25" t="s">
        <v>296</v>
      </c>
      <c r="O24" s="100">
        <v>11439780</v>
      </c>
      <c r="P24" s="100">
        <v>11439780</v>
      </c>
      <c r="Q24" s="100">
        <v>13110100</v>
      </c>
      <c r="R24" s="160">
        <v>8238386</v>
      </c>
      <c r="S24" s="160">
        <v>7170082</v>
      </c>
    </row>
    <row r="25" spans="1:19" s="1" customFormat="1" ht="26.45" customHeight="1" x14ac:dyDescent="0.2">
      <c r="A25" s="315"/>
      <c r="B25" s="293"/>
      <c r="C25" s="315"/>
      <c r="D25" s="293"/>
      <c r="E25" s="293"/>
      <c r="F25" s="293"/>
      <c r="G25" s="293"/>
      <c r="H25" s="293"/>
      <c r="I25" s="293"/>
      <c r="J25" s="293"/>
      <c r="K25" s="309"/>
      <c r="L25" s="309"/>
      <c r="M25" s="83" t="s">
        <v>357</v>
      </c>
      <c r="N25" s="25" t="s">
        <v>297</v>
      </c>
      <c r="O25" s="100">
        <v>409683</v>
      </c>
      <c r="P25" s="100">
        <v>268102.8</v>
      </c>
      <c r="Q25" s="100">
        <v>3610708</v>
      </c>
      <c r="R25" s="160">
        <v>300000</v>
      </c>
      <c r="S25" s="160">
        <v>1500000</v>
      </c>
    </row>
    <row r="26" spans="1:19" s="1" customFormat="1" ht="26.45" customHeight="1" x14ac:dyDescent="0.2">
      <c r="A26" s="315"/>
      <c r="B26" s="293"/>
      <c r="C26" s="315"/>
      <c r="D26" s="293"/>
      <c r="E26" s="293"/>
      <c r="F26" s="293"/>
      <c r="G26" s="293"/>
      <c r="H26" s="293"/>
      <c r="I26" s="293"/>
      <c r="J26" s="293"/>
      <c r="K26" s="309"/>
      <c r="L26" s="309"/>
      <c r="M26" s="83" t="s">
        <v>358</v>
      </c>
      <c r="N26" s="25" t="s">
        <v>297</v>
      </c>
      <c r="O26" s="100">
        <v>199917.78</v>
      </c>
      <c r="P26" s="100">
        <v>199917</v>
      </c>
      <c r="Q26" s="100">
        <v>3431733</v>
      </c>
      <c r="R26" s="160">
        <v>200000</v>
      </c>
      <c r="S26" s="160">
        <v>500000</v>
      </c>
    </row>
    <row r="27" spans="1:19" s="1" customFormat="1" ht="26.45" customHeight="1" x14ac:dyDescent="0.2">
      <c r="A27" s="315"/>
      <c r="B27" s="293"/>
      <c r="C27" s="315"/>
      <c r="D27" s="293"/>
      <c r="E27" s="293"/>
      <c r="F27" s="293"/>
      <c r="G27" s="293"/>
      <c r="H27" s="293"/>
      <c r="I27" s="293"/>
      <c r="J27" s="293"/>
      <c r="K27" s="309"/>
      <c r="L27" s="309"/>
      <c r="M27" s="107" t="s">
        <v>364</v>
      </c>
      <c r="N27" s="25" t="s">
        <v>297</v>
      </c>
      <c r="O27" s="100">
        <f>5811+110408.5</f>
        <v>116219.5</v>
      </c>
      <c r="P27" s="100">
        <f>5811+110408.5</f>
        <v>116219.5</v>
      </c>
      <c r="Q27" s="100">
        <v>227904</v>
      </c>
      <c r="R27" s="171">
        <v>0</v>
      </c>
      <c r="S27" s="171">
        <v>0</v>
      </c>
    </row>
    <row r="28" spans="1:19" s="1" customFormat="1" ht="26.45" customHeight="1" x14ac:dyDescent="0.2">
      <c r="A28" s="316"/>
      <c r="B28" s="294"/>
      <c r="C28" s="316"/>
      <c r="D28" s="294"/>
      <c r="E28" s="294"/>
      <c r="F28" s="294"/>
      <c r="G28" s="294"/>
      <c r="H28" s="294"/>
      <c r="I28" s="294"/>
      <c r="J28" s="294"/>
      <c r="K28" s="310"/>
      <c r="L28" s="310"/>
      <c r="M28" s="83" t="s">
        <v>366</v>
      </c>
      <c r="N28" s="25" t="s">
        <v>297</v>
      </c>
      <c r="O28" s="100">
        <f>9968.5+189393.94</f>
        <v>199362.44</v>
      </c>
      <c r="P28" s="100">
        <f>9968.5+189393.94</f>
        <v>199362.44</v>
      </c>
      <c r="Q28" s="100">
        <v>0</v>
      </c>
      <c r="R28" s="171">
        <v>0</v>
      </c>
      <c r="S28" s="171">
        <v>0</v>
      </c>
    </row>
    <row r="29" spans="1:19" s="1" customFormat="1" ht="26.45" customHeight="1" x14ac:dyDescent="0.2">
      <c r="A29" s="312" t="s">
        <v>53</v>
      </c>
      <c r="B29" s="292" t="s">
        <v>54</v>
      </c>
      <c r="C29" s="313" t="s">
        <v>55</v>
      </c>
      <c r="D29" s="292" t="s">
        <v>270</v>
      </c>
      <c r="E29" s="292" t="s">
        <v>271</v>
      </c>
      <c r="F29" s="292" t="s">
        <v>414</v>
      </c>
      <c r="G29" s="292" t="s">
        <v>42</v>
      </c>
      <c r="H29" s="292" t="s">
        <v>489</v>
      </c>
      <c r="I29" s="292" t="s">
        <v>0</v>
      </c>
      <c r="J29" s="292" t="s">
        <v>11</v>
      </c>
      <c r="K29" s="308" t="s">
        <v>292</v>
      </c>
      <c r="L29" s="308" t="s">
        <v>51</v>
      </c>
      <c r="M29" s="21" t="s">
        <v>288</v>
      </c>
      <c r="N29" s="33" t="s">
        <v>288</v>
      </c>
      <c r="O29" s="163">
        <f t="shared" ref="O29" si="7">SUM(O30:O40)</f>
        <v>12075373.529999999</v>
      </c>
      <c r="P29" s="132">
        <f t="shared" ref="P29:Q29" si="8">SUM(P30:P40)</f>
        <v>11991149.130000001</v>
      </c>
      <c r="Q29" s="160">
        <f t="shared" si="8"/>
        <v>13387549.449999999</v>
      </c>
      <c r="R29" s="160">
        <f t="shared" ref="R29:S29" si="9">SUM(R30:R40)</f>
        <v>9077259.4499999993</v>
      </c>
      <c r="S29" s="160">
        <f t="shared" si="9"/>
        <v>9245034.7899999991</v>
      </c>
    </row>
    <row r="30" spans="1:19" s="1" customFormat="1" ht="26.45" customHeight="1" x14ac:dyDescent="0.2">
      <c r="A30" s="312"/>
      <c r="B30" s="293"/>
      <c r="C30" s="313"/>
      <c r="D30" s="293"/>
      <c r="E30" s="293"/>
      <c r="F30" s="293"/>
      <c r="G30" s="293"/>
      <c r="H30" s="293"/>
      <c r="I30" s="293"/>
      <c r="J30" s="293"/>
      <c r="K30" s="309"/>
      <c r="L30" s="309"/>
      <c r="M30" s="96" t="s">
        <v>524</v>
      </c>
      <c r="N30" s="99" t="s">
        <v>297</v>
      </c>
      <c r="O30" s="100">
        <v>352969.59</v>
      </c>
      <c r="P30" s="100">
        <v>352969.59</v>
      </c>
      <c r="Q30" s="100">
        <v>347955.45</v>
      </c>
      <c r="R30" s="100">
        <v>347955.45</v>
      </c>
      <c r="S30" s="160">
        <v>421586.79</v>
      </c>
    </row>
    <row r="31" spans="1:19" s="1" customFormat="1" ht="26.45" customHeight="1" x14ac:dyDescent="0.2">
      <c r="A31" s="312"/>
      <c r="B31" s="293"/>
      <c r="C31" s="313"/>
      <c r="D31" s="293"/>
      <c r="E31" s="293"/>
      <c r="F31" s="293"/>
      <c r="G31" s="293"/>
      <c r="H31" s="293"/>
      <c r="I31" s="293"/>
      <c r="J31" s="293"/>
      <c r="K31" s="309"/>
      <c r="L31" s="309"/>
      <c r="M31" s="83" t="s">
        <v>359</v>
      </c>
      <c r="N31" s="83" t="s">
        <v>297</v>
      </c>
      <c r="O31" s="100"/>
      <c r="P31" s="100"/>
      <c r="Q31" s="100"/>
      <c r="R31" s="160"/>
      <c r="S31" s="160"/>
    </row>
    <row r="32" spans="1:19" s="22" customFormat="1" ht="26.45" customHeight="1" x14ac:dyDescent="0.2">
      <c r="A32" s="312"/>
      <c r="B32" s="293"/>
      <c r="C32" s="313"/>
      <c r="D32" s="293"/>
      <c r="E32" s="293"/>
      <c r="F32" s="293"/>
      <c r="G32" s="293"/>
      <c r="H32" s="293"/>
      <c r="I32" s="293"/>
      <c r="J32" s="293"/>
      <c r="K32" s="309"/>
      <c r="L32" s="309"/>
      <c r="M32" s="83" t="s">
        <v>361</v>
      </c>
      <c r="N32" s="83" t="s">
        <v>297</v>
      </c>
      <c r="O32" s="100">
        <v>2925595</v>
      </c>
      <c r="P32" s="100">
        <v>2890533.89</v>
      </c>
      <c r="Q32" s="100">
        <f>7421400-4374720</f>
        <v>3046680</v>
      </c>
      <c r="R32" s="160">
        <f>7343280-4328785</f>
        <v>3014495</v>
      </c>
      <c r="S32" s="171">
        <f>7343280-4328785</f>
        <v>3014495</v>
      </c>
    </row>
    <row r="33" spans="1:19" s="22" customFormat="1" ht="26.45" customHeight="1" x14ac:dyDescent="0.2">
      <c r="A33" s="312"/>
      <c r="B33" s="293"/>
      <c r="C33" s="313"/>
      <c r="D33" s="293"/>
      <c r="E33" s="293"/>
      <c r="F33" s="293"/>
      <c r="G33" s="293"/>
      <c r="H33" s="293"/>
      <c r="I33" s="293"/>
      <c r="J33" s="293"/>
      <c r="K33" s="309"/>
      <c r="L33" s="309"/>
      <c r="M33" s="83" t="s">
        <v>362</v>
      </c>
      <c r="N33" s="83" t="s">
        <v>296</v>
      </c>
      <c r="O33" s="100">
        <v>7945919</v>
      </c>
      <c r="P33" s="100">
        <v>7945919</v>
      </c>
      <c r="Q33" s="100">
        <f>8974300</f>
        <v>8974300</v>
      </c>
      <c r="R33" s="160">
        <f>13878700-8238386</f>
        <v>5640314</v>
      </c>
      <c r="S33" s="160">
        <f>12078700-7170082</f>
        <v>4908618</v>
      </c>
    </row>
    <row r="34" spans="1:19" s="22" customFormat="1" ht="26.45" customHeight="1" x14ac:dyDescent="0.2">
      <c r="A34" s="312"/>
      <c r="B34" s="293"/>
      <c r="C34" s="313"/>
      <c r="D34" s="293"/>
      <c r="E34" s="293"/>
      <c r="F34" s="293"/>
      <c r="G34" s="293"/>
      <c r="H34" s="293"/>
      <c r="I34" s="293"/>
      <c r="J34" s="293"/>
      <c r="K34" s="309"/>
      <c r="L34" s="309"/>
      <c r="M34" s="83" t="s">
        <v>357</v>
      </c>
      <c r="N34" s="83" t="s">
        <v>297</v>
      </c>
      <c r="O34" s="100">
        <v>412808</v>
      </c>
      <c r="P34" s="100">
        <v>363644.71</v>
      </c>
      <c r="Q34" s="100">
        <v>6300</v>
      </c>
      <c r="R34" s="160">
        <v>0</v>
      </c>
      <c r="S34" s="160">
        <v>300335</v>
      </c>
    </row>
    <row r="35" spans="1:19" s="22" customFormat="1" ht="26.45" customHeight="1" x14ac:dyDescent="0.2">
      <c r="A35" s="312"/>
      <c r="B35" s="293"/>
      <c r="C35" s="313"/>
      <c r="D35" s="293"/>
      <c r="E35" s="293"/>
      <c r="F35" s="293"/>
      <c r="G35" s="293"/>
      <c r="H35" s="293"/>
      <c r="I35" s="293"/>
      <c r="J35" s="293"/>
      <c r="K35" s="309"/>
      <c r="L35" s="309"/>
      <c r="M35" s="83" t="s">
        <v>358</v>
      </c>
      <c r="N35" s="83" t="s">
        <v>297</v>
      </c>
      <c r="O35" s="100">
        <v>122500</v>
      </c>
      <c r="P35" s="100">
        <v>122500</v>
      </c>
      <c r="Q35" s="100">
        <v>657992</v>
      </c>
      <c r="R35" s="160">
        <v>74495</v>
      </c>
      <c r="S35" s="160">
        <v>600000</v>
      </c>
    </row>
    <row r="36" spans="1:19" s="22" customFormat="1" ht="26.45" customHeight="1" x14ac:dyDescent="0.2">
      <c r="A36" s="312"/>
      <c r="B36" s="293"/>
      <c r="C36" s="313"/>
      <c r="D36" s="293"/>
      <c r="E36" s="293"/>
      <c r="F36" s="293"/>
      <c r="G36" s="293"/>
      <c r="H36" s="293"/>
      <c r="I36" s="293"/>
      <c r="J36" s="293"/>
      <c r="K36" s="309"/>
      <c r="L36" s="309"/>
      <c r="M36" s="83" t="s">
        <v>363</v>
      </c>
      <c r="N36" s="25" t="s">
        <v>297</v>
      </c>
      <c r="O36" s="100"/>
      <c r="P36" s="100"/>
      <c r="Q36" s="100"/>
      <c r="R36" s="160"/>
      <c r="S36" s="160"/>
    </row>
    <row r="37" spans="1:19" s="22" customFormat="1" ht="26.45" customHeight="1" x14ac:dyDescent="0.2">
      <c r="A37" s="312"/>
      <c r="B37" s="293"/>
      <c r="C37" s="313"/>
      <c r="D37" s="293"/>
      <c r="E37" s="293"/>
      <c r="F37" s="293"/>
      <c r="G37" s="293"/>
      <c r="H37" s="293"/>
      <c r="I37" s="293"/>
      <c r="J37" s="293"/>
      <c r="K37" s="309"/>
      <c r="L37" s="309"/>
      <c r="M37" s="83" t="s">
        <v>301</v>
      </c>
      <c r="N37" s="83" t="s">
        <v>297</v>
      </c>
      <c r="O37" s="100"/>
      <c r="P37" s="100"/>
      <c r="Q37" s="100"/>
      <c r="R37" s="160"/>
      <c r="S37" s="160"/>
    </row>
    <row r="38" spans="1:19" s="22" customFormat="1" ht="26.45" customHeight="1" x14ac:dyDescent="0.2">
      <c r="A38" s="312"/>
      <c r="B38" s="293"/>
      <c r="C38" s="313"/>
      <c r="D38" s="293"/>
      <c r="E38" s="293"/>
      <c r="F38" s="293"/>
      <c r="G38" s="293"/>
      <c r="H38" s="293"/>
      <c r="I38" s="293"/>
      <c r="J38" s="293"/>
      <c r="K38" s="309"/>
      <c r="L38" s="309"/>
      <c r="M38" s="83" t="s">
        <v>365</v>
      </c>
      <c r="N38" s="83" t="s">
        <v>297</v>
      </c>
      <c r="O38" s="100"/>
      <c r="P38" s="100"/>
      <c r="Q38" s="100"/>
      <c r="R38" s="160"/>
      <c r="S38" s="160"/>
    </row>
    <row r="39" spans="1:19" s="1" customFormat="1" ht="26.45" customHeight="1" x14ac:dyDescent="0.2">
      <c r="A39" s="312"/>
      <c r="B39" s="293"/>
      <c r="C39" s="313"/>
      <c r="D39" s="293"/>
      <c r="E39" s="293"/>
      <c r="F39" s="293"/>
      <c r="G39" s="293"/>
      <c r="H39" s="293"/>
      <c r="I39" s="293"/>
      <c r="J39" s="293"/>
      <c r="K39" s="309"/>
      <c r="L39" s="309"/>
      <c r="M39" s="83" t="s">
        <v>364</v>
      </c>
      <c r="N39" s="25" t="s">
        <v>297</v>
      </c>
      <c r="O39" s="100">
        <f>232439-116219.5</f>
        <v>116219.5</v>
      </c>
      <c r="P39" s="100">
        <f>232439-116219.5</f>
        <v>116219.5</v>
      </c>
      <c r="Q39" s="100">
        <v>0</v>
      </c>
      <c r="R39" s="160">
        <v>0</v>
      </c>
      <c r="S39" s="160">
        <v>0</v>
      </c>
    </row>
    <row r="40" spans="1:19" s="22" customFormat="1" ht="26.45" customHeight="1" x14ac:dyDescent="0.2">
      <c r="A40" s="312"/>
      <c r="B40" s="294"/>
      <c r="C40" s="313"/>
      <c r="D40" s="294"/>
      <c r="E40" s="294"/>
      <c r="F40" s="294"/>
      <c r="G40" s="294"/>
      <c r="H40" s="294"/>
      <c r="I40" s="294"/>
      <c r="J40" s="294"/>
      <c r="K40" s="310"/>
      <c r="L40" s="310"/>
      <c r="M40" s="83" t="s">
        <v>366</v>
      </c>
      <c r="N40" s="25" t="s">
        <v>297</v>
      </c>
      <c r="O40" s="100">
        <f>398724.88-199362.44</f>
        <v>199362.44</v>
      </c>
      <c r="P40" s="100">
        <f>398724.88-199362.44</f>
        <v>199362.44</v>
      </c>
      <c r="Q40" s="100">
        <v>354322</v>
      </c>
      <c r="R40" s="160">
        <v>0</v>
      </c>
      <c r="S40" s="160">
        <v>0</v>
      </c>
    </row>
    <row r="41" spans="1:19" s="1" customFormat="1" ht="26.45" customHeight="1" x14ac:dyDescent="0.2">
      <c r="A41" s="333" t="s">
        <v>56</v>
      </c>
      <c r="B41" s="330" t="s">
        <v>57</v>
      </c>
      <c r="C41" s="327" t="s">
        <v>58</v>
      </c>
      <c r="D41" s="200" t="s">
        <v>270</v>
      </c>
      <c r="E41" s="200" t="s">
        <v>271</v>
      </c>
      <c r="F41" s="311" t="s">
        <v>414</v>
      </c>
      <c r="G41" s="204" t="s">
        <v>42</v>
      </c>
      <c r="H41" s="260" t="s">
        <v>491</v>
      </c>
      <c r="I41" s="204" t="s">
        <v>0</v>
      </c>
      <c r="J41" s="204" t="s">
        <v>11</v>
      </c>
      <c r="K41" s="93" t="s">
        <v>288</v>
      </c>
      <c r="L41" s="93" t="s">
        <v>305</v>
      </c>
      <c r="M41" s="93" t="s">
        <v>288</v>
      </c>
      <c r="N41" s="34" t="s">
        <v>288</v>
      </c>
      <c r="O41" s="24">
        <f>SUM(O42:O53)</f>
        <v>19757563.599999998</v>
      </c>
      <c r="P41" s="24">
        <f t="shared" ref="P41:S41" si="10">SUM(P42:P53)</f>
        <v>19754464.289999999</v>
      </c>
      <c r="Q41" s="24">
        <f t="shared" si="10"/>
        <v>16712765</v>
      </c>
      <c r="R41" s="24">
        <f t="shared" si="10"/>
        <v>15699965</v>
      </c>
      <c r="S41" s="24">
        <f t="shared" si="10"/>
        <v>15499965</v>
      </c>
    </row>
    <row r="42" spans="1:19" s="1" customFormat="1" ht="26.45" customHeight="1" x14ac:dyDescent="0.2">
      <c r="A42" s="334"/>
      <c r="B42" s="331"/>
      <c r="C42" s="328"/>
      <c r="D42" s="200"/>
      <c r="E42" s="200"/>
      <c r="F42" s="263"/>
      <c r="G42" s="205"/>
      <c r="H42" s="195"/>
      <c r="I42" s="205"/>
      <c r="J42" s="205"/>
      <c r="K42" s="220" t="s">
        <v>284</v>
      </c>
      <c r="L42" s="220" t="s">
        <v>59</v>
      </c>
      <c r="M42" s="14" t="s">
        <v>368</v>
      </c>
      <c r="N42" s="14" t="s">
        <v>296</v>
      </c>
      <c r="O42" s="100">
        <f>8188000</f>
        <v>8188000</v>
      </c>
      <c r="P42" s="100">
        <f>8188000</f>
        <v>8188000</v>
      </c>
      <c r="Q42" s="100">
        <v>9218900</v>
      </c>
      <c r="R42" s="160">
        <v>8928600</v>
      </c>
      <c r="S42" s="160">
        <v>8928600</v>
      </c>
    </row>
    <row r="43" spans="1:19" s="1" customFormat="1" ht="26.45" customHeight="1" x14ac:dyDescent="0.2">
      <c r="A43" s="334"/>
      <c r="B43" s="331"/>
      <c r="C43" s="328"/>
      <c r="D43" s="200"/>
      <c r="E43" s="200"/>
      <c r="F43" s="263"/>
      <c r="G43" s="205"/>
      <c r="H43" s="195"/>
      <c r="I43" s="205"/>
      <c r="J43" s="205"/>
      <c r="K43" s="214"/>
      <c r="L43" s="214"/>
      <c r="M43" s="14" t="s">
        <v>367</v>
      </c>
      <c r="N43" s="14" t="s">
        <v>297</v>
      </c>
      <c r="O43" s="100"/>
      <c r="P43" s="100"/>
      <c r="Q43" s="100"/>
      <c r="R43" s="160"/>
      <c r="S43" s="160"/>
    </row>
    <row r="44" spans="1:19" s="1" customFormat="1" ht="26.45" customHeight="1" x14ac:dyDescent="0.2">
      <c r="A44" s="334"/>
      <c r="B44" s="331"/>
      <c r="C44" s="328"/>
      <c r="D44" s="200"/>
      <c r="E44" s="200"/>
      <c r="F44" s="263"/>
      <c r="G44" s="205"/>
      <c r="H44" s="195"/>
      <c r="I44" s="205"/>
      <c r="J44" s="205"/>
      <c r="K44" s="214"/>
      <c r="L44" s="214"/>
      <c r="M44" s="14" t="s">
        <v>369</v>
      </c>
      <c r="N44" s="14" t="s">
        <v>297</v>
      </c>
      <c r="O44" s="163">
        <v>1374654</v>
      </c>
      <c r="P44" s="163">
        <v>1374654</v>
      </c>
      <c r="Q44" s="160">
        <v>18900</v>
      </c>
      <c r="R44" s="160">
        <v>0</v>
      </c>
      <c r="S44" s="160">
        <v>0</v>
      </c>
    </row>
    <row r="45" spans="1:19" s="1" customFormat="1" ht="26.45" customHeight="1" x14ac:dyDescent="0.2">
      <c r="A45" s="334"/>
      <c r="B45" s="331"/>
      <c r="C45" s="328"/>
      <c r="D45" s="200"/>
      <c r="E45" s="200"/>
      <c r="F45" s="263"/>
      <c r="G45" s="205"/>
      <c r="H45" s="195"/>
      <c r="I45" s="205"/>
      <c r="J45" s="205"/>
      <c r="K45" s="215"/>
      <c r="L45" s="215"/>
      <c r="M45" s="14" t="s">
        <v>370</v>
      </c>
      <c r="N45" s="14" t="s">
        <v>297</v>
      </c>
      <c r="O45" s="163">
        <v>420000</v>
      </c>
      <c r="P45" s="163">
        <v>420000</v>
      </c>
      <c r="Q45" s="160"/>
      <c r="R45" s="160"/>
      <c r="S45" s="160"/>
    </row>
    <row r="46" spans="1:19" s="1" customFormat="1" ht="26.45" customHeight="1" x14ac:dyDescent="0.2">
      <c r="A46" s="334"/>
      <c r="B46" s="331"/>
      <c r="C46" s="328"/>
      <c r="D46" s="200" t="s">
        <v>413</v>
      </c>
      <c r="E46" s="200" t="s">
        <v>42</v>
      </c>
      <c r="F46" s="263"/>
      <c r="G46" s="205"/>
      <c r="H46" s="195"/>
      <c r="I46" s="205"/>
      <c r="J46" s="205"/>
      <c r="K46" s="212" t="s">
        <v>292</v>
      </c>
      <c r="L46" s="212" t="s">
        <v>59</v>
      </c>
      <c r="M46" s="14" t="s">
        <v>371</v>
      </c>
      <c r="N46" s="14" t="s">
        <v>296</v>
      </c>
      <c r="O46" s="163">
        <v>4332244.8099999996</v>
      </c>
      <c r="P46" s="163">
        <v>4332244.8099999996</v>
      </c>
      <c r="Q46" s="160"/>
      <c r="R46" s="160"/>
      <c r="S46" s="160"/>
    </row>
    <row r="47" spans="1:19" s="1" customFormat="1" ht="26.45" customHeight="1" x14ac:dyDescent="0.2">
      <c r="A47" s="334"/>
      <c r="B47" s="331"/>
      <c r="C47" s="328"/>
      <c r="D47" s="200"/>
      <c r="E47" s="200"/>
      <c r="F47" s="263"/>
      <c r="G47" s="205"/>
      <c r="H47" s="195"/>
      <c r="I47" s="205"/>
      <c r="J47" s="205"/>
      <c r="K47" s="267"/>
      <c r="L47" s="267"/>
      <c r="M47" s="14" t="s">
        <v>357</v>
      </c>
      <c r="N47" s="14" t="s">
        <v>297</v>
      </c>
      <c r="O47" s="163">
        <f>46500+2466529-575007.2</f>
        <v>1938021.8</v>
      </c>
      <c r="P47" s="163">
        <f>46500+2466529-575007.2</f>
        <v>1938021.8</v>
      </c>
      <c r="Q47" s="160"/>
      <c r="R47" s="160"/>
      <c r="S47" s="160"/>
    </row>
    <row r="48" spans="1:19" s="1" customFormat="1" ht="26.45" customHeight="1" x14ac:dyDescent="0.2">
      <c r="A48" s="334"/>
      <c r="B48" s="331"/>
      <c r="C48" s="328"/>
      <c r="D48" s="200"/>
      <c r="E48" s="200"/>
      <c r="F48" s="263"/>
      <c r="G48" s="205"/>
      <c r="H48" s="195"/>
      <c r="I48" s="205"/>
      <c r="J48" s="205"/>
      <c r="K48" s="267"/>
      <c r="L48" s="267"/>
      <c r="M48" s="14" t="s">
        <v>358</v>
      </c>
      <c r="N48" s="14" t="s">
        <v>297</v>
      </c>
      <c r="O48" s="163">
        <f>600422-1422</f>
        <v>599000</v>
      </c>
      <c r="P48" s="163">
        <f>600422-1422</f>
        <v>599000</v>
      </c>
      <c r="Q48" s="160"/>
      <c r="R48" s="160"/>
      <c r="S48" s="160"/>
    </row>
    <row r="49" spans="1:19" s="1" customFormat="1" ht="26.45" customHeight="1" x14ac:dyDescent="0.2">
      <c r="A49" s="334"/>
      <c r="B49" s="331"/>
      <c r="C49" s="328"/>
      <c r="D49" s="200"/>
      <c r="E49" s="200"/>
      <c r="F49" s="232"/>
      <c r="G49" s="206"/>
      <c r="H49" s="195"/>
      <c r="I49" s="206"/>
      <c r="J49" s="206"/>
      <c r="K49" s="213"/>
      <c r="L49" s="213"/>
      <c r="M49" s="14" t="s">
        <v>372</v>
      </c>
      <c r="N49" s="14" t="s">
        <v>297</v>
      </c>
      <c r="O49" s="163">
        <v>0</v>
      </c>
      <c r="P49" s="132"/>
      <c r="Q49" s="160"/>
      <c r="R49" s="160"/>
      <c r="S49" s="160"/>
    </row>
    <row r="50" spans="1:19" s="1" customFormat="1" ht="26.45" customHeight="1" x14ac:dyDescent="0.2">
      <c r="A50" s="334"/>
      <c r="B50" s="331"/>
      <c r="C50" s="328"/>
      <c r="D50" s="200" t="s">
        <v>550</v>
      </c>
      <c r="E50" s="200" t="s">
        <v>42</v>
      </c>
      <c r="F50" s="299"/>
      <c r="G50" s="211"/>
      <c r="H50" s="195"/>
      <c r="I50" s="211"/>
      <c r="J50" s="211"/>
      <c r="K50" s="212" t="s">
        <v>292</v>
      </c>
      <c r="L50" s="212" t="s">
        <v>551</v>
      </c>
      <c r="M50" s="14" t="s">
        <v>371</v>
      </c>
      <c r="N50" s="14" t="s">
        <v>296</v>
      </c>
      <c r="O50" s="163">
        <v>2387106.79</v>
      </c>
      <c r="P50" s="163">
        <v>2387106.79</v>
      </c>
      <c r="Q50" s="160">
        <v>7418700</v>
      </c>
      <c r="R50" s="160">
        <v>6725100</v>
      </c>
      <c r="S50" s="160">
        <v>6525100</v>
      </c>
    </row>
    <row r="51" spans="1:19" s="1" customFormat="1" ht="26.45" customHeight="1" x14ac:dyDescent="0.2">
      <c r="A51" s="334"/>
      <c r="B51" s="331"/>
      <c r="C51" s="328"/>
      <c r="D51" s="200"/>
      <c r="E51" s="200"/>
      <c r="F51" s="300"/>
      <c r="G51" s="205"/>
      <c r="H51" s="195"/>
      <c r="I51" s="205"/>
      <c r="J51" s="205"/>
      <c r="K51" s="267"/>
      <c r="L51" s="267"/>
      <c r="M51" s="14" t="s">
        <v>357</v>
      </c>
      <c r="N51" s="14" t="s">
        <v>297</v>
      </c>
      <c r="O51" s="163">
        <v>388778.31</v>
      </c>
      <c r="P51" s="154">
        <v>385679</v>
      </c>
      <c r="Q51" s="160">
        <v>22050</v>
      </c>
      <c r="R51" s="183">
        <v>22050</v>
      </c>
      <c r="S51" s="183">
        <v>22050</v>
      </c>
    </row>
    <row r="52" spans="1:19" s="1" customFormat="1" ht="26.45" customHeight="1" x14ac:dyDescent="0.2">
      <c r="A52" s="334"/>
      <c r="B52" s="331"/>
      <c r="C52" s="328"/>
      <c r="D52" s="200"/>
      <c r="E52" s="200"/>
      <c r="F52" s="300"/>
      <c r="G52" s="205"/>
      <c r="H52" s="195"/>
      <c r="I52" s="205"/>
      <c r="J52" s="205"/>
      <c r="K52" s="267"/>
      <c r="L52" s="267"/>
      <c r="M52" s="14" t="s">
        <v>358</v>
      </c>
      <c r="N52" s="14" t="s">
        <v>297</v>
      </c>
      <c r="O52" s="171"/>
      <c r="P52" s="171"/>
      <c r="Q52" s="171">
        <v>24215</v>
      </c>
      <c r="R52" s="183">
        <v>24215</v>
      </c>
      <c r="S52" s="183">
        <v>24215</v>
      </c>
    </row>
    <row r="53" spans="1:19" s="1" customFormat="1" ht="26.45" customHeight="1" x14ac:dyDescent="0.2">
      <c r="A53" s="335"/>
      <c r="B53" s="332"/>
      <c r="C53" s="329"/>
      <c r="D53" s="200"/>
      <c r="E53" s="200"/>
      <c r="F53" s="301"/>
      <c r="G53" s="206"/>
      <c r="H53" s="196"/>
      <c r="I53" s="206"/>
      <c r="J53" s="206"/>
      <c r="K53" s="213"/>
      <c r="L53" s="213"/>
      <c r="M53" s="14" t="s">
        <v>372</v>
      </c>
      <c r="N53" s="14" t="s">
        <v>297</v>
      </c>
      <c r="O53" s="163">
        <v>129757.89</v>
      </c>
      <c r="P53" s="163">
        <v>129757.89</v>
      </c>
      <c r="Q53" s="160">
        <v>10000</v>
      </c>
      <c r="R53" s="160"/>
      <c r="S53" s="160"/>
    </row>
    <row r="54" spans="1:19" s="1" customFormat="1" ht="74.25" customHeight="1" x14ac:dyDescent="0.2">
      <c r="A54" s="35" t="s">
        <v>60</v>
      </c>
      <c r="B54" s="94" t="s">
        <v>61</v>
      </c>
      <c r="C54" s="94" t="s">
        <v>62</v>
      </c>
      <c r="D54" s="111" t="s">
        <v>270</v>
      </c>
      <c r="E54" s="115" t="s">
        <v>271</v>
      </c>
      <c r="F54" s="89" t="s">
        <v>421</v>
      </c>
      <c r="G54" s="89" t="s">
        <v>42</v>
      </c>
      <c r="H54" s="89" t="s">
        <v>490</v>
      </c>
      <c r="I54" s="89" t="s">
        <v>0</v>
      </c>
      <c r="J54" s="89" t="s">
        <v>11</v>
      </c>
      <c r="K54" s="14" t="s">
        <v>292</v>
      </c>
      <c r="L54" s="14" t="s">
        <v>51</v>
      </c>
      <c r="M54" s="14" t="s">
        <v>355</v>
      </c>
      <c r="N54" s="14" t="s">
        <v>297</v>
      </c>
      <c r="O54" s="163">
        <v>587880</v>
      </c>
      <c r="P54" s="163">
        <v>587880</v>
      </c>
      <c r="Q54" s="171">
        <v>587880</v>
      </c>
      <c r="R54" s="171">
        <v>587880</v>
      </c>
      <c r="S54" s="171">
        <v>587880</v>
      </c>
    </row>
    <row r="55" spans="1:19" s="1" customFormat="1" ht="34.5" customHeight="1" x14ac:dyDescent="0.2">
      <c r="A55" s="200" t="s">
        <v>63</v>
      </c>
      <c r="B55" s="200" t="s">
        <v>64</v>
      </c>
      <c r="C55" s="200" t="s">
        <v>65</v>
      </c>
      <c r="D55" s="200" t="s">
        <v>270</v>
      </c>
      <c r="E55" s="200" t="s">
        <v>271</v>
      </c>
      <c r="F55" s="231" t="s">
        <v>414</v>
      </c>
      <c r="G55" s="211" t="s">
        <v>42</v>
      </c>
      <c r="H55" s="211" t="s">
        <v>492</v>
      </c>
      <c r="I55" s="211" t="s">
        <v>0</v>
      </c>
      <c r="J55" s="211" t="s">
        <v>11</v>
      </c>
      <c r="K55" s="14" t="s">
        <v>292</v>
      </c>
      <c r="L55" s="14" t="s">
        <v>66</v>
      </c>
      <c r="M55" s="14" t="s">
        <v>287</v>
      </c>
      <c r="N55" s="14" t="s">
        <v>288</v>
      </c>
      <c r="O55" s="163">
        <f t="shared" ref="O55" si="11">SUM(O56:O64)</f>
        <v>19151093</v>
      </c>
      <c r="P55" s="132">
        <f t="shared" ref="P55:Q55" si="12">SUM(P56:P64)</f>
        <v>19090072.57</v>
      </c>
      <c r="Q55" s="160">
        <f t="shared" si="12"/>
        <v>21795270</v>
      </c>
      <c r="R55" s="160">
        <f t="shared" ref="R55:S55" si="13">SUM(R56:R64)</f>
        <v>20680470</v>
      </c>
      <c r="S55" s="160">
        <f t="shared" si="13"/>
        <v>20680470</v>
      </c>
    </row>
    <row r="56" spans="1:19" s="1" customFormat="1" ht="34.5" customHeight="1" x14ac:dyDescent="0.2">
      <c r="A56" s="200"/>
      <c r="B56" s="200"/>
      <c r="C56" s="200"/>
      <c r="D56" s="200"/>
      <c r="E56" s="200"/>
      <c r="F56" s="263"/>
      <c r="G56" s="205"/>
      <c r="H56" s="205"/>
      <c r="I56" s="205"/>
      <c r="J56" s="205"/>
      <c r="K56" s="220" t="s">
        <v>292</v>
      </c>
      <c r="L56" s="220" t="s">
        <v>66</v>
      </c>
      <c r="M56" s="220" t="s">
        <v>354</v>
      </c>
      <c r="N56" s="19" t="s">
        <v>28</v>
      </c>
      <c r="O56" s="163">
        <v>13916054.609999999</v>
      </c>
      <c r="P56" s="132">
        <v>13912603.58</v>
      </c>
      <c r="Q56" s="160">
        <v>15818500</v>
      </c>
      <c r="R56" s="171">
        <v>15818500</v>
      </c>
      <c r="S56" s="171">
        <v>15818500</v>
      </c>
    </row>
    <row r="57" spans="1:19" s="1" customFormat="1" ht="34.5" customHeight="1" x14ac:dyDescent="0.2">
      <c r="A57" s="200"/>
      <c r="B57" s="200"/>
      <c r="C57" s="200"/>
      <c r="D57" s="200"/>
      <c r="E57" s="200"/>
      <c r="F57" s="263"/>
      <c r="G57" s="205"/>
      <c r="H57" s="205"/>
      <c r="I57" s="205"/>
      <c r="J57" s="205"/>
      <c r="K57" s="214"/>
      <c r="L57" s="214"/>
      <c r="M57" s="214"/>
      <c r="N57" s="19" t="s">
        <v>315</v>
      </c>
      <c r="O57" s="163">
        <v>4118045.39</v>
      </c>
      <c r="P57" s="132">
        <v>4118044.01</v>
      </c>
      <c r="Q57" s="160">
        <v>4720900</v>
      </c>
      <c r="R57" s="171">
        <v>4720900</v>
      </c>
      <c r="S57" s="171">
        <v>4720900</v>
      </c>
    </row>
    <row r="58" spans="1:19" s="1" customFormat="1" ht="34.5" customHeight="1" x14ac:dyDescent="0.2">
      <c r="A58" s="200"/>
      <c r="B58" s="200"/>
      <c r="C58" s="200"/>
      <c r="D58" s="200"/>
      <c r="E58" s="200"/>
      <c r="F58" s="263"/>
      <c r="G58" s="205"/>
      <c r="H58" s="205"/>
      <c r="I58" s="205"/>
      <c r="J58" s="205"/>
      <c r="K58" s="214"/>
      <c r="L58" s="214"/>
      <c r="M58" s="214"/>
      <c r="N58" s="19" t="s">
        <v>285</v>
      </c>
      <c r="O58" s="163">
        <v>1099400</v>
      </c>
      <c r="P58" s="132">
        <v>1042182.55</v>
      </c>
      <c r="Q58" s="160">
        <v>1232500</v>
      </c>
      <c r="R58" s="171">
        <v>117700</v>
      </c>
      <c r="S58" s="171">
        <v>117700</v>
      </c>
    </row>
    <row r="59" spans="1:19" s="1" customFormat="1" ht="34.5" customHeight="1" x14ac:dyDescent="0.2">
      <c r="A59" s="200"/>
      <c r="B59" s="200"/>
      <c r="C59" s="200"/>
      <c r="D59" s="300" t="s">
        <v>413</v>
      </c>
      <c r="E59" s="205" t="s">
        <v>42</v>
      </c>
      <c r="F59" s="205"/>
      <c r="G59" s="205"/>
      <c r="H59" s="205"/>
      <c r="I59" s="205"/>
      <c r="J59" s="205"/>
      <c r="K59" s="214"/>
      <c r="L59" s="214"/>
      <c r="M59" s="214"/>
      <c r="N59" s="19" t="s">
        <v>319</v>
      </c>
      <c r="O59" s="163">
        <v>500</v>
      </c>
      <c r="P59" s="132">
        <v>149.43</v>
      </c>
      <c r="Q59" s="171">
        <v>500</v>
      </c>
      <c r="R59" s="171">
        <v>500</v>
      </c>
      <c r="S59" s="171">
        <v>500</v>
      </c>
    </row>
    <row r="60" spans="1:19" s="1" customFormat="1" ht="34.5" customHeight="1" x14ac:dyDescent="0.2">
      <c r="A60" s="200"/>
      <c r="B60" s="200"/>
      <c r="C60" s="200"/>
      <c r="D60" s="300"/>
      <c r="E60" s="205"/>
      <c r="F60" s="205"/>
      <c r="G60" s="205"/>
      <c r="H60" s="205"/>
      <c r="I60" s="205"/>
      <c r="J60" s="205"/>
      <c r="K60" s="214"/>
      <c r="L60" s="214"/>
      <c r="M60" s="214"/>
      <c r="N60" s="19" t="s">
        <v>284</v>
      </c>
      <c r="O60" s="163">
        <v>8072</v>
      </c>
      <c r="P60" s="163">
        <v>8072</v>
      </c>
      <c r="Q60" s="160">
        <v>10770</v>
      </c>
      <c r="R60" s="171">
        <v>10770</v>
      </c>
      <c r="S60" s="171">
        <v>10770</v>
      </c>
    </row>
    <row r="61" spans="1:19" s="1" customFormat="1" ht="34.5" customHeight="1" x14ac:dyDescent="0.2">
      <c r="A61" s="200"/>
      <c r="B61" s="200"/>
      <c r="C61" s="200"/>
      <c r="D61" s="300"/>
      <c r="E61" s="205"/>
      <c r="F61" s="205"/>
      <c r="G61" s="205"/>
      <c r="H61" s="205"/>
      <c r="I61" s="205"/>
      <c r="J61" s="205"/>
      <c r="K61" s="214"/>
      <c r="L61" s="214"/>
      <c r="M61" s="214"/>
      <c r="N61" s="14" t="s">
        <v>292</v>
      </c>
      <c r="O61" s="163">
        <v>9021</v>
      </c>
      <c r="P61" s="163">
        <v>9021</v>
      </c>
      <c r="Q61" s="160">
        <v>12100</v>
      </c>
      <c r="R61" s="171">
        <v>12100</v>
      </c>
      <c r="S61" s="171">
        <v>12100</v>
      </c>
    </row>
    <row r="62" spans="1:19" s="1" customFormat="1" ht="34.5" customHeight="1" x14ac:dyDescent="0.2">
      <c r="A62" s="200"/>
      <c r="B62" s="200"/>
      <c r="C62" s="200"/>
      <c r="D62" s="300"/>
      <c r="E62" s="205"/>
      <c r="F62" s="205"/>
      <c r="G62" s="205"/>
      <c r="H62" s="205"/>
      <c r="I62" s="205"/>
      <c r="J62" s="205"/>
      <c r="K62" s="214"/>
      <c r="L62" s="214"/>
      <c r="M62" s="215"/>
      <c r="N62" s="14" t="s">
        <v>289</v>
      </c>
      <c r="O62" s="163"/>
      <c r="P62" s="132"/>
      <c r="Q62" s="160"/>
      <c r="R62" s="171"/>
      <c r="S62" s="171"/>
    </row>
    <row r="63" spans="1:19" s="1" customFormat="1" ht="34.5" customHeight="1" x14ac:dyDescent="0.2">
      <c r="A63" s="200"/>
      <c r="B63" s="200"/>
      <c r="C63" s="200"/>
      <c r="D63" s="300"/>
      <c r="E63" s="205"/>
      <c r="F63" s="205"/>
      <c r="G63" s="205"/>
      <c r="H63" s="205"/>
      <c r="I63" s="205"/>
      <c r="J63" s="205"/>
      <c r="K63" s="214"/>
      <c r="L63" s="214"/>
      <c r="M63" s="220" t="s">
        <v>322</v>
      </c>
      <c r="N63" s="14" t="s">
        <v>28</v>
      </c>
      <c r="O63" s="163">
        <v>0</v>
      </c>
      <c r="P63" s="132"/>
      <c r="Q63" s="160">
        <v>0</v>
      </c>
      <c r="R63" s="171"/>
      <c r="S63" s="171"/>
    </row>
    <row r="64" spans="1:19" s="1" customFormat="1" ht="34.5" customHeight="1" x14ac:dyDescent="0.2">
      <c r="A64" s="200"/>
      <c r="B64" s="200"/>
      <c r="C64" s="200"/>
      <c r="D64" s="300"/>
      <c r="E64" s="206"/>
      <c r="F64" s="206"/>
      <c r="G64" s="206"/>
      <c r="H64" s="206"/>
      <c r="I64" s="206"/>
      <c r="J64" s="206"/>
      <c r="K64" s="215"/>
      <c r="L64" s="215"/>
      <c r="M64" s="215"/>
      <c r="N64" s="14" t="s">
        <v>315</v>
      </c>
      <c r="O64" s="163">
        <v>0</v>
      </c>
      <c r="P64" s="132"/>
      <c r="Q64" s="160">
        <v>0</v>
      </c>
      <c r="R64" s="160"/>
      <c r="S64" s="160"/>
    </row>
    <row r="65" spans="1:19" s="1" customFormat="1" ht="51" customHeight="1" x14ac:dyDescent="0.2">
      <c r="A65" s="204" t="s">
        <v>67</v>
      </c>
      <c r="B65" s="205" t="s">
        <v>68</v>
      </c>
      <c r="C65" s="202" t="s">
        <v>69</v>
      </c>
      <c r="D65" s="292" t="s">
        <v>70</v>
      </c>
      <c r="E65" s="299" t="s">
        <v>42</v>
      </c>
      <c r="F65" s="211" t="s">
        <v>494</v>
      </c>
      <c r="G65" s="211" t="s">
        <v>42</v>
      </c>
      <c r="H65" s="211" t="s">
        <v>493</v>
      </c>
      <c r="I65" s="211" t="s">
        <v>42</v>
      </c>
      <c r="J65" s="211" t="s">
        <v>6</v>
      </c>
      <c r="K65" s="14" t="s">
        <v>284</v>
      </c>
      <c r="L65" s="14" t="s">
        <v>305</v>
      </c>
      <c r="M65" s="14" t="s">
        <v>287</v>
      </c>
      <c r="N65" s="14" t="s">
        <v>288</v>
      </c>
      <c r="O65" s="163">
        <f t="shared" ref="O65:S65" si="14">SUM(O66:O74)</f>
        <v>1516654.44</v>
      </c>
      <c r="P65" s="163">
        <f t="shared" si="14"/>
        <v>1516654.44</v>
      </c>
      <c r="Q65" s="163">
        <f t="shared" si="14"/>
        <v>1016027</v>
      </c>
      <c r="R65" s="163">
        <f t="shared" si="14"/>
        <v>4729284.58</v>
      </c>
      <c r="S65" s="163">
        <f t="shared" si="14"/>
        <v>3717147.96</v>
      </c>
    </row>
    <row r="66" spans="1:19" s="1" customFormat="1" ht="51" customHeight="1" x14ac:dyDescent="0.2">
      <c r="A66" s="205"/>
      <c r="B66" s="205"/>
      <c r="C66" s="202"/>
      <c r="D66" s="293"/>
      <c r="E66" s="300"/>
      <c r="F66" s="205"/>
      <c r="G66" s="205"/>
      <c r="H66" s="205"/>
      <c r="I66" s="205"/>
      <c r="J66" s="205"/>
      <c r="K66" s="124" t="s">
        <v>284</v>
      </c>
      <c r="L66" s="124" t="s">
        <v>152</v>
      </c>
      <c r="M66" s="65" t="s">
        <v>383</v>
      </c>
      <c r="N66" s="65" t="s">
        <v>285</v>
      </c>
      <c r="O66" s="139">
        <v>530165.1</v>
      </c>
      <c r="P66" s="139">
        <v>530165.1</v>
      </c>
      <c r="Q66" s="139">
        <v>633500</v>
      </c>
      <c r="R66" s="160"/>
      <c r="S66" s="160"/>
    </row>
    <row r="67" spans="1:19" s="1" customFormat="1" ht="51" customHeight="1" x14ac:dyDescent="0.2">
      <c r="A67" s="205"/>
      <c r="B67" s="205"/>
      <c r="C67" s="202"/>
      <c r="D67" s="293"/>
      <c r="E67" s="300"/>
      <c r="F67" s="205"/>
      <c r="G67" s="205"/>
      <c r="H67" s="205"/>
      <c r="I67" s="205"/>
      <c r="J67" s="202"/>
      <c r="K67" s="123" t="s">
        <v>284</v>
      </c>
      <c r="L67" s="123" t="s">
        <v>152</v>
      </c>
      <c r="M67" s="123" t="s">
        <v>544</v>
      </c>
      <c r="N67" s="123" t="s">
        <v>285</v>
      </c>
      <c r="O67" s="100">
        <v>714570</v>
      </c>
      <c r="P67" s="100">
        <v>714570</v>
      </c>
      <c r="Q67" s="100">
        <v>0</v>
      </c>
      <c r="R67" s="160"/>
      <c r="S67" s="160"/>
    </row>
    <row r="68" spans="1:19" s="1" customFormat="1" ht="51" customHeight="1" x14ac:dyDescent="0.2">
      <c r="A68" s="205"/>
      <c r="B68" s="205"/>
      <c r="C68" s="202"/>
      <c r="D68" s="293"/>
      <c r="E68" s="300"/>
      <c r="F68" s="205"/>
      <c r="G68" s="205"/>
      <c r="H68" s="205"/>
      <c r="I68" s="205"/>
      <c r="J68" s="205"/>
      <c r="K68" s="125" t="s">
        <v>284</v>
      </c>
      <c r="L68" s="140" t="s">
        <v>111</v>
      </c>
      <c r="M68" s="122" t="s">
        <v>381</v>
      </c>
      <c r="N68" s="122" t="s">
        <v>292</v>
      </c>
      <c r="O68" s="141">
        <v>57985</v>
      </c>
      <c r="P68" s="141">
        <v>57985</v>
      </c>
      <c r="Q68" s="141">
        <v>31800</v>
      </c>
      <c r="R68" s="100"/>
      <c r="S68" s="100"/>
    </row>
    <row r="69" spans="1:19" s="1" customFormat="1" ht="51" customHeight="1" x14ac:dyDescent="0.2">
      <c r="A69" s="205"/>
      <c r="B69" s="205"/>
      <c r="C69" s="202"/>
      <c r="D69" s="293"/>
      <c r="E69" s="300"/>
      <c r="F69" s="205"/>
      <c r="G69" s="205"/>
      <c r="H69" s="205"/>
      <c r="I69" s="205"/>
      <c r="J69" s="205"/>
      <c r="K69" s="113" t="s">
        <v>284</v>
      </c>
      <c r="L69" s="29" t="s">
        <v>94</v>
      </c>
      <c r="M69" s="109" t="s">
        <v>517</v>
      </c>
      <c r="N69" s="110" t="s">
        <v>285</v>
      </c>
      <c r="O69" s="100"/>
      <c r="P69" s="100"/>
      <c r="Q69" s="100"/>
      <c r="R69" s="100">
        <v>3324981.63</v>
      </c>
      <c r="S69" s="100">
        <v>3717147.96</v>
      </c>
    </row>
    <row r="70" spans="1:19" s="1" customFormat="1" ht="51" customHeight="1" x14ac:dyDescent="0.2">
      <c r="A70" s="205"/>
      <c r="B70" s="205"/>
      <c r="C70" s="202"/>
      <c r="D70" s="293"/>
      <c r="E70" s="300"/>
      <c r="F70" s="205"/>
      <c r="G70" s="205"/>
      <c r="H70" s="205"/>
      <c r="I70" s="205"/>
      <c r="J70" s="205"/>
      <c r="K70" s="165" t="s">
        <v>284</v>
      </c>
      <c r="L70" s="29" t="s">
        <v>94</v>
      </c>
      <c r="M70" s="175" t="s">
        <v>560</v>
      </c>
      <c r="N70" s="176" t="s">
        <v>562</v>
      </c>
      <c r="O70" s="100"/>
      <c r="P70" s="100"/>
      <c r="Q70" s="100"/>
      <c r="R70" s="100">
        <v>1404302.95</v>
      </c>
      <c r="S70" s="100"/>
    </row>
    <row r="71" spans="1:19" s="1" customFormat="1" ht="51" customHeight="1" x14ac:dyDescent="0.2">
      <c r="A71" s="205"/>
      <c r="B71" s="205"/>
      <c r="C71" s="202"/>
      <c r="D71" s="293"/>
      <c r="E71" s="300"/>
      <c r="F71" s="205"/>
      <c r="G71" s="205"/>
      <c r="H71" s="205"/>
      <c r="I71" s="205"/>
      <c r="J71" s="205"/>
      <c r="K71" s="165" t="s">
        <v>284</v>
      </c>
      <c r="L71" s="29" t="s">
        <v>94</v>
      </c>
      <c r="M71" s="175" t="s">
        <v>561</v>
      </c>
      <c r="N71" s="176" t="s">
        <v>285</v>
      </c>
      <c r="O71" s="100"/>
      <c r="P71" s="100"/>
      <c r="Q71" s="100">
        <v>350727</v>
      </c>
      <c r="R71" s="100"/>
      <c r="S71" s="100"/>
    </row>
    <row r="72" spans="1:19" s="1" customFormat="1" ht="51" customHeight="1" x14ac:dyDescent="0.2">
      <c r="A72" s="205"/>
      <c r="B72" s="205"/>
      <c r="C72" s="202"/>
      <c r="D72" s="293"/>
      <c r="E72" s="300"/>
      <c r="F72" s="205"/>
      <c r="G72" s="205"/>
      <c r="H72" s="205"/>
      <c r="I72" s="205"/>
      <c r="J72" s="205"/>
      <c r="K72" s="95" t="s">
        <v>284</v>
      </c>
      <c r="L72" s="29" t="s">
        <v>259</v>
      </c>
      <c r="M72" s="97" t="s">
        <v>326</v>
      </c>
      <c r="N72" s="98" t="s">
        <v>285</v>
      </c>
      <c r="O72" s="100">
        <v>163857.66</v>
      </c>
      <c r="P72" s="100">
        <v>163857.66</v>
      </c>
      <c r="Q72" s="100">
        <v>0</v>
      </c>
      <c r="R72" s="160"/>
      <c r="S72" s="160"/>
    </row>
    <row r="73" spans="1:19" s="1" customFormat="1" ht="51" customHeight="1" x14ac:dyDescent="0.2">
      <c r="A73" s="205"/>
      <c r="B73" s="205"/>
      <c r="C73" s="202"/>
      <c r="D73" s="293"/>
      <c r="E73" s="300"/>
      <c r="F73" s="205"/>
      <c r="G73" s="205"/>
      <c r="H73" s="205"/>
      <c r="I73" s="205"/>
      <c r="J73" s="205"/>
      <c r="K73" s="95" t="s">
        <v>284</v>
      </c>
      <c r="L73" s="29" t="s">
        <v>259</v>
      </c>
      <c r="M73" s="97" t="s">
        <v>326</v>
      </c>
      <c r="N73" s="98" t="s">
        <v>514</v>
      </c>
      <c r="O73" s="100">
        <v>76.680000000000007</v>
      </c>
      <c r="P73" s="100">
        <v>76.680000000000007</v>
      </c>
      <c r="Q73" s="100">
        <v>0</v>
      </c>
      <c r="R73" s="160"/>
      <c r="S73" s="160"/>
    </row>
    <row r="74" spans="1:19" s="1" customFormat="1" ht="51" customHeight="1" x14ac:dyDescent="0.2">
      <c r="A74" s="206"/>
      <c r="B74" s="206"/>
      <c r="C74" s="203"/>
      <c r="D74" s="294"/>
      <c r="E74" s="301"/>
      <c r="F74" s="206"/>
      <c r="G74" s="206"/>
      <c r="H74" s="206"/>
      <c r="I74" s="206"/>
      <c r="J74" s="206"/>
      <c r="K74" s="65" t="s">
        <v>284</v>
      </c>
      <c r="L74" s="29" t="s">
        <v>259</v>
      </c>
      <c r="M74" s="83" t="s">
        <v>326</v>
      </c>
      <c r="N74" s="84" t="s">
        <v>289</v>
      </c>
      <c r="O74" s="100">
        <v>50000</v>
      </c>
      <c r="P74" s="100">
        <v>50000</v>
      </c>
      <c r="Q74" s="100">
        <v>0</v>
      </c>
      <c r="R74" s="160"/>
      <c r="S74" s="160"/>
    </row>
    <row r="75" spans="1:19" s="1" customFormat="1" ht="26.45" customHeight="1" x14ac:dyDescent="0.2">
      <c r="A75" s="229" t="s">
        <v>71</v>
      </c>
      <c r="B75" s="211" t="s">
        <v>72</v>
      </c>
      <c r="C75" s="230" t="s">
        <v>73</v>
      </c>
      <c r="D75" s="204" t="s">
        <v>270</v>
      </c>
      <c r="E75" s="211" t="s">
        <v>271</v>
      </c>
      <c r="F75" s="211" t="s">
        <v>74</v>
      </c>
      <c r="G75" s="211" t="s">
        <v>42</v>
      </c>
      <c r="H75" s="211" t="s">
        <v>425</v>
      </c>
      <c r="I75" s="211" t="s">
        <v>42</v>
      </c>
      <c r="J75" s="194" t="s">
        <v>12</v>
      </c>
      <c r="K75" s="307" t="s">
        <v>284</v>
      </c>
      <c r="L75" s="307" t="s">
        <v>75</v>
      </c>
      <c r="M75" s="36" t="s">
        <v>288</v>
      </c>
      <c r="N75" s="23" t="s">
        <v>288</v>
      </c>
      <c r="O75" s="24">
        <f t="shared" ref="O75" si="15">SUM(O76:O81)</f>
        <v>10390256.08</v>
      </c>
      <c r="P75" s="24">
        <f t="shared" ref="P75:Q75" si="16">SUM(P76:P81)</f>
        <v>10390256.08</v>
      </c>
      <c r="Q75" s="24">
        <f t="shared" si="16"/>
        <v>10474696.939999999</v>
      </c>
      <c r="R75" s="24">
        <f t="shared" ref="R75:S75" si="17">SUM(R76:R81)</f>
        <v>9922642</v>
      </c>
      <c r="S75" s="24">
        <f t="shared" si="17"/>
        <v>9924359</v>
      </c>
    </row>
    <row r="76" spans="1:19" s="1" customFormat="1" ht="26.45" customHeight="1" x14ac:dyDescent="0.2">
      <c r="A76" s="229"/>
      <c r="B76" s="205"/>
      <c r="C76" s="230"/>
      <c r="D76" s="205"/>
      <c r="E76" s="205"/>
      <c r="F76" s="205"/>
      <c r="G76" s="205"/>
      <c r="H76" s="205"/>
      <c r="I76" s="205"/>
      <c r="J76" s="195"/>
      <c r="K76" s="307"/>
      <c r="L76" s="307"/>
      <c r="M76" s="302" t="s">
        <v>345</v>
      </c>
      <c r="N76" s="82" t="s">
        <v>296</v>
      </c>
      <c r="O76" s="100">
        <v>9349800</v>
      </c>
      <c r="P76" s="100">
        <v>9349800</v>
      </c>
      <c r="Q76" s="100">
        <v>10407700</v>
      </c>
      <c r="R76" s="160">
        <v>9855558.3300000001</v>
      </c>
      <c r="S76" s="160">
        <v>9855523.2899999991</v>
      </c>
    </row>
    <row r="77" spans="1:19" s="1" customFormat="1" ht="26.45" customHeight="1" x14ac:dyDescent="0.2">
      <c r="A77" s="229"/>
      <c r="B77" s="205"/>
      <c r="C77" s="230"/>
      <c r="D77" s="205"/>
      <c r="E77" s="205"/>
      <c r="F77" s="205"/>
      <c r="G77" s="205"/>
      <c r="H77" s="205"/>
      <c r="I77" s="205"/>
      <c r="J77" s="195"/>
      <c r="K77" s="307"/>
      <c r="L77" s="307"/>
      <c r="M77" s="303"/>
      <c r="N77" s="83" t="s">
        <v>297</v>
      </c>
      <c r="O77" s="100">
        <v>342936.8</v>
      </c>
      <c r="P77" s="100">
        <v>342936.8</v>
      </c>
      <c r="Q77" s="100"/>
      <c r="R77" s="160"/>
      <c r="S77" s="160"/>
    </row>
    <row r="78" spans="1:19" s="1" customFormat="1" ht="26.45" customHeight="1" x14ac:dyDescent="0.2">
      <c r="A78" s="229"/>
      <c r="B78" s="205"/>
      <c r="C78" s="230"/>
      <c r="D78" s="205"/>
      <c r="E78" s="206"/>
      <c r="F78" s="205"/>
      <c r="G78" s="205"/>
      <c r="H78" s="205"/>
      <c r="I78" s="205"/>
      <c r="J78" s="195"/>
      <c r="K78" s="307"/>
      <c r="L78" s="307"/>
      <c r="M78" s="14" t="s">
        <v>507</v>
      </c>
      <c r="N78" s="14" t="s">
        <v>297</v>
      </c>
      <c r="O78" s="100">
        <v>620443.28</v>
      </c>
      <c r="P78" s="100">
        <v>620443.28</v>
      </c>
      <c r="Q78" s="100"/>
      <c r="R78" s="160"/>
      <c r="S78" s="160"/>
    </row>
    <row r="79" spans="1:19" s="1" customFormat="1" ht="34.5" customHeight="1" x14ac:dyDescent="0.2">
      <c r="A79" s="229"/>
      <c r="B79" s="205"/>
      <c r="C79" s="230"/>
      <c r="D79" s="288" t="s">
        <v>415</v>
      </c>
      <c r="E79" s="211" t="s">
        <v>42</v>
      </c>
      <c r="F79" s="205"/>
      <c r="G79" s="205"/>
      <c r="H79" s="205" t="s">
        <v>426</v>
      </c>
      <c r="I79" s="205"/>
      <c r="J79" s="195"/>
      <c r="K79" s="307"/>
      <c r="L79" s="307"/>
      <c r="M79" s="14" t="s">
        <v>343</v>
      </c>
      <c r="N79" s="14" t="s">
        <v>297</v>
      </c>
      <c r="O79" s="100"/>
      <c r="P79" s="100"/>
      <c r="Q79" s="100"/>
      <c r="R79" s="160"/>
      <c r="S79" s="160"/>
    </row>
    <row r="80" spans="1:19" s="1" customFormat="1" ht="34.5" customHeight="1" x14ac:dyDescent="0.2">
      <c r="A80" s="229"/>
      <c r="B80" s="205"/>
      <c r="C80" s="230"/>
      <c r="D80" s="288"/>
      <c r="E80" s="205"/>
      <c r="F80" s="205"/>
      <c r="G80" s="205"/>
      <c r="H80" s="305"/>
      <c r="I80" s="205"/>
      <c r="J80" s="195"/>
      <c r="K80" s="307"/>
      <c r="L80" s="307"/>
      <c r="M80" s="14" t="s">
        <v>302</v>
      </c>
      <c r="N80" s="14" t="s">
        <v>297</v>
      </c>
      <c r="O80" s="163"/>
      <c r="P80" s="132"/>
      <c r="Q80" s="160"/>
      <c r="R80" s="160"/>
      <c r="S80" s="160"/>
    </row>
    <row r="81" spans="1:19" s="1" customFormat="1" ht="34.5" customHeight="1" x14ac:dyDescent="0.2">
      <c r="A81" s="229"/>
      <c r="B81" s="206"/>
      <c r="C81" s="230"/>
      <c r="D81" s="304"/>
      <c r="E81" s="206"/>
      <c r="F81" s="206"/>
      <c r="G81" s="206"/>
      <c r="H81" s="306"/>
      <c r="I81" s="206"/>
      <c r="J81" s="196"/>
      <c r="K81" s="307"/>
      <c r="L81" s="307"/>
      <c r="M81" s="18" t="s">
        <v>344</v>
      </c>
      <c r="N81" s="66" t="s">
        <v>297</v>
      </c>
      <c r="O81" s="163">
        <f>77099-23</f>
        <v>77076</v>
      </c>
      <c r="P81" s="163">
        <f>77099-23</f>
        <v>77076</v>
      </c>
      <c r="Q81" s="160">
        <v>66996.94</v>
      </c>
      <c r="R81" s="160">
        <v>67083.67</v>
      </c>
      <c r="S81" s="160">
        <v>68835.710000000006</v>
      </c>
    </row>
    <row r="82" spans="1:19" s="1" customFormat="1" ht="26.45" customHeight="1" x14ac:dyDescent="0.2">
      <c r="A82" s="229" t="s">
        <v>76</v>
      </c>
      <c r="B82" s="211" t="s">
        <v>77</v>
      </c>
      <c r="C82" s="230" t="s">
        <v>78</v>
      </c>
      <c r="D82" s="211" t="s">
        <v>270</v>
      </c>
      <c r="E82" s="211" t="s">
        <v>271</v>
      </c>
      <c r="F82" s="211" t="s">
        <v>79</v>
      </c>
      <c r="G82" s="211" t="s">
        <v>42</v>
      </c>
      <c r="H82" s="211" t="s">
        <v>495</v>
      </c>
      <c r="I82" s="211" t="s">
        <v>42</v>
      </c>
      <c r="J82" s="194" t="s">
        <v>12</v>
      </c>
      <c r="K82" s="296" t="s">
        <v>284</v>
      </c>
      <c r="L82" s="296" t="s">
        <v>75</v>
      </c>
      <c r="M82" s="15" t="s">
        <v>288</v>
      </c>
      <c r="N82" s="15" t="s">
        <v>288</v>
      </c>
      <c r="O82" s="24">
        <f>SUM(O83:O90)</f>
        <v>9149311.1799999997</v>
      </c>
      <c r="P82" s="24">
        <f>SUM(P83:P90)</f>
        <v>9149311.1799999997</v>
      </c>
      <c r="Q82" s="24">
        <f t="shared" ref="Q82:S82" si="18">SUM(Q83:Q90)</f>
        <v>18419119</v>
      </c>
      <c r="R82" s="24">
        <f t="shared" si="18"/>
        <v>9991300</v>
      </c>
      <c r="S82" s="24">
        <f t="shared" si="18"/>
        <v>9991300</v>
      </c>
    </row>
    <row r="83" spans="1:19" s="1" customFormat="1" ht="26.45" customHeight="1" x14ac:dyDescent="0.2">
      <c r="A83" s="229"/>
      <c r="B83" s="205"/>
      <c r="C83" s="230"/>
      <c r="D83" s="205"/>
      <c r="E83" s="205"/>
      <c r="F83" s="205"/>
      <c r="G83" s="205"/>
      <c r="H83" s="205"/>
      <c r="I83" s="205"/>
      <c r="J83" s="195"/>
      <c r="K83" s="297"/>
      <c r="L83" s="297"/>
      <c r="M83" s="14" t="s">
        <v>343</v>
      </c>
      <c r="N83" s="14" t="s">
        <v>297</v>
      </c>
      <c r="O83" s="163">
        <v>107458</v>
      </c>
      <c r="P83" s="163">
        <v>107458</v>
      </c>
      <c r="Q83" s="160">
        <v>0</v>
      </c>
      <c r="R83" s="160"/>
      <c r="S83" s="160"/>
    </row>
    <row r="84" spans="1:19" s="1" customFormat="1" ht="26.45" customHeight="1" x14ac:dyDescent="0.2">
      <c r="A84" s="229"/>
      <c r="B84" s="205"/>
      <c r="C84" s="230"/>
      <c r="D84" s="205"/>
      <c r="E84" s="205"/>
      <c r="F84" s="205"/>
      <c r="G84" s="205"/>
      <c r="H84" s="205"/>
      <c r="I84" s="205"/>
      <c r="J84" s="195"/>
      <c r="K84" s="297"/>
      <c r="L84" s="297"/>
      <c r="M84" s="220" t="s">
        <v>340</v>
      </c>
      <c r="N84" s="14" t="s">
        <v>296</v>
      </c>
      <c r="O84" s="100">
        <v>8746000</v>
      </c>
      <c r="P84" s="100">
        <v>8746000</v>
      </c>
      <c r="Q84" s="100">
        <v>10874300</v>
      </c>
      <c r="R84" s="160">
        <v>9705800</v>
      </c>
      <c r="S84" s="160">
        <v>9705800</v>
      </c>
    </row>
    <row r="85" spans="1:19" s="1" customFormat="1" ht="26.45" customHeight="1" x14ac:dyDescent="0.2">
      <c r="A85" s="229"/>
      <c r="B85" s="205"/>
      <c r="C85" s="230"/>
      <c r="D85" s="205"/>
      <c r="E85" s="205"/>
      <c r="F85" s="205"/>
      <c r="G85" s="205"/>
      <c r="H85" s="205"/>
      <c r="I85" s="205"/>
      <c r="J85" s="195"/>
      <c r="K85" s="297"/>
      <c r="L85" s="297"/>
      <c r="M85" s="215"/>
      <c r="N85" s="14" t="s">
        <v>297</v>
      </c>
      <c r="O85" s="100"/>
      <c r="P85" s="100"/>
      <c r="Q85" s="100"/>
      <c r="R85" s="160"/>
      <c r="S85" s="160"/>
    </row>
    <row r="86" spans="1:19" s="1" customFormat="1" ht="26.45" customHeight="1" x14ac:dyDescent="0.2">
      <c r="A86" s="229"/>
      <c r="B86" s="205"/>
      <c r="C86" s="230"/>
      <c r="D86" s="206"/>
      <c r="E86" s="206"/>
      <c r="F86" s="205"/>
      <c r="G86" s="205"/>
      <c r="H86" s="205"/>
      <c r="I86" s="205"/>
      <c r="J86" s="195"/>
      <c r="K86" s="297"/>
      <c r="L86" s="297"/>
      <c r="M86" s="14" t="s">
        <v>341</v>
      </c>
      <c r="N86" s="14" t="s">
        <v>285</v>
      </c>
      <c r="O86" s="100">
        <v>134393.32999999999</v>
      </c>
      <c r="P86" s="100">
        <v>134393.32999999999</v>
      </c>
      <c r="Q86" s="100">
        <v>135500</v>
      </c>
      <c r="R86" s="100">
        <v>135500</v>
      </c>
      <c r="S86" s="100">
        <v>135500</v>
      </c>
    </row>
    <row r="87" spans="1:19" s="1" customFormat="1" ht="26.45" customHeight="1" x14ac:dyDescent="0.2">
      <c r="A87" s="229"/>
      <c r="B87" s="205"/>
      <c r="C87" s="230"/>
      <c r="D87" s="287" t="s">
        <v>416</v>
      </c>
      <c r="E87" s="278" t="s">
        <v>42</v>
      </c>
      <c r="F87" s="205"/>
      <c r="G87" s="205"/>
      <c r="H87" s="205"/>
      <c r="I87" s="205"/>
      <c r="J87" s="195"/>
      <c r="K87" s="297"/>
      <c r="L87" s="297"/>
      <c r="M87" s="14" t="s">
        <v>341</v>
      </c>
      <c r="N87" s="14" t="s">
        <v>297</v>
      </c>
      <c r="O87" s="100">
        <v>161459.85</v>
      </c>
      <c r="P87" s="100">
        <v>161459.85</v>
      </c>
      <c r="Q87" s="100">
        <v>1060000</v>
      </c>
      <c r="R87" s="160">
        <v>150000</v>
      </c>
      <c r="S87" s="183">
        <v>150000</v>
      </c>
    </row>
    <row r="88" spans="1:19" s="1" customFormat="1" ht="26.45" customHeight="1" x14ac:dyDescent="0.2">
      <c r="A88" s="229"/>
      <c r="B88" s="205"/>
      <c r="C88" s="230"/>
      <c r="D88" s="288"/>
      <c r="E88" s="279"/>
      <c r="F88" s="205"/>
      <c r="G88" s="205"/>
      <c r="H88" s="205"/>
      <c r="I88" s="205"/>
      <c r="J88" s="195"/>
      <c r="K88" s="297"/>
      <c r="L88" s="297"/>
      <c r="M88" s="14" t="s">
        <v>342</v>
      </c>
      <c r="N88" s="14" t="s">
        <v>297</v>
      </c>
      <c r="O88" s="163"/>
      <c r="P88" s="132"/>
      <c r="Q88" s="160">
        <v>3446459</v>
      </c>
      <c r="R88" s="160"/>
      <c r="S88" s="160"/>
    </row>
    <row r="89" spans="1:19" s="1" customFormat="1" ht="26.45" customHeight="1" x14ac:dyDescent="0.2">
      <c r="A89" s="229"/>
      <c r="B89" s="205"/>
      <c r="C89" s="230"/>
      <c r="D89" s="288"/>
      <c r="E89" s="279"/>
      <c r="F89" s="205"/>
      <c r="G89" s="205"/>
      <c r="H89" s="205"/>
      <c r="I89" s="205"/>
      <c r="J89" s="195"/>
      <c r="K89" s="297"/>
      <c r="L89" s="297"/>
      <c r="M89" s="14" t="s">
        <v>522</v>
      </c>
      <c r="N89" s="14" t="s">
        <v>297</v>
      </c>
      <c r="O89" s="163"/>
      <c r="P89" s="132"/>
      <c r="Q89" s="160">
        <v>2902860</v>
      </c>
      <c r="R89" s="160"/>
      <c r="S89" s="160"/>
    </row>
    <row r="90" spans="1:19" s="1" customFormat="1" ht="26.45" customHeight="1" x14ac:dyDescent="0.2">
      <c r="A90" s="229"/>
      <c r="B90" s="295"/>
      <c r="C90" s="230"/>
      <c r="D90" s="288"/>
      <c r="E90" s="279"/>
      <c r="F90" s="295"/>
      <c r="G90" s="295"/>
      <c r="H90" s="295"/>
      <c r="I90" s="295"/>
      <c r="J90" s="246"/>
      <c r="K90" s="298"/>
      <c r="L90" s="298"/>
      <c r="M90" s="14" t="s">
        <v>303</v>
      </c>
      <c r="N90" s="14" t="s">
        <v>297</v>
      </c>
      <c r="O90" s="163"/>
      <c r="P90" s="132"/>
      <c r="Q90" s="160"/>
      <c r="R90" s="160"/>
      <c r="S90" s="160"/>
    </row>
    <row r="91" spans="1:19" s="1" customFormat="1" ht="36.75" customHeight="1" x14ac:dyDescent="0.2">
      <c r="A91" s="289" t="s">
        <v>80</v>
      </c>
      <c r="B91" s="292" t="s">
        <v>81</v>
      </c>
      <c r="C91" s="292" t="s">
        <v>82</v>
      </c>
      <c r="D91" s="35" t="s">
        <v>270</v>
      </c>
      <c r="E91" s="94" t="s">
        <v>271</v>
      </c>
      <c r="F91" s="292" t="s">
        <v>496</v>
      </c>
      <c r="G91" s="292" t="s">
        <v>42</v>
      </c>
      <c r="H91" s="292" t="s">
        <v>457</v>
      </c>
      <c r="I91" s="292" t="s">
        <v>42</v>
      </c>
      <c r="J91" s="292" t="s">
        <v>12</v>
      </c>
      <c r="K91" s="197" t="s">
        <v>284</v>
      </c>
      <c r="L91" s="23" t="s">
        <v>305</v>
      </c>
      <c r="M91" s="23" t="s">
        <v>288</v>
      </c>
      <c r="N91" s="23" t="s">
        <v>288</v>
      </c>
      <c r="O91" s="24">
        <f t="shared" ref="O91:S91" si="19">O92+O93</f>
        <v>4249576.8599999994</v>
      </c>
      <c r="P91" s="24">
        <f t="shared" si="19"/>
        <v>4249570.92</v>
      </c>
      <c r="Q91" s="24">
        <f t="shared" si="19"/>
        <v>456764.08</v>
      </c>
      <c r="R91" s="24">
        <f t="shared" si="19"/>
        <v>0</v>
      </c>
      <c r="S91" s="24">
        <f t="shared" si="19"/>
        <v>0</v>
      </c>
    </row>
    <row r="92" spans="1:19" s="1" customFormat="1" ht="36.75" customHeight="1" x14ac:dyDescent="0.2">
      <c r="A92" s="290"/>
      <c r="B92" s="293"/>
      <c r="C92" s="293"/>
      <c r="D92" s="200" t="s">
        <v>417</v>
      </c>
      <c r="E92" s="200" t="s">
        <v>42</v>
      </c>
      <c r="F92" s="293"/>
      <c r="G92" s="293"/>
      <c r="H92" s="293"/>
      <c r="I92" s="293"/>
      <c r="J92" s="293"/>
      <c r="K92" s="198"/>
      <c r="L92" s="109" t="s">
        <v>304</v>
      </c>
      <c r="M92" s="109" t="s">
        <v>406</v>
      </c>
      <c r="N92" s="109" t="s">
        <v>285</v>
      </c>
      <c r="O92" s="163">
        <v>3917761.86</v>
      </c>
      <c r="P92" s="163">
        <v>3917755.92</v>
      </c>
      <c r="Q92" s="160">
        <v>456764.08</v>
      </c>
      <c r="R92" s="160"/>
      <c r="S92" s="160"/>
    </row>
    <row r="93" spans="1:19" s="1" customFormat="1" ht="36.75" customHeight="1" x14ac:dyDescent="0.2">
      <c r="A93" s="291"/>
      <c r="B93" s="294"/>
      <c r="C93" s="294"/>
      <c r="D93" s="200"/>
      <c r="E93" s="200"/>
      <c r="F93" s="294"/>
      <c r="G93" s="294"/>
      <c r="H93" s="294"/>
      <c r="I93" s="294"/>
      <c r="J93" s="294"/>
      <c r="K93" s="199"/>
      <c r="L93" s="109" t="s">
        <v>75</v>
      </c>
      <c r="M93" s="109" t="s">
        <v>339</v>
      </c>
      <c r="N93" s="109" t="s">
        <v>285</v>
      </c>
      <c r="O93" s="163">
        <v>331815</v>
      </c>
      <c r="P93" s="163">
        <v>331815</v>
      </c>
      <c r="Q93" s="160">
        <v>0</v>
      </c>
      <c r="R93" s="160"/>
      <c r="S93" s="160"/>
    </row>
    <row r="94" spans="1:19" s="1" customFormat="1" ht="26.45" customHeight="1" x14ac:dyDescent="0.2">
      <c r="A94" s="228" t="s">
        <v>83</v>
      </c>
      <c r="B94" s="260" t="s">
        <v>84</v>
      </c>
      <c r="C94" s="207" t="s">
        <v>85</v>
      </c>
      <c r="D94" s="204" t="s">
        <v>270</v>
      </c>
      <c r="E94" s="204" t="s">
        <v>271</v>
      </c>
      <c r="F94" s="204" t="s">
        <v>418</v>
      </c>
      <c r="G94" s="204" t="s">
        <v>42</v>
      </c>
      <c r="H94" s="204" t="s">
        <v>497</v>
      </c>
      <c r="I94" s="201" t="s">
        <v>42</v>
      </c>
      <c r="J94" s="200" t="s">
        <v>16</v>
      </c>
      <c r="K94" s="189" t="s">
        <v>288</v>
      </c>
      <c r="L94" s="197" t="s">
        <v>86</v>
      </c>
      <c r="M94" s="26" t="s">
        <v>287</v>
      </c>
      <c r="N94" s="114" t="s">
        <v>288</v>
      </c>
      <c r="O94" s="163">
        <f>O95+O102</f>
        <v>316916.40999999997</v>
      </c>
      <c r="P94" s="171">
        <f>P95+P102</f>
        <v>306516.40999999997</v>
      </c>
      <c r="Q94" s="171">
        <f>Q95+Q102</f>
        <v>426245</v>
      </c>
      <c r="R94" s="171">
        <f>R95+R102</f>
        <v>275800</v>
      </c>
      <c r="S94" s="171">
        <f>S95+S102</f>
        <v>275800</v>
      </c>
    </row>
    <row r="95" spans="1:19" s="1" customFormat="1" ht="26.45" customHeight="1" x14ac:dyDescent="0.2">
      <c r="A95" s="208"/>
      <c r="B95" s="195"/>
      <c r="C95" s="208"/>
      <c r="D95" s="205"/>
      <c r="E95" s="205"/>
      <c r="F95" s="205"/>
      <c r="G95" s="205"/>
      <c r="H95" s="205"/>
      <c r="I95" s="202"/>
      <c r="J95" s="200"/>
      <c r="K95" s="210" t="s">
        <v>284</v>
      </c>
      <c r="L95" s="198"/>
      <c r="M95" s="187" t="s">
        <v>287</v>
      </c>
      <c r="N95" s="166" t="s">
        <v>288</v>
      </c>
      <c r="O95" s="171">
        <f>SUM(O96:O101)</f>
        <v>316916.40999999997</v>
      </c>
      <c r="P95" s="171">
        <f t="shared" ref="P95:S95" si="20">SUM(P96:P101)</f>
        <v>306516.40999999997</v>
      </c>
      <c r="Q95" s="171">
        <f t="shared" si="20"/>
        <v>285800</v>
      </c>
      <c r="R95" s="171">
        <f t="shared" si="20"/>
        <v>275800</v>
      </c>
      <c r="S95" s="171">
        <f t="shared" si="20"/>
        <v>275800</v>
      </c>
    </row>
    <row r="96" spans="1:19" s="1" customFormat="1" ht="26.45" customHeight="1" x14ac:dyDescent="0.2">
      <c r="A96" s="208"/>
      <c r="B96" s="195"/>
      <c r="C96" s="208"/>
      <c r="D96" s="205"/>
      <c r="E96" s="205"/>
      <c r="F96" s="205"/>
      <c r="G96" s="205"/>
      <c r="H96" s="205"/>
      <c r="I96" s="202"/>
      <c r="J96" s="200"/>
      <c r="K96" s="210"/>
      <c r="L96" s="198"/>
      <c r="M96" s="281" t="s">
        <v>328</v>
      </c>
      <c r="N96" s="14" t="s">
        <v>26</v>
      </c>
      <c r="O96" s="100">
        <v>21600</v>
      </c>
      <c r="P96" s="100">
        <v>21600</v>
      </c>
      <c r="Q96" s="100">
        <v>0</v>
      </c>
      <c r="R96" s="160"/>
      <c r="S96" s="160"/>
    </row>
    <row r="97" spans="1:19" s="1" customFormat="1" ht="26.45" customHeight="1" x14ac:dyDescent="0.2">
      <c r="A97" s="208"/>
      <c r="B97" s="195"/>
      <c r="C97" s="208"/>
      <c r="D97" s="205"/>
      <c r="E97" s="205"/>
      <c r="F97" s="205"/>
      <c r="G97" s="205"/>
      <c r="H97" s="205"/>
      <c r="I97" s="202"/>
      <c r="J97" s="200"/>
      <c r="K97" s="210"/>
      <c r="L97" s="198"/>
      <c r="M97" s="282"/>
      <c r="N97" s="14" t="s">
        <v>285</v>
      </c>
      <c r="O97" s="100">
        <v>285316.40999999997</v>
      </c>
      <c r="P97" s="100">
        <v>274916.40999999997</v>
      </c>
      <c r="Q97" s="100">
        <v>275800</v>
      </c>
      <c r="R97" s="100">
        <v>275800</v>
      </c>
      <c r="S97" s="100">
        <v>275800</v>
      </c>
    </row>
    <row r="98" spans="1:19" s="1" customFormat="1" ht="26.45" customHeight="1" x14ac:dyDescent="0.2">
      <c r="A98" s="208"/>
      <c r="B98" s="195"/>
      <c r="C98" s="208"/>
      <c r="D98" s="205"/>
      <c r="E98" s="205"/>
      <c r="F98" s="205"/>
      <c r="G98" s="205"/>
      <c r="H98" s="205"/>
      <c r="I98" s="202"/>
      <c r="J98" s="200"/>
      <c r="K98" s="210"/>
      <c r="L98" s="198"/>
      <c r="M98" s="281" t="s">
        <v>329</v>
      </c>
      <c r="N98" s="113" t="s">
        <v>26</v>
      </c>
      <c r="O98" s="100">
        <f>211200-211200</f>
        <v>0</v>
      </c>
      <c r="P98" s="100">
        <v>0</v>
      </c>
      <c r="Q98" s="100"/>
      <c r="R98" s="160"/>
      <c r="S98" s="160"/>
    </row>
    <row r="99" spans="1:19" s="1" customFormat="1" ht="26.45" customHeight="1" x14ac:dyDescent="0.2">
      <c r="A99" s="208"/>
      <c r="B99" s="195"/>
      <c r="C99" s="208"/>
      <c r="D99" s="205"/>
      <c r="E99" s="205"/>
      <c r="F99" s="205"/>
      <c r="G99" s="205"/>
      <c r="H99" s="205"/>
      <c r="I99" s="202"/>
      <c r="J99" s="200"/>
      <c r="K99" s="210"/>
      <c r="L99" s="198"/>
      <c r="M99" s="283"/>
      <c r="N99" s="109" t="s">
        <v>285</v>
      </c>
      <c r="O99" s="100">
        <f>221330-221330</f>
        <v>0</v>
      </c>
      <c r="P99" s="100">
        <v>0</v>
      </c>
      <c r="Q99" s="100"/>
      <c r="R99" s="160"/>
      <c r="S99" s="160"/>
    </row>
    <row r="100" spans="1:19" s="1" customFormat="1" ht="26.45" customHeight="1" x14ac:dyDescent="0.2">
      <c r="A100" s="208"/>
      <c r="B100" s="195"/>
      <c r="C100" s="208"/>
      <c r="D100" s="205"/>
      <c r="E100" s="205"/>
      <c r="F100" s="205"/>
      <c r="G100" s="205"/>
      <c r="H100" s="205"/>
      <c r="I100" s="202"/>
      <c r="J100" s="200"/>
      <c r="K100" s="210"/>
      <c r="L100" s="198"/>
      <c r="M100" s="188" t="s">
        <v>330</v>
      </c>
      <c r="N100" s="109" t="s">
        <v>285</v>
      </c>
      <c r="O100" s="100">
        <v>10000</v>
      </c>
      <c r="P100" s="100">
        <v>10000</v>
      </c>
      <c r="Q100" s="100">
        <v>10000</v>
      </c>
      <c r="R100" s="160"/>
      <c r="S100" s="160"/>
    </row>
    <row r="101" spans="1:19" s="1" customFormat="1" ht="26.45" customHeight="1" x14ac:dyDescent="0.2">
      <c r="A101" s="208"/>
      <c r="B101" s="195"/>
      <c r="C101" s="208"/>
      <c r="D101" s="205"/>
      <c r="E101" s="205"/>
      <c r="F101" s="205"/>
      <c r="G101" s="205"/>
      <c r="H101" s="205"/>
      <c r="I101" s="202"/>
      <c r="J101" s="200"/>
      <c r="K101" s="210"/>
      <c r="L101" s="198"/>
      <c r="M101" s="175" t="s">
        <v>286</v>
      </c>
      <c r="N101" s="176" t="s">
        <v>285</v>
      </c>
      <c r="O101" s="184"/>
      <c r="P101" s="184"/>
      <c r="Q101" s="160"/>
      <c r="R101" s="160"/>
      <c r="S101" s="160"/>
    </row>
    <row r="102" spans="1:19" s="1" customFormat="1" ht="26.45" customHeight="1" x14ac:dyDescent="0.2">
      <c r="A102" s="209"/>
      <c r="B102" s="196"/>
      <c r="C102" s="209"/>
      <c r="D102" s="206"/>
      <c r="E102" s="206"/>
      <c r="F102" s="206"/>
      <c r="G102" s="206"/>
      <c r="H102" s="206"/>
      <c r="I102" s="203"/>
      <c r="J102" s="200"/>
      <c r="K102" s="175" t="s">
        <v>292</v>
      </c>
      <c r="L102" s="199"/>
      <c r="M102" s="175" t="s">
        <v>557</v>
      </c>
      <c r="N102" s="175" t="s">
        <v>285</v>
      </c>
      <c r="O102" s="171"/>
      <c r="P102" s="171"/>
      <c r="Q102" s="171">
        <v>140445</v>
      </c>
      <c r="R102" s="171"/>
      <c r="S102" s="171"/>
    </row>
    <row r="103" spans="1:19" s="1" customFormat="1" ht="26.45" customHeight="1" x14ac:dyDescent="0.2">
      <c r="A103" s="211" t="s">
        <v>87</v>
      </c>
      <c r="B103" s="211" t="s">
        <v>88</v>
      </c>
      <c r="C103" s="211" t="s">
        <v>89</v>
      </c>
      <c r="D103" s="211" t="s">
        <v>270</v>
      </c>
      <c r="E103" s="211" t="s">
        <v>271</v>
      </c>
      <c r="F103" s="284"/>
      <c r="G103" s="211"/>
      <c r="H103" s="211" t="s">
        <v>498</v>
      </c>
      <c r="I103" s="211" t="s">
        <v>42</v>
      </c>
      <c r="J103" s="205" t="s">
        <v>11</v>
      </c>
      <c r="K103" s="114" t="s">
        <v>288</v>
      </c>
      <c r="L103" s="114" t="s">
        <v>288</v>
      </c>
      <c r="M103" s="185" t="s">
        <v>288</v>
      </c>
      <c r="N103" s="174" t="s">
        <v>288</v>
      </c>
      <c r="O103" s="186">
        <f t="shared" ref="O103:S103" si="21">O104+O105+O106</f>
        <v>128400</v>
      </c>
      <c r="P103" s="186">
        <f t="shared" si="21"/>
        <v>87207.1</v>
      </c>
      <c r="Q103" s="163">
        <f t="shared" si="21"/>
        <v>128400</v>
      </c>
      <c r="R103" s="163">
        <f t="shared" si="21"/>
        <v>123400</v>
      </c>
      <c r="S103" s="163">
        <f t="shared" si="21"/>
        <v>123400</v>
      </c>
    </row>
    <row r="104" spans="1:19" s="1" customFormat="1" ht="26.45" customHeight="1" x14ac:dyDescent="0.2">
      <c r="A104" s="205"/>
      <c r="B104" s="205"/>
      <c r="C104" s="205"/>
      <c r="D104" s="205"/>
      <c r="E104" s="205"/>
      <c r="F104" s="285"/>
      <c r="G104" s="205"/>
      <c r="H104" s="205"/>
      <c r="I104" s="205"/>
      <c r="J104" s="205"/>
      <c r="K104" s="114" t="s">
        <v>284</v>
      </c>
      <c r="L104" s="114" t="s">
        <v>306</v>
      </c>
      <c r="M104" s="14" t="s">
        <v>338</v>
      </c>
      <c r="N104" s="114" t="s">
        <v>285</v>
      </c>
      <c r="O104" s="100">
        <v>5000</v>
      </c>
      <c r="P104" s="100">
        <v>5000</v>
      </c>
      <c r="Q104" s="100">
        <v>5000</v>
      </c>
      <c r="R104" s="160"/>
      <c r="S104" s="160"/>
    </row>
    <row r="105" spans="1:19" s="1" customFormat="1" ht="26.45" customHeight="1" x14ac:dyDescent="0.2">
      <c r="A105" s="205"/>
      <c r="B105" s="205"/>
      <c r="C105" s="205"/>
      <c r="D105" s="205"/>
      <c r="E105" s="205"/>
      <c r="F105" s="285"/>
      <c r="G105" s="205"/>
      <c r="H105" s="205"/>
      <c r="I105" s="205"/>
      <c r="J105" s="205"/>
      <c r="K105" s="212" t="s">
        <v>292</v>
      </c>
      <c r="L105" s="212" t="s">
        <v>307</v>
      </c>
      <c r="M105" s="212" t="s">
        <v>352</v>
      </c>
      <c r="N105" s="14" t="s">
        <v>26</v>
      </c>
      <c r="O105" s="100">
        <v>1200</v>
      </c>
      <c r="P105" s="100">
        <v>1200</v>
      </c>
      <c r="Q105" s="100"/>
      <c r="R105" s="160"/>
      <c r="S105" s="160"/>
    </row>
    <row r="106" spans="1:19" s="1" customFormat="1" ht="26.45" customHeight="1" x14ac:dyDescent="0.2">
      <c r="A106" s="206"/>
      <c r="B106" s="206"/>
      <c r="C106" s="206"/>
      <c r="D106" s="206"/>
      <c r="E106" s="206"/>
      <c r="F106" s="286"/>
      <c r="G106" s="206"/>
      <c r="H106" s="206"/>
      <c r="I106" s="206"/>
      <c r="J106" s="206"/>
      <c r="K106" s="213"/>
      <c r="L106" s="213"/>
      <c r="M106" s="213"/>
      <c r="N106" s="14" t="s">
        <v>285</v>
      </c>
      <c r="O106" s="100">
        <v>122200</v>
      </c>
      <c r="P106" s="100">
        <v>81007.100000000006</v>
      </c>
      <c r="Q106" s="100">
        <v>123400</v>
      </c>
      <c r="R106" s="100">
        <v>123400</v>
      </c>
      <c r="S106" s="100">
        <v>123400</v>
      </c>
    </row>
    <row r="107" spans="1:19" s="1" customFormat="1" ht="98.25" customHeight="1" x14ac:dyDescent="0.2">
      <c r="A107" s="211" t="s">
        <v>90</v>
      </c>
      <c r="B107" s="211" t="s">
        <v>91</v>
      </c>
      <c r="C107" s="211" t="s">
        <v>92</v>
      </c>
      <c r="D107" s="211" t="s">
        <v>93</v>
      </c>
      <c r="E107" s="211" t="s">
        <v>42</v>
      </c>
      <c r="F107" s="137" t="s">
        <v>500</v>
      </c>
      <c r="G107" s="137" t="s">
        <v>42</v>
      </c>
      <c r="H107" s="137" t="s">
        <v>457</v>
      </c>
      <c r="I107" s="137" t="s">
        <v>42</v>
      </c>
      <c r="J107" s="137" t="s">
        <v>21</v>
      </c>
      <c r="K107" s="14" t="s">
        <v>284</v>
      </c>
      <c r="L107" s="14" t="s">
        <v>94</v>
      </c>
      <c r="M107" s="14" t="s">
        <v>382</v>
      </c>
      <c r="N107" s="14" t="s">
        <v>285</v>
      </c>
      <c r="O107" s="100"/>
      <c r="P107" s="100"/>
      <c r="Q107" s="100"/>
      <c r="R107" s="160"/>
      <c r="S107" s="160"/>
    </row>
    <row r="108" spans="1:19" s="1" customFormat="1" ht="93" customHeight="1" x14ac:dyDescent="0.2">
      <c r="A108" s="206"/>
      <c r="B108" s="206"/>
      <c r="C108" s="206"/>
      <c r="D108" s="206"/>
      <c r="E108" s="206"/>
      <c r="F108" s="37" t="s">
        <v>532</v>
      </c>
      <c r="G108" s="134" t="s">
        <v>42</v>
      </c>
      <c r="H108" s="134" t="s">
        <v>546</v>
      </c>
      <c r="I108" s="133"/>
      <c r="J108" s="128"/>
      <c r="K108" s="131" t="s">
        <v>284</v>
      </c>
      <c r="L108" s="136" t="s">
        <v>127</v>
      </c>
      <c r="M108" s="131" t="s">
        <v>533</v>
      </c>
      <c r="N108" s="14"/>
      <c r="O108" s="101">
        <v>450</v>
      </c>
      <c r="P108" s="101">
        <v>450</v>
      </c>
      <c r="Q108" s="101">
        <v>600</v>
      </c>
      <c r="R108" s="101">
        <v>600</v>
      </c>
      <c r="S108" s="101">
        <v>600</v>
      </c>
    </row>
    <row r="109" spans="1:19" s="1" customFormat="1" ht="98.25" customHeight="1" x14ac:dyDescent="0.2">
      <c r="A109" s="117" t="s">
        <v>519</v>
      </c>
      <c r="B109" s="108" t="s">
        <v>518</v>
      </c>
      <c r="C109" s="108">
        <v>1055</v>
      </c>
      <c r="D109" s="108" t="s">
        <v>270</v>
      </c>
      <c r="E109" s="108" t="s">
        <v>531</v>
      </c>
      <c r="F109" s="108"/>
      <c r="G109" s="108"/>
      <c r="H109" s="108"/>
      <c r="I109" s="108"/>
      <c r="J109" s="108"/>
      <c r="K109" s="113" t="s">
        <v>284</v>
      </c>
      <c r="L109" s="14" t="s">
        <v>520</v>
      </c>
      <c r="M109" s="14" t="s">
        <v>521</v>
      </c>
      <c r="N109" s="14" t="s">
        <v>285</v>
      </c>
      <c r="O109" s="100">
        <f>35600+81716.09</f>
        <v>117316.09</v>
      </c>
      <c r="P109" s="100">
        <v>0</v>
      </c>
      <c r="Q109" s="100">
        <v>68533</v>
      </c>
      <c r="R109" s="100">
        <v>68533</v>
      </c>
      <c r="S109" s="100">
        <v>68533</v>
      </c>
    </row>
    <row r="110" spans="1:19" s="1" customFormat="1" ht="26.45" customHeight="1" x14ac:dyDescent="0.2">
      <c r="A110" s="229" t="s">
        <v>95</v>
      </c>
      <c r="B110" s="211" t="s">
        <v>96</v>
      </c>
      <c r="C110" s="278" t="s">
        <v>97</v>
      </c>
      <c r="D110" s="211" t="s">
        <v>270</v>
      </c>
      <c r="E110" s="211" t="s">
        <v>530</v>
      </c>
      <c r="F110" s="211" t="s">
        <v>501</v>
      </c>
      <c r="G110" s="211" t="s">
        <v>42</v>
      </c>
      <c r="H110" s="211" t="s">
        <v>457</v>
      </c>
      <c r="I110" s="211" t="s">
        <v>42</v>
      </c>
      <c r="J110" s="211" t="s">
        <v>20</v>
      </c>
      <c r="K110" s="212" t="s">
        <v>284</v>
      </c>
      <c r="L110" s="14" t="s">
        <v>305</v>
      </c>
      <c r="M110" s="14" t="s">
        <v>288</v>
      </c>
      <c r="N110" s="14" t="s">
        <v>288</v>
      </c>
      <c r="O110" s="163">
        <f t="shared" ref="O110:S110" si="22">SUM(O111:O115)</f>
        <v>17866806.469999999</v>
      </c>
      <c r="P110" s="171">
        <f t="shared" si="22"/>
        <v>17466535.699999999</v>
      </c>
      <c r="Q110" s="171">
        <f t="shared" si="22"/>
        <v>22387208.140000001</v>
      </c>
      <c r="R110" s="171">
        <f t="shared" si="22"/>
        <v>87009.11</v>
      </c>
      <c r="S110" s="171">
        <f t="shared" si="22"/>
        <v>587011.83999999997</v>
      </c>
    </row>
    <row r="111" spans="1:19" s="1" customFormat="1" ht="26.45" customHeight="1" x14ac:dyDescent="0.2">
      <c r="A111" s="229"/>
      <c r="B111" s="205"/>
      <c r="C111" s="279"/>
      <c r="D111" s="205"/>
      <c r="E111" s="205"/>
      <c r="F111" s="205"/>
      <c r="G111" s="205"/>
      <c r="H111" s="205"/>
      <c r="I111" s="205"/>
      <c r="J111" s="205"/>
      <c r="K111" s="267"/>
      <c r="L111" s="14" t="s">
        <v>138</v>
      </c>
      <c r="M111" s="14" t="s">
        <v>374</v>
      </c>
      <c r="N111" s="14" t="s">
        <v>285</v>
      </c>
      <c r="O111" s="100">
        <v>86962.31</v>
      </c>
      <c r="P111" s="100">
        <v>81651.360000000001</v>
      </c>
      <c r="Q111" s="100">
        <v>87000</v>
      </c>
      <c r="R111" s="100">
        <v>87009.11</v>
      </c>
      <c r="S111" s="100">
        <v>87011.839999999997</v>
      </c>
    </row>
    <row r="112" spans="1:19" s="1" customFormat="1" ht="26.45" customHeight="1" x14ac:dyDescent="0.2">
      <c r="A112" s="229"/>
      <c r="B112" s="205"/>
      <c r="C112" s="279"/>
      <c r="D112" s="205"/>
      <c r="E112" s="205"/>
      <c r="F112" s="205"/>
      <c r="G112" s="205"/>
      <c r="H112" s="205"/>
      <c r="I112" s="205"/>
      <c r="J112" s="205"/>
      <c r="K112" s="267"/>
      <c r="L112" s="14" t="s">
        <v>138</v>
      </c>
      <c r="M112" s="14" t="s">
        <v>378</v>
      </c>
      <c r="N112" s="14" t="s">
        <v>308</v>
      </c>
      <c r="O112" s="100">
        <v>200278.26</v>
      </c>
      <c r="P112" s="100">
        <v>200278.26</v>
      </c>
      <c r="Q112" s="100">
        <v>0</v>
      </c>
      <c r="R112" s="160"/>
      <c r="S112" s="160"/>
    </row>
    <row r="113" spans="1:19" s="1" customFormat="1" ht="26.45" customHeight="1" x14ac:dyDescent="0.2">
      <c r="A113" s="229"/>
      <c r="B113" s="205"/>
      <c r="C113" s="279"/>
      <c r="D113" s="205"/>
      <c r="E113" s="205"/>
      <c r="F113" s="205"/>
      <c r="G113" s="205"/>
      <c r="H113" s="205"/>
      <c r="I113" s="205"/>
      <c r="J113" s="205"/>
      <c r="K113" s="267"/>
      <c r="L113" s="14" t="s">
        <v>138</v>
      </c>
      <c r="M113" s="14" t="s">
        <v>375</v>
      </c>
      <c r="N113" s="14" t="s">
        <v>308</v>
      </c>
      <c r="O113" s="163">
        <v>0</v>
      </c>
      <c r="P113" s="132"/>
      <c r="Q113" s="160"/>
      <c r="R113" s="160"/>
      <c r="S113" s="160"/>
    </row>
    <row r="114" spans="1:19" s="1" customFormat="1" ht="26.45" customHeight="1" x14ac:dyDescent="0.2">
      <c r="A114" s="229"/>
      <c r="B114" s="205"/>
      <c r="C114" s="279"/>
      <c r="D114" s="205"/>
      <c r="E114" s="205"/>
      <c r="F114" s="205"/>
      <c r="G114" s="205"/>
      <c r="H114" s="205"/>
      <c r="I114" s="205"/>
      <c r="J114" s="205"/>
      <c r="K114" s="267"/>
      <c r="L114" s="14" t="s">
        <v>98</v>
      </c>
      <c r="M114" s="14" t="s">
        <v>549</v>
      </c>
      <c r="N114" s="14" t="s">
        <v>308</v>
      </c>
      <c r="O114" s="163">
        <v>8049490</v>
      </c>
      <c r="P114" s="154">
        <v>7659524.3899999997</v>
      </c>
      <c r="Q114" s="160"/>
      <c r="R114" s="160"/>
      <c r="S114" s="160"/>
    </row>
    <row r="115" spans="1:19" s="1" customFormat="1" ht="26.45" customHeight="1" x14ac:dyDescent="0.2">
      <c r="A115" s="229"/>
      <c r="B115" s="206"/>
      <c r="C115" s="280"/>
      <c r="D115" s="206"/>
      <c r="E115" s="206"/>
      <c r="F115" s="206"/>
      <c r="G115" s="206"/>
      <c r="H115" s="206"/>
      <c r="I115" s="206"/>
      <c r="J115" s="206"/>
      <c r="K115" s="213"/>
      <c r="L115" s="14" t="s">
        <v>98</v>
      </c>
      <c r="M115" s="14" t="s">
        <v>376</v>
      </c>
      <c r="N115" s="14" t="s">
        <v>308</v>
      </c>
      <c r="O115" s="163">
        <v>9530075.9000000004</v>
      </c>
      <c r="P115" s="132">
        <v>9525081.6899999995</v>
      </c>
      <c r="Q115" s="160">
        <v>22300208.140000001</v>
      </c>
      <c r="R115" s="160"/>
      <c r="S115" s="160">
        <v>500000</v>
      </c>
    </row>
    <row r="116" spans="1:19" s="1" customFormat="1" ht="48.75" customHeight="1" x14ac:dyDescent="0.2">
      <c r="A116" s="271" t="s">
        <v>99</v>
      </c>
      <c r="B116" s="211" t="s">
        <v>100</v>
      </c>
      <c r="C116" s="272" t="s">
        <v>101</v>
      </c>
      <c r="D116" s="211" t="s">
        <v>270</v>
      </c>
      <c r="E116" s="211" t="s">
        <v>271</v>
      </c>
      <c r="F116" s="211" t="s">
        <v>419</v>
      </c>
      <c r="G116" s="211" t="s">
        <v>42</v>
      </c>
      <c r="H116" s="211" t="s">
        <v>545</v>
      </c>
      <c r="I116" s="211" t="s">
        <v>42</v>
      </c>
      <c r="J116" s="211" t="s">
        <v>19</v>
      </c>
      <c r="K116" s="212" t="s">
        <v>284</v>
      </c>
      <c r="L116" s="15" t="s">
        <v>305</v>
      </c>
      <c r="M116" s="15" t="s">
        <v>288</v>
      </c>
      <c r="N116" s="15" t="s">
        <v>288</v>
      </c>
      <c r="O116" s="24">
        <f>SUM(O117:O120)</f>
        <v>5247368.9000000004</v>
      </c>
      <c r="P116" s="24">
        <f t="shared" ref="P116:S116" si="23">SUM(P117:P120)</f>
        <v>5230701.9000000004</v>
      </c>
      <c r="Q116" s="24">
        <f t="shared" si="23"/>
        <v>7477508.7599999998</v>
      </c>
      <c r="R116" s="24">
        <f t="shared" si="23"/>
        <v>7323619.2000000002</v>
      </c>
      <c r="S116" s="24">
        <f t="shared" si="23"/>
        <v>7323619.2000000002</v>
      </c>
    </row>
    <row r="117" spans="1:19" s="42" customFormat="1" ht="24" customHeight="1" x14ac:dyDescent="0.2">
      <c r="A117" s="271"/>
      <c r="B117" s="205"/>
      <c r="C117" s="272"/>
      <c r="D117" s="205"/>
      <c r="E117" s="205"/>
      <c r="F117" s="205"/>
      <c r="G117" s="205"/>
      <c r="H117" s="205"/>
      <c r="I117" s="205"/>
      <c r="J117" s="205"/>
      <c r="K117" s="267"/>
      <c r="L117" s="19" t="s">
        <v>127</v>
      </c>
      <c r="M117" s="19" t="s">
        <v>540</v>
      </c>
      <c r="N117" s="19" t="s">
        <v>285</v>
      </c>
      <c r="O117" s="101">
        <v>450</v>
      </c>
      <c r="P117" s="101">
        <v>450</v>
      </c>
      <c r="Q117" s="101">
        <v>600</v>
      </c>
      <c r="R117" s="160">
        <v>600</v>
      </c>
      <c r="S117" s="160">
        <v>600</v>
      </c>
    </row>
    <row r="118" spans="1:19" s="1" customFormat="1" ht="24" customHeight="1" x14ac:dyDescent="0.2">
      <c r="A118" s="271"/>
      <c r="B118" s="205"/>
      <c r="C118" s="272"/>
      <c r="D118" s="205"/>
      <c r="E118" s="205"/>
      <c r="F118" s="205"/>
      <c r="G118" s="205"/>
      <c r="H118" s="205"/>
      <c r="I118" s="205"/>
      <c r="J118" s="205"/>
      <c r="K118" s="267"/>
      <c r="L118" s="14" t="s">
        <v>259</v>
      </c>
      <c r="M118" s="14" t="s">
        <v>373</v>
      </c>
      <c r="N118" s="14" t="s">
        <v>285</v>
      </c>
      <c r="O118" s="163">
        <v>111337.58</v>
      </c>
      <c r="P118" s="163">
        <v>111337.58</v>
      </c>
      <c r="Q118" s="160">
        <v>153889.56</v>
      </c>
      <c r="R118" s="160"/>
      <c r="S118" s="160"/>
    </row>
    <row r="119" spans="1:19" s="1" customFormat="1" ht="24" customHeight="1" x14ac:dyDescent="0.2">
      <c r="A119" s="271"/>
      <c r="B119" s="205"/>
      <c r="C119" s="272"/>
      <c r="D119" s="205"/>
      <c r="E119" s="205"/>
      <c r="F119" s="205"/>
      <c r="G119" s="205"/>
      <c r="H119" s="205"/>
      <c r="I119" s="205"/>
      <c r="J119" s="205"/>
      <c r="K119" s="267"/>
      <c r="L119" s="14" t="s">
        <v>504</v>
      </c>
      <c r="M119" s="14" t="s">
        <v>523</v>
      </c>
      <c r="N119" s="14" t="s">
        <v>295</v>
      </c>
      <c r="O119" s="163">
        <v>1216667</v>
      </c>
      <c r="P119" s="132">
        <v>1200000</v>
      </c>
      <c r="Q119" s="160">
        <v>0</v>
      </c>
      <c r="R119" s="160"/>
      <c r="S119" s="160"/>
    </row>
    <row r="120" spans="1:19" s="1" customFormat="1" ht="24" customHeight="1" x14ac:dyDescent="0.2">
      <c r="A120" s="271" t="s">
        <v>0</v>
      </c>
      <c r="B120" s="206"/>
      <c r="C120" s="272" t="s">
        <v>0</v>
      </c>
      <c r="D120" s="206"/>
      <c r="E120" s="206"/>
      <c r="F120" s="206"/>
      <c r="G120" s="206"/>
      <c r="H120" s="206"/>
      <c r="I120" s="206"/>
      <c r="J120" s="206"/>
      <c r="K120" s="213"/>
      <c r="L120" s="14" t="s">
        <v>102</v>
      </c>
      <c r="M120" s="14" t="s">
        <v>332</v>
      </c>
      <c r="N120" s="14" t="s">
        <v>291</v>
      </c>
      <c r="O120" s="163">
        <v>3918914.32</v>
      </c>
      <c r="P120" s="163">
        <v>3918914.32</v>
      </c>
      <c r="Q120" s="160">
        <v>7323019.2000000002</v>
      </c>
      <c r="R120" s="160">
        <v>7323019.2000000002</v>
      </c>
      <c r="S120" s="171">
        <v>7323019.2000000002</v>
      </c>
    </row>
    <row r="121" spans="1:19" s="1" customFormat="1" ht="41.25" customHeight="1" x14ac:dyDescent="0.2">
      <c r="A121" s="211" t="s">
        <v>103</v>
      </c>
      <c r="B121" s="211" t="s">
        <v>104</v>
      </c>
      <c r="C121" s="211" t="s">
        <v>105</v>
      </c>
      <c r="D121" s="211" t="s">
        <v>270</v>
      </c>
      <c r="E121" s="211" t="s">
        <v>271</v>
      </c>
      <c r="F121" s="211" t="s">
        <v>420</v>
      </c>
      <c r="G121" s="211" t="s">
        <v>42</v>
      </c>
      <c r="H121" s="211" t="s">
        <v>499</v>
      </c>
      <c r="I121" s="211" t="s">
        <v>42</v>
      </c>
      <c r="J121" s="211" t="s">
        <v>17</v>
      </c>
      <c r="K121" s="273" t="s">
        <v>284</v>
      </c>
      <c r="L121" s="273" t="s">
        <v>106</v>
      </c>
      <c r="M121" s="15" t="s">
        <v>288</v>
      </c>
      <c r="N121" s="15" t="s">
        <v>288</v>
      </c>
      <c r="O121" s="24">
        <f t="shared" ref="O121:S121" si="24">O122+O123+O124+O125+O126</f>
        <v>3891907.9</v>
      </c>
      <c r="P121" s="24">
        <f t="shared" si="24"/>
        <v>3883979.59</v>
      </c>
      <c r="Q121" s="24">
        <f t="shared" si="24"/>
        <v>4415600</v>
      </c>
      <c r="R121" s="24">
        <f t="shared" si="24"/>
        <v>4415600</v>
      </c>
      <c r="S121" s="24">
        <f t="shared" si="24"/>
        <v>4415600</v>
      </c>
    </row>
    <row r="122" spans="1:19" s="1" customFormat="1" ht="41.25" customHeight="1" x14ac:dyDescent="0.2">
      <c r="A122" s="205"/>
      <c r="B122" s="205"/>
      <c r="C122" s="205"/>
      <c r="D122" s="205"/>
      <c r="E122" s="205"/>
      <c r="F122" s="205"/>
      <c r="G122" s="205"/>
      <c r="H122" s="205"/>
      <c r="I122" s="205"/>
      <c r="J122" s="205"/>
      <c r="K122" s="274"/>
      <c r="L122" s="274"/>
      <c r="M122" s="220" t="s">
        <v>404</v>
      </c>
      <c r="N122" s="14" t="s">
        <v>25</v>
      </c>
      <c r="O122" s="100">
        <v>2023137.72</v>
      </c>
      <c r="P122" s="100">
        <v>2019825.88</v>
      </c>
      <c r="Q122" s="100">
        <v>2367000</v>
      </c>
      <c r="R122" s="100">
        <v>2367000</v>
      </c>
      <c r="S122" s="100">
        <v>2367000</v>
      </c>
    </row>
    <row r="123" spans="1:19" s="1" customFormat="1" ht="41.25" customHeight="1" x14ac:dyDescent="0.2">
      <c r="A123" s="205"/>
      <c r="B123" s="205"/>
      <c r="C123" s="205"/>
      <c r="D123" s="205"/>
      <c r="E123" s="205"/>
      <c r="F123" s="205"/>
      <c r="G123" s="205"/>
      <c r="H123" s="205"/>
      <c r="I123" s="205"/>
      <c r="J123" s="205"/>
      <c r="K123" s="274"/>
      <c r="L123" s="274"/>
      <c r="M123" s="214"/>
      <c r="N123" s="14" t="s">
        <v>27</v>
      </c>
      <c r="O123" s="100">
        <v>598427.94999999995</v>
      </c>
      <c r="P123" s="100">
        <v>597411.48</v>
      </c>
      <c r="Q123" s="100">
        <v>714900</v>
      </c>
      <c r="R123" s="100">
        <v>714900</v>
      </c>
      <c r="S123" s="100">
        <v>714900</v>
      </c>
    </row>
    <row r="124" spans="1:19" s="1" customFormat="1" ht="41.25" customHeight="1" x14ac:dyDescent="0.2">
      <c r="A124" s="205"/>
      <c r="B124" s="205"/>
      <c r="C124" s="205"/>
      <c r="D124" s="205"/>
      <c r="E124" s="205"/>
      <c r="F124" s="205"/>
      <c r="G124" s="205"/>
      <c r="H124" s="205"/>
      <c r="I124" s="205"/>
      <c r="J124" s="205"/>
      <c r="K124" s="274"/>
      <c r="L124" s="274"/>
      <c r="M124" s="214"/>
      <c r="N124" s="14" t="s">
        <v>285</v>
      </c>
      <c r="O124" s="100">
        <v>1034742.23</v>
      </c>
      <c r="P124" s="100">
        <v>1031142.23</v>
      </c>
      <c r="Q124" s="100">
        <v>1188300</v>
      </c>
      <c r="R124" s="100">
        <v>1188300</v>
      </c>
      <c r="S124" s="100">
        <v>1188300</v>
      </c>
    </row>
    <row r="125" spans="1:19" s="1" customFormat="1" ht="41.25" customHeight="1" x14ac:dyDescent="0.2">
      <c r="A125" s="205"/>
      <c r="B125" s="205"/>
      <c r="C125" s="205"/>
      <c r="D125" s="205"/>
      <c r="E125" s="205"/>
      <c r="F125" s="205"/>
      <c r="G125" s="205"/>
      <c r="H125" s="205"/>
      <c r="I125" s="205"/>
      <c r="J125" s="205"/>
      <c r="K125" s="274"/>
      <c r="L125" s="274"/>
      <c r="M125" s="215"/>
      <c r="N125" s="14" t="s">
        <v>284</v>
      </c>
      <c r="O125" s="100">
        <v>26400</v>
      </c>
      <c r="P125" s="100">
        <v>26400</v>
      </c>
      <c r="Q125" s="100">
        <v>23000</v>
      </c>
      <c r="R125" s="100">
        <v>23000</v>
      </c>
      <c r="S125" s="100">
        <v>23000</v>
      </c>
    </row>
    <row r="126" spans="1:19" s="1" customFormat="1" ht="41.25" customHeight="1" x14ac:dyDescent="0.2">
      <c r="A126" s="206"/>
      <c r="B126" s="206"/>
      <c r="C126" s="206"/>
      <c r="D126" s="206"/>
      <c r="E126" s="206"/>
      <c r="F126" s="206"/>
      <c r="G126" s="206"/>
      <c r="H126" s="206"/>
      <c r="I126" s="206"/>
      <c r="J126" s="206"/>
      <c r="K126" s="275"/>
      <c r="L126" s="275"/>
      <c r="M126" s="124" t="s">
        <v>405</v>
      </c>
      <c r="N126" s="14" t="s">
        <v>285</v>
      </c>
      <c r="O126" s="100">
        <v>209200</v>
      </c>
      <c r="P126" s="100">
        <v>209200</v>
      </c>
      <c r="Q126" s="100">
        <v>122400</v>
      </c>
      <c r="R126" s="100">
        <v>122400</v>
      </c>
      <c r="S126" s="100">
        <v>122400</v>
      </c>
    </row>
    <row r="127" spans="1:19" s="1" customFormat="1" ht="61.5" customHeight="1" x14ac:dyDescent="0.2">
      <c r="A127" s="211" t="s">
        <v>107</v>
      </c>
      <c r="B127" s="211" t="s">
        <v>108</v>
      </c>
      <c r="C127" s="211" t="s">
        <v>109</v>
      </c>
      <c r="D127" s="211" t="s">
        <v>110</v>
      </c>
      <c r="E127" s="211" t="s">
        <v>42</v>
      </c>
      <c r="F127" s="211" t="s">
        <v>502</v>
      </c>
      <c r="G127" s="211" t="s">
        <v>42</v>
      </c>
      <c r="H127" s="211" t="s">
        <v>427</v>
      </c>
      <c r="I127" s="211" t="s">
        <v>42</v>
      </c>
      <c r="J127" s="211" t="s">
        <v>9</v>
      </c>
      <c r="K127" s="220" t="s">
        <v>284</v>
      </c>
      <c r="L127" s="276" t="s">
        <v>111</v>
      </c>
      <c r="M127" s="138" t="s">
        <v>287</v>
      </c>
      <c r="N127" s="18" t="s">
        <v>288</v>
      </c>
      <c r="O127" s="163">
        <f>O128+O129+O130+O131+O132</f>
        <v>4067476.8</v>
      </c>
      <c r="P127" s="171">
        <f t="shared" ref="P127:S127" si="25">P128+P129+P130+P131+P132</f>
        <v>4067476.8</v>
      </c>
      <c r="Q127" s="171">
        <f t="shared" si="25"/>
        <v>4443958.4000000004</v>
      </c>
      <c r="R127" s="171">
        <f t="shared" si="25"/>
        <v>4404900</v>
      </c>
      <c r="S127" s="171">
        <f t="shared" si="25"/>
        <v>4754900</v>
      </c>
    </row>
    <row r="128" spans="1:19" s="1" customFormat="1" ht="32.25" customHeight="1" x14ac:dyDescent="0.2">
      <c r="A128" s="205"/>
      <c r="B128" s="205"/>
      <c r="C128" s="205"/>
      <c r="D128" s="205"/>
      <c r="E128" s="205"/>
      <c r="F128" s="205"/>
      <c r="G128" s="205"/>
      <c r="H128" s="205"/>
      <c r="I128" s="205"/>
      <c r="J128" s="205"/>
      <c r="K128" s="214"/>
      <c r="L128" s="277"/>
      <c r="M128" s="169" t="s">
        <v>543</v>
      </c>
      <c r="N128" s="18" t="s">
        <v>285</v>
      </c>
      <c r="O128" s="163">
        <v>100800</v>
      </c>
      <c r="P128" s="163">
        <v>100800</v>
      </c>
      <c r="Q128" s="160">
        <v>104900</v>
      </c>
      <c r="R128" s="183">
        <v>104900</v>
      </c>
      <c r="S128" s="183">
        <v>104900</v>
      </c>
    </row>
    <row r="129" spans="1:19" s="1" customFormat="1" ht="32.25" customHeight="1" x14ac:dyDescent="0.2">
      <c r="A129" s="205"/>
      <c r="B129" s="205"/>
      <c r="C129" s="205"/>
      <c r="D129" s="205"/>
      <c r="E129" s="205"/>
      <c r="F129" s="205"/>
      <c r="G129" s="205"/>
      <c r="H129" s="205"/>
      <c r="I129" s="205"/>
      <c r="J129" s="205"/>
      <c r="K129" s="214"/>
      <c r="L129" s="277"/>
      <c r="M129" s="169" t="s">
        <v>403</v>
      </c>
      <c r="N129" s="18" t="s">
        <v>309</v>
      </c>
      <c r="O129" s="100">
        <v>3841676.8</v>
      </c>
      <c r="P129" s="100">
        <v>3841676.8</v>
      </c>
      <c r="Q129" s="100">
        <v>4339058.4000000004</v>
      </c>
      <c r="R129" s="160">
        <v>4300000</v>
      </c>
      <c r="S129" s="160">
        <v>4650000</v>
      </c>
    </row>
    <row r="130" spans="1:19" s="1" customFormat="1" ht="32.25" customHeight="1" x14ac:dyDescent="0.2">
      <c r="A130" s="205"/>
      <c r="B130" s="205"/>
      <c r="C130" s="205"/>
      <c r="D130" s="205"/>
      <c r="E130" s="205"/>
      <c r="F130" s="205"/>
      <c r="G130" s="205"/>
      <c r="H130" s="205"/>
      <c r="I130" s="205"/>
      <c r="J130" s="205"/>
      <c r="K130" s="214"/>
      <c r="L130" s="277"/>
      <c r="M130" s="169" t="s">
        <v>552</v>
      </c>
      <c r="N130" s="18" t="s">
        <v>285</v>
      </c>
      <c r="O130" s="100">
        <v>125000</v>
      </c>
      <c r="P130" s="100">
        <v>125000</v>
      </c>
      <c r="Q130" s="100"/>
      <c r="R130" s="160"/>
      <c r="S130" s="160"/>
    </row>
    <row r="131" spans="1:19" s="1" customFormat="1" ht="32.25" customHeight="1" x14ac:dyDescent="0.2">
      <c r="A131" s="205"/>
      <c r="B131" s="205"/>
      <c r="C131" s="205"/>
      <c r="D131" s="205"/>
      <c r="E131" s="205"/>
      <c r="F131" s="205"/>
      <c r="G131" s="205"/>
      <c r="H131" s="205"/>
      <c r="I131" s="205"/>
      <c r="J131" s="205"/>
      <c r="K131" s="214"/>
      <c r="L131" s="214"/>
      <c r="M131" s="214" t="s">
        <v>506</v>
      </c>
      <c r="N131" s="14" t="s">
        <v>324</v>
      </c>
      <c r="O131" s="100"/>
      <c r="P131" s="100">
        <v>0</v>
      </c>
      <c r="Q131" s="100"/>
      <c r="R131" s="160"/>
      <c r="S131" s="160"/>
    </row>
    <row r="132" spans="1:19" s="1" customFormat="1" ht="32.25" customHeight="1" x14ac:dyDescent="0.2">
      <c r="A132" s="206"/>
      <c r="B132" s="206"/>
      <c r="C132" s="206"/>
      <c r="D132" s="206"/>
      <c r="E132" s="206"/>
      <c r="F132" s="206"/>
      <c r="G132" s="206"/>
      <c r="H132" s="206"/>
      <c r="I132" s="206"/>
      <c r="J132" s="206"/>
      <c r="K132" s="215"/>
      <c r="L132" s="215"/>
      <c r="M132" s="215"/>
      <c r="N132" s="14" t="s">
        <v>285</v>
      </c>
      <c r="O132" s="100"/>
      <c r="P132" s="100"/>
      <c r="Q132" s="100"/>
      <c r="R132" s="160"/>
      <c r="S132" s="160"/>
    </row>
    <row r="133" spans="1:19" s="1" customFormat="1" ht="26.45" customHeight="1" x14ac:dyDescent="0.2">
      <c r="A133" s="7" t="s">
        <v>112</v>
      </c>
      <c r="B133" s="89" t="s">
        <v>113</v>
      </c>
      <c r="C133" s="89" t="s">
        <v>114</v>
      </c>
      <c r="D133" s="89" t="s">
        <v>270</v>
      </c>
      <c r="E133" s="89" t="s">
        <v>271</v>
      </c>
      <c r="F133" s="89" t="s">
        <v>0</v>
      </c>
      <c r="G133" s="89" t="s">
        <v>0</v>
      </c>
      <c r="H133" s="89" t="s">
        <v>0</v>
      </c>
      <c r="I133" s="89" t="s">
        <v>0</v>
      </c>
      <c r="J133" s="89" t="s">
        <v>0</v>
      </c>
      <c r="K133" s="14"/>
      <c r="L133" s="14"/>
      <c r="M133" s="14"/>
      <c r="N133" s="14"/>
      <c r="O133" s="163">
        <f>O134+O138+O141+O142+O143+O144+O145</f>
        <v>5819678.3399999999</v>
      </c>
      <c r="P133" s="171">
        <f t="shared" ref="P133:S133" si="26">P134+P138+P141+P142+P143+P144+P145</f>
        <v>5818018.6399999997</v>
      </c>
      <c r="Q133" s="171">
        <f t="shared" si="26"/>
        <v>5893600</v>
      </c>
      <c r="R133" s="171">
        <f t="shared" si="26"/>
        <v>5893600</v>
      </c>
      <c r="S133" s="171">
        <f t="shared" si="26"/>
        <v>5893600</v>
      </c>
    </row>
    <row r="134" spans="1:19" s="1" customFormat="1" ht="28.5" customHeight="1" x14ac:dyDescent="0.2">
      <c r="A134" s="211" t="s">
        <v>115</v>
      </c>
      <c r="B134" s="211" t="s">
        <v>116</v>
      </c>
      <c r="C134" s="211" t="s">
        <v>117</v>
      </c>
      <c r="D134" s="211" t="s">
        <v>270</v>
      </c>
      <c r="E134" s="211" t="s">
        <v>271</v>
      </c>
      <c r="F134" s="211" t="s">
        <v>79</v>
      </c>
      <c r="G134" s="211" t="s">
        <v>42</v>
      </c>
      <c r="H134" s="211" t="s">
        <v>503</v>
      </c>
      <c r="I134" s="211" t="s">
        <v>42</v>
      </c>
      <c r="J134" s="211" t="s">
        <v>12</v>
      </c>
      <c r="K134" s="212" t="s">
        <v>284</v>
      </c>
      <c r="L134" s="212" t="s">
        <v>75</v>
      </c>
      <c r="M134" s="212" t="s">
        <v>337</v>
      </c>
      <c r="N134" s="14" t="s">
        <v>288</v>
      </c>
      <c r="O134" s="163">
        <f t="shared" ref="O134:S134" si="27">O135+O136+O137</f>
        <v>5571588</v>
      </c>
      <c r="P134" s="171">
        <f t="shared" si="27"/>
        <v>5571588</v>
      </c>
      <c r="Q134" s="171">
        <f t="shared" si="27"/>
        <v>5600000</v>
      </c>
      <c r="R134" s="171">
        <f t="shared" si="27"/>
        <v>5600000</v>
      </c>
      <c r="S134" s="171">
        <f t="shared" si="27"/>
        <v>5600000</v>
      </c>
    </row>
    <row r="135" spans="1:19" s="1" customFormat="1" ht="28.5" customHeight="1" x14ac:dyDescent="0.2">
      <c r="A135" s="205"/>
      <c r="B135" s="205"/>
      <c r="C135" s="205"/>
      <c r="D135" s="205"/>
      <c r="E135" s="205"/>
      <c r="F135" s="205"/>
      <c r="G135" s="205"/>
      <c r="H135" s="205"/>
      <c r="I135" s="205"/>
      <c r="J135" s="205"/>
      <c r="K135" s="267"/>
      <c r="L135" s="267"/>
      <c r="M135" s="267"/>
      <c r="N135" s="14" t="s">
        <v>285</v>
      </c>
      <c r="O135" s="163">
        <v>153900</v>
      </c>
      <c r="P135" s="163">
        <v>153900</v>
      </c>
      <c r="Q135" s="160">
        <v>381500</v>
      </c>
      <c r="R135" s="171">
        <v>381500</v>
      </c>
      <c r="S135" s="171">
        <v>381500</v>
      </c>
    </row>
    <row r="136" spans="1:19" s="1" customFormat="1" ht="28.5" customHeight="1" x14ac:dyDescent="0.2">
      <c r="A136" s="205"/>
      <c r="B136" s="205"/>
      <c r="C136" s="205"/>
      <c r="D136" s="205"/>
      <c r="E136" s="205"/>
      <c r="F136" s="205"/>
      <c r="G136" s="205"/>
      <c r="H136" s="205"/>
      <c r="I136" s="205"/>
      <c r="J136" s="205"/>
      <c r="K136" s="267"/>
      <c r="L136" s="267"/>
      <c r="M136" s="267"/>
      <c r="N136" s="14" t="s">
        <v>296</v>
      </c>
      <c r="O136" s="163">
        <v>5304088</v>
      </c>
      <c r="P136" s="163">
        <v>5304088</v>
      </c>
      <c r="Q136" s="160">
        <v>5110400</v>
      </c>
      <c r="R136" s="171">
        <v>5110400</v>
      </c>
      <c r="S136" s="171">
        <v>5110400</v>
      </c>
    </row>
    <row r="137" spans="1:19" s="1" customFormat="1" ht="28.5" customHeight="1" x14ac:dyDescent="0.2">
      <c r="A137" s="206"/>
      <c r="B137" s="206"/>
      <c r="C137" s="206"/>
      <c r="D137" s="206"/>
      <c r="E137" s="206"/>
      <c r="F137" s="205"/>
      <c r="G137" s="205"/>
      <c r="H137" s="205"/>
      <c r="I137" s="205"/>
      <c r="J137" s="206"/>
      <c r="K137" s="213"/>
      <c r="L137" s="213"/>
      <c r="M137" s="213"/>
      <c r="N137" s="14" t="s">
        <v>297</v>
      </c>
      <c r="O137" s="163">
        <v>113600</v>
      </c>
      <c r="P137" s="163">
        <v>113600</v>
      </c>
      <c r="Q137" s="160">
        <v>108100</v>
      </c>
      <c r="R137" s="171">
        <v>108100</v>
      </c>
      <c r="S137" s="171">
        <v>108100</v>
      </c>
    </row>
    <row r="138" spans="1:19" s="1" customFormat="1" ht="93" customHeight="1" x14ac:dyDescent="0.2">
      <c r="A138" s="211" t="s">
        <v>118</v>
      </c>
      <c r="B138" s="211" t="s">
        <v>119</v>
      </c>
      <c r="C138" s="211" t="s">
        <v>86</v>
      </c>
      <c r="D138" s="211" t="s">
        <v>270</v>
      </c>
      <c r="E138" s="270" t="s">
        <v>271</v>
      </c>
      <c r="F138" s="200" t="s">
        <v>529</v>
      </c>
      <c r="G138" s="200" t="s">
        <v>42</v>
      </c>
      <c r="H138" s="200" t="s">
        <v>488</v>
      </c>
      <c r="I138" s="134" t="s">
        <v>42</v>
      </c>
      <c r="J138" s="39" t="s">
        <v>6</v>
      </c>
      <c r="K138" s="14" t="s">
        <v>288</v>
      </c>
      <c r="L138" s="14" t="s">
        <v>288</v>
      </c>
      <c r="M138" s="14" t="s">
        <v>288</v>
      </c>
      <c r="N138" s="14" t="s">
        <v>288</v>
      </c>
      <c r="O138" s="163">
        <f>O139+O140</f>
        <v>20400</v>
      </c>
      <c r="P138" s="132">
        <f t="shared" ref="P138" si="28">P139+P140</f>
        <v>20400</v>
      </c>
      <c r="Q138" s="160">
        <f>Q139+Q140</f>
        <v>20400</v>
      </c>
      <c r="R138" s="160">
        <f t="shared" ref="R138:S138" si="29">R139+R140</f>
        <v>20400</v>
      </c>
      <c r="S138" s="160">
        <f t="shared" si="29"/>
        <v>20400</v>
      </c>
    </row>
    <row r="139" spans="1:19" s="1" customFormat="1" ht="93" customHeight="1" x14ac:dyDescent="0.2">
      <c r="A139" s="205"/>
      <c r="B139" s="205"/>
      <c r="C139" s="205"/>
      <c r="D139" s="205"/>
      <c r="E139" s="202"/>
      <c r="F139" s="200"/>
      <c r="G139" s="200"/>
      <c r="H139" s="200"/>
      <c r="I139" s="134"/>
      <c r="J139" s="39"/>
      <c r="K139" s="65" t="s">
        <v>289</v>
      </c>
      <c r="L139" s="220" t="s">
        <v>120</v>
      </c>
      <c r="M139" s="65" t="s">
        <v>386</v>
      </c>
      <c r="N139" s="14" t="s">
        <v>285</v>
      </c>
      <c r="O139" s="101">
        <v>2400</v>
      </c>
      <c r="P139" s="101">
        <v>2400</v>
      </c>
      <c r="Q139" s="101">
        <v>2400</v>
      </c>
      <c r="R139" s="101">
        <v>2400</v>
      </c>
      <c r="S139" s="101">
        <v>2400</v>
      </c>
    </row>
    <row r="140" spans="1:19" s="1" customFormat="1" ht="93" customHeight="1" x14ac:dyDescent="0.2">
      <c r="A140" s="206"/>
      <c r="B140" s="206"/>
      <c r="C140" s="206"/>
      <c r="D140" s="206"/>
      <c r="E140" s="203"/>
      <c r="F140" s="200"/>
      <c r="G140" s="200"/>
      <c r="H140" s="200"/>
      <c r="I140" s="134"/>
      <c r="J140" s="39"/>
      <c r="K140" s="65" t="s">
        <v>311</v>
      </c>
      <c r="L140" s="215"/>
      <c r="M140" s="65" t="s">
        <v>310</v>
      </c>
      <c r="N140" s="14" t="s">
        <v>285</v>
      </c>
      <c r="O140" s="101">
        <v>18000</v>
      </c>
      <c r="P140" s="101">
        <v>18000</v>
      </c>
      <c r="Q140" s="101">
        <v>18000</v>
      </c>
      <c r="R140" s="101">
        <v>18000</v>
      </c>
      <c r="S140" s="101">
        <v>18000</v>
      </c>
    </row>
    <row r="141" spans="1:19" s="42" customFormat="1" ht="106.5" customHeight="1" x14ac:dyDescent="0.2">
      <c r="A141" s="261" t="s">
        <v>121</v>
      </c>
      <c r="B141" s="194" t="s">
        <v>122</v>
      </c>
      <c r="C141" s="194" t="s">
        <v>123</v>
      </c>
      <c r="D141" s="194" t="s">
        <v>270</v>
      </c>
      <c r="E141" s="249" t="s">
        <v>271</v>
      </c>
      <c r="F141" s="193" t="s">
        <v>485</v>
      </c>
      <c r="G141" s="193" t="s">
        <v>42</v>
      </c>
      <c r="H141" s="133" t="s">
        <v>457</v>
      </c>
      <c r="I141" s="193" t="s">
        <v>42</v>
      </c>
      <c r="J141" s="268" t="s">
        <v>16</v>
      </c>
      <c r="K141" s="220" t="s">
        <v>284</v>
      </c>
      <c r="L141" s="220" t="s">
        <v>86</v>
      </c>
      <c r="M141" s="220" t="s">
        <v>327</v>
      </c>
      <c r="N141" s="19" t="s">
        <v>26</v>
      </c>
      <c r="O141" s="101">
        <v>19000</v>
      </c>
      <c r="P141" s="101">
        <v>19000</v>
      </c>
      <c r="Q141" s="101"/>
      <c r="R141" s="160"/>
      <c r="S141" s="160"/>
    </row>
    <row r="142" spans="1:19" s="42" customFormat="1" ht="146.25" customHeight="1" x14ac:dyDescent="0.2">
      <c r="A142" s="234"/>
      <c r="B142" s="196"/>
      <c r="C142" s="196"/>
      <c r="D142" s="196"/>
      <c r="E142" s="262"/>
      <c r="F142" s="193"/>
      <c r="G142" s="193"/>
      <c r="H142" s="133" t="s">
        <v>486</v>
      </c>
      <c r="I142" s="193"/>
      <c r="J142" s="269"/>
      <c r="K142" s="215"/>
      <c r="L142" s="215"/>
      <c r="M142" s="215"/>
      <c r="N142" s="19" t="s">
        <v>285</v>
      </c>
      <c r="O142" s="163">
        <v>204165.34</v>
      </c>
      <c r="P142" s="101">
        <v>202505.64</v>
      </c>
      <c r="Q142" s="183">
        <v>268000</v>
      </c>
      <c r="R142" s="171">
        <v>268000</v>
      </c>
      <c r="S142" s="171">
        <v>268000</v>
      </c>
    </row>
    <row r="143" spans="1:19" s="42" customFormat="1" ht="222" customHeight="1" x14ac:dyDescent="0.2">
      <c r="A143" s="40" t="s">
        <v>124</v>
      </c>
      <c r="B143" s="38" t="s">
        <v>125</v>
      </c>
      <c r="C143" s="38" t="s">
        <v>126</v>
      </c>
      <c r="D143" s="38" t="s">
        <v>270</v>
      </c>
      <c r="E143" s="38" t="s">
        <v>271</v>
      </c>
      <c r="F143" s="135" t="s">
        <v>422</v>
      </c>
      <c r="G143" s="135" t="s">
        <v>42</v>
      </c>
      <c r="H143" s="126" t="s">
        <v>487</v>
      </c>
      <c r="I143" s="135" t="s">
        <v>42</v>
      </c>
      <c r="J143" s="38" t="s">
        <v>6</v>
      </c>
      <c r="K143" s="19" t="s">
        <v>284</v>
      </c>
      <c r="L143" s="19" t="s">
        <v>127</v>
      </c>
      <c r="M143" s="19" t="s">
        <v>387</v>
      </c>
      <c r="N143" s="19" t="s">
        <v>285</v>
      </c>
      <c r="O143" s="101">
        <v>2500</v>
      </c>
      <c r="P143" s="101">
        <v>2500</v>
      </c>
      <c r="Q143" s="101">
        <v>2500</v>
      </c>
      <c r="R143" s="101">
        <v>2500</v>
      </c>
      <c r="S143" s="101">
        <v>2500</v>
      </c>
    </row>
    <row r="144" spans="1:19" s="42" customFormat="1" ht="162.75" customHeight="1" x14ac:dyDescent="0.2">
      <c r="A144" s="142" t="s">
        <v>534</v>
      </c>
      <c r="B144" s="38" t="s">
        <v>538</v>
      </c>
      <c r="C144" s="38" t="s">
        <v>536</v>
      </c>
      <c r="D144" s="38" t="s">
        <v>270</v>
      </c>
      <c r="E144" s="38" t="s">
        <v>271</v>
      </c>
      <c r="F144" s="38"/>
      <c r="G144" s="38" t="s">
        <v>42</v>
      </c>
      <c r="H144" s="133" t="s">
        <v>548</v>
      </c>
      <c r="I144" s="38" t="s">
        <v>42</v>
      </c>
      <c r="J144" s="38" t="s">
        <v>6</v>
      </c>
      <c r="K144" s="19" t="s">
        <v>284</v>
      </c>
      <c r="L144" s="19" t="s">
        <v>127</v>
      </c>
      <c r="M144" s="19" t="s">
        <v>541</v>
      </c>
      <c r="N144" s="19" t="s">
        <v>285</v>
      </c>
      <c r="O144" s="101">
        <v>450</v>
      </c>
      <c r="P144" s="101">
        <v>450</v>
      </c>
      <c r="Q144" s="101">
        <v>600</v>
      </c>
      <c r="R144" s="101">
        <v>600</v>
      </c>
      <c r="S144" s="101">
        <v>600</v>
      </c>
    </row>
    <row r="145" spans="1:19" s="42" customFormat="1" ht="106.5" customHeight="1" x14ac:dyDescent="0.2">
      <c r="A145" s="142" t="s">
        <v>535</v>
      </c>
      <c r="B145" s="38" t="s">
        <v>539</v>
      </c>
      <c r="C145" s="38" t="s">
        <v>537</v>
      </c>
      <c r="D145" s="38" t="s">
        <v>270</v>
      </c>
      <c r="E145" s="38" t="s">
        <v>271</v>
      </c>
      <c r="F145" s="38"/>
      <c r="G145" s="38" t="s">
        <v>42</v>
      </c>
      <c r="H145" s="133" t="s">
        <v>547</v>
      </c>
      <c r="I145" s="38" t="s">
        <v>42</v>
      </c>
      <c r="J145" s="38" t="s">
        <v>6</v>
      </c>
      <c r="K145" s="19" t="s">
        <v>284</v>
      </c>
      <c r="L145" s="19" t="s">
        <v>127</v>
      </c>
      <c r="M145" s="19" t="s">
        <v>542</v>
      </c>
      <c r="N145" s="19" t="s">
        <v>285</v>
      </c>
      <c r="O145" s="101">
        <v>1575</v>
      </c>
      <c r="P145" s="101">
        <v>1575</v>
      </c>
      <c r="Q145" s="101">
        <v>2100</v>
      </c>
      <c r="R145" s="101">
        <v>2100</v>
      </c>
      <c r="S145" s="101">
        <v>2100</v>
      </c>
    </row>
    <row r="146" spans="1:19" ht="26.45" customHeight="1" x14ac:dyDescent="0.2">
      <c r="A146" s="5" t="s">
        <v>128</v>
      </c>
      <c r="B146" s="85" t="s">
        <v>129</v>
      </c>
      <c r="C146" s="86" t="s">
        <v>130</v>
      </c>
      <c r="D146" s="86" t="s">
        <v>0</v>
      </c>
      <c r="E146" s="86" t="s">
        <v>0</v>
      </c>
      <c r="F146" s="86" t="s">
        <v>0</v>
      </c>
      <c r="G146" s="86" t="s">
        <v>0</v>
      </c>
      <c r="H146" s="127" t="s">
        <v>0</v>
      </c>
      <c r="I146" s="86" t="s">
        <v>0</v>
      </c>
      <c r="J146" s="85" t="s">
        <v>0</v>
      </c>
      <c r="K146" s="13"/>
      <c r="L146" s="13"/>
      <c r="M146" s="13"/>
      <c r="N146" s="13"/>
      <c r="O146" s="164">
        <f t="shared" ref="O146:S146" si="30">O147+O173+O174+O175+O176+O177+O190+O191+O193+O195+O196</f>
        <v>47559130.49000001</v>
      </c>
      <c r="P146" s="164">
        <f t="shared" si="30"/>
        <v>45662147.74000001</v>
      </c>
      <c r="Q146" s="164">
        <f t="shared" si="30"/>
        <v>47320691.140000001</v>
      </c>
      <c r="R146" s="164">
        <f t="shared" si="30"/>
        <v>47092532.469999999</v>
      </c>
      <c r="S146" s="164">
        <f t="shared" si="30"/>
        <v>46973246.079999998</v>
      </c>
    </row>
    <row r="147" spans="1:19" s="1" customFormat="1" ht="26.45" customHeight="1" x14ac:dyDescent="0.2">
      <c r="A147" s="247" t="s">
        <v>131</v>
      </c>
      <c r="B147" s="249" t="s">
        <v>132</v>
      </c>
      <c r="C147" s="225" t="s">
        <v>133</v>
      </c>
      <c r="D147" s="193" t="s">
        <v>270</v>
      </c>
      <c r="E147" s="200" t="s">
        <v>42</v>
      </c>
      <c r="F147" s="193" t="s">
        <v>483</v>
      </c>
      <c r="G147" s="193" t="s">
        <v>42</v>
      </c>
      <c r="H147" s="94" t="s">
        <v>0</v>
      </c>
      <c r="I147" s="94" t="s">
        <v>0</v>
      </c>
      <c r="J147" s="231" t="s">
        <v>6</v>
      </c>
      <c r="K147" s="60" t="s">
        <v>465</v>
      </c>
      <c r="L147" s="60"/>
      <c r="M147" s="60"/>
      <c r="N147" s="48"/>
      <c r="O147" s="102">
        <f t="shared" ref="O147:S147" si="31">SUM(O148:O172)</f>
        <v>12978696.700000003</v>
      </c>
      <c r="P147" s="102">
        <f t="shared" si="31"/>
        <v>12106285.530000003</v>
      </c>
      <c r="Q147" s="102">
        <f t="shared" si="31"/>
        <v>12447500</v>
      </c>
      <c r="R147" s="102">
        <f t="shared" si="31"/>
        <v>12444800</v>
      </c>
      <c r="S147" s="102">
        <f t="shared" si="31"/>
        <v>12444800</v>
      </c>
    </row>
    <row r="148" spans="1:19" s="1" customFormat="1" ht="26.45" customHeight="1" x14ac:dyDescent="0.2">
      <c r="A148" s="247"/>
      <c r="B148" s="266"/>
      <c r="C148" s="225"/>
      <c r="D148" s="193"/>
      <c r="E148" s="200"/>
      <c r="F148" s="193"/>
      <c r="G148" s="193"/>
      <c r="H148" s="200" t="s">
        <v>457</v>
      </c>
      <c r="I148" s="193" t="s">
        <v>42</v>
      </c>
      <c r="J148" s="263"/>
      <c r="K148" s="190" t="s">
        <v>284</v>
      </c>
      <c r="L148" s="79" t="s">
        <v>127</v>
      </c>
      <c r="M148" s="65" t="s">
        <v>391</v>
      </c>
      <c r="N148" s="65" t="s">
        <v>315</v>
      </c>
      <c r="O148" s="100">
        <v>420638.78</v>
      </c>
      <c r="P148" s="100">
        <v>420638.78</v>
      </c>
      <c r="Q148" s="100">
        <v>396100</v>
      </c>
      <c r="R148" s="100">
        <v>396100</v>
      </c>
      <c r="S148" s="100">
        <v>396100</v>
      </c>
    </row>
    <row r="149" spans="1:19" s="1" customFormat="1" ht="26.45" customHeight="1" x14ac:dyDescent="0.2">
      <c r="A149" s="247"/>
      <c r="B149" s="266"/>
      <c r="C149" s="225"/>
      <c r="D149" s="193"/>
      <c r="E149" s="200"/>
      <c r="F149" s="193"/>
      <c r="G149" s="193"/>
      <c r="H149" s="200"/>
      <c r="I149" s="193"/>
      <c r="J149" s="263"/>
      <c r="K149" s="217"/>
      <c r="L149" s="190" t="s">
        <v>127</v>
      </c>
      <c r="M149" s="192" t="s">
        <v>392</v>
      </c>
      <c r="N149" s="14" t="s">
        <v>29</v>
      </c>
      <c r="O149" s="163">
        <v>5304</v>
      </c>
      <c r="P149" s="100">
        <v>4104</v>
      </c>
      <c r="Q149" s="177">
        <v>109400</v>
      </c>
      <c r="R149" s="177">
        <v>109400</v>
      </c>
      <c r="S149" s="177">
        <v>109400</v>
      </c>
    </row>
    <row r="150" spans="1:19" s="1" customFormat="1" ht="26.45" customHeight="1" x14ac:dyDescent="0.2">
      <c r="A150" s="247"/>
      <c r="B150" s="266"/>
      <c r="C150" s="225"/>
      <c r="D150" s="193"/>
      <c r="E150" s="200"/>
      <c r="F150" s="193"/>
      <c r="G150" s="193"/>
      <c r="H150" s="200"/>
      <c r="I150" s="193"/>
      <c r="J150" s="263"/>
      <c r="K150" s="217"/>
      <c r="L150" s="217"/>
      <c r="M150" s="192"/>
      <c r="N150" s="14" t="s">
        <v>315</v>
      </c>
      <c r="O150" s="100">
        <v>4265500</v>
      </c>
      <c r="P150" s="100">
        <v>4122420.93</v>
      </c>
      <c r="Q150" s="100">
        <v>4452400</v>
      </c>
      <c r="R150" s="100">
        <v>4452400</v>
      </c>
      <c r="S150" s="100">
        <v>4452400</v>
      </c>
    </row>
    <row r="151" spans="1:19" s="1" customFormat="1" ht="26.45" customHeight="1" x14ac:dyDescent="0.2">
      <c r="A151" s="247"/>
      <c r="B151" s="266"/>
      <c r="C151" s="225"/>
      <c r="D151" s="193"/>
      <c r="E151" s="200"/>
      <c r="F151" s="193"/>
      <c r="G151" s="193"/>
      <c r="H151" s="200"/>
      <c r="I151" s="193"/>
      <c r="J151" s="263"/>
      <c r="K151" s="217"/>
      <c r="L151" s="217"/>
      <c r="M151" s="192"/>
      <c r="N151" s="83" t="s">
        <v>285</v>
      </c>
      <c r="O151" s="100">
        <v>3607128.14</v>
      </c>
      <c r="P151" s="100">
        <v>3111307.55</v>
      </c>
      <c r="Q151" s="100">
        <v>3055900</v>
      </c>
      <c r="R151" s="100">
        <v>3055900</v>
      </c>
      <c r="S151" s="100">
        <v>3055900</v>
      </c>
    </row>
    <row r="152" spans="1:19" s="1" customFormat="1" ht="26.45" customHeight="1" x14ac:dyDescent="0.2">
      <c r="A152" s="247"/>
      <c r="B152" s="266"/>
      <c r="C152" s="225"/>
      <c r="D152" s="193"/>
      <c r="E152" s="200"/>
      <c r="F152" s="193"/>
      <c r="G152" s="193"/>
      <c r="H152" s="200"/>
      <c r="I152" s="193"/>
      <c r="J152" s="263"/>
      <c r="K152" s="217"/>
      <c r="L152" s="217"/>
      <c r="M152" s="192"/>
      <c r="N152" s="83" t="s">
        <v>319</v>
      </c>
      <c r="O152" s="100">
        <v>1972800</v>
      </c>
      <c r="P152" s="100">
        <v>1756347.14</v>
      </c>
      <c r="Q152" s="100">
        <v>1907600</v>
      </c>
      <c r="R152" s="100">
        <v>1907600</v>
      </c>
      <c r="S152" s="100">
        <v>1907600</v>
      </c>
    </row>
    <row r="153" spans="1:19" s="1" customFormat="1" ht="26.45" customHeight="1" x14ac:dyDescent="0.2">
      <c r="A153" s="247"/>
      <c r="B153" s="266"/>
      <c r="C153" s="225"/>
      <c r="D153" s="193"/>
      <c r="E153" s="200"/>
      <c r="F153" s="193"/>
      <c r="G153" s="193"/>
      <c r="H153" s="200"/>
      <c r="I153" s="193"/>
      <c r="J153" s="263"/>
      <c r="K153" s="217"/>
      <c r="L153" s="217"/>
      <c r="M153" s="192"/>
      <c r="N153" s="83" t="s">
        <v>291</v>
      </c>
      <c r="O153" s="100"/>
      <c r="P153" s="100"/>
      <c r="Q153" s="100"/>
      <c r="R153" s="100"/>
      <c r="S153" s="100"/>
    </row>
    <row r="154" spans="1:19" s="1" customFormat="1" ht="26.45" customHeight="1" x14ac:dyDescent="0.2">
      <c r="A154" s="247"/>
      <c r="B154" s="266"/>
      <c r="C154" s="225"/>
      <c r="D154" s="193"/>
      <c r="E154" s="200"/>
      <c r="F154" s="193"/>
      <c r="G154" s="193"/>
      <c r="H154" s="200"/>
      <c r="I154" s="193"/>
      <c r="J154" s="263"/>
      <c r="K154" s="217"/>
      <c r="L154" s="217"/>
      <c r="M154" s="192"/>
      <c r="N154" s="83" t="s">
        <v>284</v>
      </c>
      <c r="O154" s="100">
        <v>62818</v>
      </c>
      <c r="P154" s="100">
        <v>62818</v>
      </c>
      <c r="Q154" s="100">
        <v>65600</v>
      </c>
      <c r="R154" s="100">
        <v>65600</v>
      </c>
      <c r="S154" s="100">
        <v>65600</v>
      </c>
    </row>
    <row r="155" spans="1:19" s="1" customFormat="1" ht="26.45" customHeight="1" x14ac:dyDescent="0.2">
      <c r="A155" s="247"/>
      <c r="B155" s="266"/>
      <c r="C155" s="225"/>
      <c r="D155" s="193"/>
      <c r="E155" s="200"/>
      <c r="F155" s="193"/>
      <c r="G155" s="193"/>
      <c r="H155" s="200"/>
      <c r="I155" s="193"/>
      <c r="J155" s="263"/>
      <c r="K155" s="217"/>
      <c r="L155" s="217"/>
      <c r="M155" s="192"/>
      <c r="N155" s="83" t="s">
        <v>292</v>
      </c>
      <c r="O155" s="100">
        <v>19200</v>
      </c>
      <c r="P155" s="100">
        <v>19200</v>
      </c>
      <c r="Q155" s="100">
        <v>19200</v>
      </c>
      <c r="R155" s="100">
        <v>19200</v>
      </c>
      <c r="S155" s="100">
        <v>19200</v>
      </c>
    </row>
    <row r="156" spans="1:19" s="1" customFormat="1" ht="26.45" customHeight="1" x14ac:dyDescent="0.2">
      <c r="A156" s="247"/>
      <c r="B156" s="266"/>
      <c r="C156" s="225"/>
      <c r="D156" s="193"/>
      <c r="E156" s="200"/>
      <c r="F156" s="193"/>
      <c r="G156" s="193"/>
      <c r="H156" s="200"/>
      <c r="I156" s="193"/>
      <c r="J156" s="263"/>
      <c r="K156" s="217"/>
      <c r="L156" s="217"/>
      <c r="M156" s="216"/>
      <c r="N156" s="83" t="s">
        <v>289</v>
      </c>
      <c r="O156" s="100"/>
      <c r="P156" s="100"/>
      <c r="Q156" s="100"/>
      <c r="R156" s="160"/>
      <c r="S156" s="160"/>
    </row>
    <row r="157" spans="1:19" s="1" customFormat="1" ht="26.45" customHeight="1" x14ac:dyDescent="0.2">
      <c r="A157" s="247"/>
      <c r="B157" s="266"/>
      <c r="C157" s="225"/>
      <c r="D157" s="193"/>
      <c r="E157" s="200"/>
      <c r="F157" s="193"/>
      <c r="G157" s="193"/>
      <c r="H157" s="200" t="s">
        <v>459</v>
      </c>
      <c r="I157" s="193" t="s">
        <v>42</v>
      </c>
      <c r="J157" s="263"/>
      <c r="K157" s="217"/>
      <c r="L157" s="217"/>
      <c r="M157" s="27" t="s">
        <v>318</v>
      </c>
      <c r="N157" s="83" t="s">
        <v>315</v>
      </c>
      <c r="O157" s="177">
        <v>116479.09</v>
      </c>
      <c r="P157" s="177">
        <v>116479.09</v>
      </c>
      <c r="Q157" s="100"/>
      <c r="R157" s="160"/>
      <c r="S157" s="160"/>
    </row>
    <row r="158" spans="1:19" s="1" customFormat="1" ht="26.45" customHeight="1" x14ac:dyDescent="0.2">
      <c r="A158" s="247"/>
      <c r="B158" s="266"/>
      <c r="C158" s="225"/>
      <c r="D158" s="193"/>
      <c r="E158" s="200"/>
      <c r="F158" s="193"/>
      <c r="G158" s="193"/>
      <c r="H158" s="200"/>
      <c r="I158" s="193"/>
      <c r="J158" s="263"/>
      <c r="K158" s="191"/>
      <c r="L158" s="191"/>
      <c r="M158" s="27" t="s">
        <v>317</v>
      </c>
      <c r="N158" s="83" t="s">
        <v>315</v>
      </c>
      <c r="O158" s="177">
        <v>104395.46</v>
      </c>
      <c r="P158" s="177">
        <v>104395.46</v>
      </c>
      <c r="Q158" s="178"/>
      <c r="R158" s="160"/>
      <c r="S158" s="160"/>
    </row>
    <row r="159" spans="1:19" s="1" customFormat="1" ht="26.45" customHeight="1" x14ac:dyDescent="0.2">
      <c r="A159" s="247"/>
      <c r="B159" s="266"/>
      <c r="C159" s="225"/>
      <c r="D159" s="193"/>
      <c r="E159" s="200"/>
      <c r="F159" s="193"/>
      <c r="G159" s="193"/>
      <c r="H159" s="200"/>
      <c r="I159" s="193"/>
      <c r="J159" s="263"/>
      <c r="K159" s="190" t="s">
        <v>292</v>
      </c>
      <c r="L159" s="190" t="s">
        <v>66</v>
      </c>
      <c r="M159" s="190" t="s">
        <v>351</v>
      </c>
      <c r="N159" s="83" t="s">
        <v>29</v>
      </c>
      <c r="O159" s="163"/>
      <c r="P159" s="132"/>
      <c r="Q159" s="183"/>
      <c r="R159" s="160"/>
      <c r="S159" s="160"/>
    </row>
    <row r="160" spans="1:19" s="1" customFormat="1" ht="26.45" customHeight="1" x14ac:dyDescent="0.2">
      <c r="A160" s="247"/>
      <c r="B160" s="266"/>
      <c r="C160" s="225"/>
      <c r="D160" s="193" t="s">
        <v>134</v>
      </c>
      <c r="E160" s="200" t="s">
        <v>42</v>
      </c>
      <c r="F160" s="193"/>
      <c r="G160" s="193"/>
      <c r="H160" s="200" t="s">
        <v>478</v>
      </c>
      <c r="I160" s="193" t="s">
        <v>42</v>
      </c>
      <c r="J160" s="263"/>
      <c r="K160" s="217"/>
      <c r="L160" s="217"/>
      <c r="M160" s="191"/>
      <c r="N160" s="83" t="s">
        <v>315</v>
      </c>
      <c r="O160" s="177">
        <v>312759.89</v>
      </c>
      <c r="P160" s="177">
        <v>312758.21000000002</v>
      </c>
      <c r="Q160" s="177">
        <v>340900</v>
      </c>
      <c r="R160" s="177">
        <v>340900</v>
      </c>
      <c r="S160" s="177">
        <v>340900</v>
      </c>
    </row>
    <row r="161" spans="1:19" s="1" customFormat="1" ht="26.45" customHeight="1" x14ac:dyDescent="0.2">
      <c r="A161" s="247"/>
      <c r="B161" s="266"/>
      <c r="C161" s="225"/>
      <c r="D161" s="193"/>
      <c r="E161" s="200"/>
      <c r="F161" s="193"/>
      <c r="G161" s="193"/>
      <c r="H161" s="200"/>
      <c r="I161" s="193"/>
      <c r="J161" s="263"/>
      <c r="K161" s="217"/>
      <c r="L161" s="217"/>
      <c r="M161" s="27" t="s">
        <v>322</v>
      </c>
      <c r="N161" s="83" t="s">
        <v>315</v>
      </c>
      <c r="O161" s="177">
        <v>13733.15</v>
      </c>
      <c r="P161" s="177">
        <v>13733.15</v>
      </c>
      <c r="Q161" s="177"/>
      <c r="R161" s="177"/>
      <c r="S161" s="177"/>
    </row>
    <row r="162" spans="1:19" s="1" customFormat="1" ht="26.45" customHeight="1" x14ac:dyDescent="0.2">
      <c r="A162" s="247"/>
      <c r="B162" s="266"/>
      <c r="C162" s="225"/>
      <c r="D162" s="193"/>
      <c r="E162" s="200"/>
      <c r="F162" s="193"/>
      <c r="G162" s="193"/>
      <c r="H162" s="200"/>
      <c r="I162" s="193"/>
      <c r="J162" s="263"/>
      <c r="K162" s="191"/>
      <c r="L162" s="191"/>
      <c r="M162" s="27" t="s">
        <v>317</v>
      </c>
      <c r="N162" s="83" t="s">
        <v>315</v>
      </c>
      <c r="O162" s="177">
        <v>13016.8</v>
      </c>
      <c r="P162" s="177">
        <v>13016.8</v>
      </c>
      <c r="Q162" s="177"/>
      <c r="R162" s="177"/>
      <c r="S162" s="177"/>
    </row>
    <row r="163" spans="1:19" s="1" customFormat="1" ht="26.45" customHeight="1" x14ac:dyDescent="0.2">
      <c r="A163" s="247"/>
      <c r="B163" s="266"/>
      <c r="C163" s="225"/>
      <c r="D163" s="193"/>
      <c r="E163" s="200"/>
      <c r="F163" s="193"/>
      <c r="G163" s="193"/>
      <c r="H163" s="200"/>
      <c r="I163" s="193"/>
      <c r="J163" s="263"/>
      <c r="K163" s="190" t="s">
        <v>289</v>
      </c>
      <c r="L163" s="190" t="s">
        <v>120</v>
      </c>
      <c r="M163" s="190" t="s">
        <v>396</v>
      </c>
      <c r="N163" s="83" t="s">
        <v>29</v>
      </c>
      <c r="O163" s="177">
        <v>0</v>
      </c>
      <c r="P163" s="177">
        <v>0</v>
      </c>
      <c r="Q163" s="177">
        <v>14000</v>
      </c>
      <c r="R163" s="177">
        <v>14000</v>
      </c>
      <c r="S163" s="177">
        <v>14000</v>
      </c>
    </row>
    <row r="164" spans="1:19" s="1" customFormat="1" ht="26.45" customHeight="1" x14ac:dyDescent="0.2">
      <c r="A164" s="247"/>
      <c r="B164" s="266"/>
      <c r="C164" s="225"/>
      <c r="D164" s="193"/>
      <c r="E164" s="200"/>
      <c r="F164" s="193"/>
      <c r="G164" s="193"/>
      <c r="H164" s="200"/>
      <c r="I164" s="193"/>
      <c r="J164" s="263"/>
      <c r="K164" s="217"/>
      <c r="L164" s="217"/>
      <c r="M164" s="217"/>
      <c r="N164" s="83" t="s">
        <v>315</v>
      </c>
      <c r="O164" s="177">
        <v>1416800</v>
      </c>
      <c r="P164" s="177">
        <v>1413155.62</v>
      </c>
      <c r="Q164" s="177">
        <v>1488700</v>
      </c>
      <c r="R164" s="177">
        <v>1488700</v>
      </c>
      <c r="S164" s="177">
        <v>1488700</v>
      </c>
    </row>
    <row r="165" spans="1:19" s="1" customFormat="1" ht="26.45" customHeight="1" x14ac:dyDescent="0.2">
      <c r="A165" s="247"/>
      <c r="B165" s="266"/>
      <c r="C165" s="225"/>
      <c r="D165" s="193"/>
      <c r="E165" s="200"/>
      <c r="F165" s="193"/>
      <c r="G165" s="193"/>
      <c r="H165" s="200"/>
      <c r="I165" s="193"/>
      <c r="J165" s="263"/>
      <c r="K165" s="217"/>
      <c r="L165" s="217"/>
      <c r="M165" s="191"/>
      <c r="N165" s="83" t="s">
        <v>285</v>
      </c>
      <c r="O165" s="177">
        <v>250100</v>
      </c>
      <c r="P165" s="177">
        <v>239111.42</v>
      </c>
      <c r="Q165" s="177">
        <v>280000</v>
      </c>
      <c r="R165" s="177">
        <v>280000</v>
      </c>
      <c r="S165" s="177">
        <v>280000</v>
      </c>
    </row>
    <row r="166" spans="1:19" s="1" customFormat="1" ht="26.45" customHeight="1" x14ac:dyDescent="0.2">
      <c r="A166" s="247"/>
      <c r="B166" s="266"/>
      <c r="C166" s="225"/>
      <c r="D166" s="193"/>
      <c r="E166" s="200"/>
      <c r="F166" s="193"/>
      <c r="G166" s="193"/>
      <c r="H166" s="200" t="s">
        <v>484</v>
      </c>
      <c r="I166" s="193" t="s">
        <v>42</v>
      </c>
      <c r="J166" s="263"/>
      <c r="K166" s="217"/>
      <c r="L166" s="217"/>
      <c r="M166" s="27" t="s">
        <v>316</v>
      </c>
      <c r="N166" s="83" t="s">
        <v>315</v>
      </c>
      <c r="O166" s="177">
        <v>50709.42</v>
      </c>
      <c r="P166" s="177">
        <v>50709.42</v>
      </c>
      <c r="Q166" s="177"/>
      <c r="R166" s="177"/>
      <c r="S166" s="177"/>
    </row>
    <row r="167" spans="1:19" s="1" customFormat="1" ht="26.45" customHeight="1" x14ac:dyDescent="0.2">
      <c r="A167" s="247"/>
      <c r="B167" s="266"/>
      <c r="C167" s="225"/>
      <c r="D167" s="193"/>
      <c r="E167" s="200"/>
      <c r="F167" s="193"/>
      <c r="G167" s="193"/>
      <c r="H167" s="200"/>
      <c r="I167" s="193"/>
      <c r="J167" s="263"/>
      <c r="K167" s="191"/>
      <c r="L167" s="191"/>
      <c r="M167" s="27" t="s">
        <v>317</v>
      </c>
      <c r="N167" s="83" t="s">
        <v>315</v>
      </c>
      <c r="O167" s="177">
        <v>44547.42</v>
      </c>
      <c r="P167" s="177">
        <v>44547.42</v>
      </c>
      <c r="Q167" s="177"/>
      <c r="R167" s="177"/>
      <c r="S167" s="177"/>
    </row>
    <row r="168" spans="1:19" s="1" customFormat="1" ht="26.45" customHeight="1" x14ac:dyDescent="0.2">
      <c r="A168" s="247"/>
      <c r="B168" s="266"/>
      <c r="C168" s="225"/>
      <c r="D168" s="193"/>
      <c r="E168" s="200"/>
      <c r="F168" s="193"/>
      <c r="G168" s="193"/>
      <c r="H168" s="200"/>
      <c r="I168" s="193"/>
      <c r="J168" s="263"/>
      <c r="K168" s="192" t="s">
        <v>312</v>
      </c>
      <c r="L168" s="192" t="s">
        <v>313</v>
      </c>
      <c r="M168" s="192" t="s">
        <v>314</v>
      </c>
      <c r="N168" s="83" t="s">
        <v>315</v>
      </c>
      <c r="O168" s="177">
        <v>78357.2</v>
      </c>
      <c r="P168" s="177">
        <v>78357.2</v>
      </c>
      <c r="Q168" s="177">
        <v>83500</v>
      </c>
      <c r="R168" s="177">
        <v>83500</v>
      </c>
      <c r="S168" s="177">
        <v>83500</v>
      </c>
    </row>
    <row r="169" spans="1:19" s="1" customFormat="1" ht="26.45" customHeight="1" x14ac:dyDescent="0.2">
      <c r="A169" s="247"/>
      <c r="B169" s="266"/>
      <c r="C169" s="225"/>
      <c r="D169" s="193"/>
      <c r="E169" s="200"/>
      <c r="F169" s="193"/>
      <c r="G169" s="193"/>
      <c r="H169" s="200"/>
      <c r="I169" s="193"/>
      <c r="J169" s="263"/>
      <c r="K169" s="192"/>
      <c r="L169" s="192"/>
      <c r="M169" s="192"/>
      <c r="N169" s="83" t="s">
        <v>285</v>
      </c>
      <c r="O169" s="177">
        <v>48941.64</v>
      </c>
      <c r="P169" s="177">
        <v>47741.64</v>
      </c>
      <c r="Q169" s="177">
        <v>47800</v>
      </c>
      <c r="R169" s="177">
        <v>47800</v>
      </c>
      <c r="S169" s="177">
        <v>47800</v>
      </c>
    </row>
    <row r="170" spans="1:19" s="1" customFormat="1" ht="26.45" customHeight="1" x14ac:dyDescent="0.2">
      <c r="A170" s="247"/>
      <c r="B170" s="266"/>
      <c r="C170" s="225"/>
      <c r="D170" s="193"/>
      <c r="E170" s="200"/>
      <c r="F170" s="193"/>
      <c r="G170" s="193"/>
      <c r="H170" s="200"/>
      <c r="I170" s="193"/>
      <c r="J170" s="263"/>
      <c r="K170" s="192" t="s">
        <v>311</v>
      </c>
      <c r="L170" s="192" t="s">
        <v>120</v>
      </c>
      <c r="M170" s="192" t="s">
        <v>314</v>
      </c>
      <c r="N170" s="83" t="s">
        <v>29</v>
      </c>
      <c r="O170" s="177">
        <v>2400</v>
      </c>
      <c r="P170" s="177">
        <v>2376</v>
      </c>
      <c r="Q170" s="177">
        <v>2400</v>
      </c>
      <c r="R170" s="177">
        <v>1200</v>
      </c>
      <c r="S170" s="177">
        <v>1200</v>
      </c>
    </row>
    <row r="171" spans="1:19" s="1" customFormat="1" ht="26.45" customHeight="1" x14ac:dyDescent="0.2">
      <c r="A171" s="247"/>
      <c r="B171" s="266"/>
      <c r="C171" s="225"/>
      <c r="D171" s="193"/>
      <c r="E171" s="200"/>
      <c r="F171" s="193"/>
      <c r="G171" s="193"/>
      <c r="H171" s="200"/>
      <c r="I171" s="193"/>
      <c r="J171" s="263"/>
      <c r="K171" s="192"/>
      <c r="L171" s="192"/>
      <c r="M171" s="192"/>
      <c r="N171" s="83" t="s">
        <v>315</v>
      </c>
      <c r="O171" s="177">
        <v>168567.71</v>
      </c>
      <c r="P171" s="177">
        <v>168567.7</v>
      </c>
      <c r="Q171" s="177">
        <v>179500</v>
      </c>
      <c r="R171" s="177">
        <v>179500</v>
      </c>
      <c r="S171" s="177">
        <v>179500</v>
      </c>
    </row>
    <row r="172" spans="1:19" s="1" customFormat="1" ht="26.45" customHeight="1" x14ac:dyDescent="0.2">
      <c r="A172" s="247"/>
      <c r="B172" s="262"/>
      <c r="C172" s="225"/>
      <c r="D172" s="193"/>
      <c r="E172" s="200"/>
      <c r="F172" s="193"/>
      <c r="G172" s="193"/>
      <c r="H172" s="200"/>
      <c r="I172" s="193"/>
      <c r="J172" s="232"/>
      <c r="K172" s="192"/>
      <c r="L172" s="192"/>
      <c r="M172" s="192"/>
      <c r="N172" s="83" t="s">
        <v>285</v>
      </c>
      <c r="O172" s="177">
        <v>4500</v>
      </c>
      <c r="P172" s="177">
        <v>4500</v>
      </c>
      <c r="Q172" s="177">
        <v>4500</v>
      </c>
      <c r="R172" s="177">
        <v>3000</v>
      </c>
      <c r="S172" s="177">
        <v>3000</v>
      </c>
    </row>
    <row r="173" spans="1:19" s="1" customFormat="1" ht="96.75" customHeight="1" x14ac:dyDescent="0.2">
      <c r="A173" s="88" t="s">
        <v>135</v>
      </c>
      <c r="B173" s="89" t="s">
        <v>136</v>
      </c>
      <c r="C173" s="67" t="s">
        <v>137</v>
      </c>
      <c r="D173" s="67" t="s">
        <v>270</v>
      </c>
      <c r="E173" s="67" t="s">
        <v>271</v>
      </c>
      <c r="F173" s="67" t="s">
        <v>482</v>
      </c>
      <c r="G173" s="67" t="s">
        <v>42</v>
      </c>
      <c r="H173" s="67" t="s">
        <v>457</v>
      </c>
      <c r="I173" s="67" t="s">
        <v>0</v>
      </c>
      <c r="J173" s="89" t="s">
        <v>20</v>
      </c>
      <c r="K173" s="14" t="s">
        <v>284</v>
      </c>
      <c r="L173" s="14" t="s">
        <v>138</v>
      </c>
      <c r="M173" s="14" t="s">
        <v>323</v>
      </c>
      <c r="N173" s="14" t="s">
        <v>324</v>
      </c>
      <c r="O173" s="177"/>
      <c r="P173" s="177"/>
      <c r="Q173" s="177"/>
      <c r="R173" s="177"/>
      <c r="S173" s="177"/>
    </row>
    <row r="174" spans="1:19" s="1" customFormat="1" ht="100.5" customHeight="1" x14ac:dyDescent="0.2">
      <c r="A174" s="88" t="s">
        <v>139</v>
      </c>
      <c r="B174" s="89" t="s">
        <v>140</v>
      </c>
      <c r="C174" s="89" t="s">
        <v>141</v>
      </c>
      <c r="D174" s="89" t="s">
        <v>270</v>
      </c>
      <c r="E174" s="89" t="s">
        <v>271</v>
      </c>
      <c r="F174" s="89" t="s">
        <v>423</v>
      </c>
      <c r="G174" s="89" t="s">
        <v>42</v>
      </c>
      <c r="H174" s="89" t="s">
        <v>457</v>
      </c>
      <c r="I174" s="89" t="s">
        <v>0</v>
      </c>
      <c r="J174" s="89" t="s">
        <v>6</v>
      </c>
      <c r="K174" s="65" t="s">
        <v>284</v>
      </c>
      <c r="L174" s="65" t="s">
        <v>127</v>
      </c>
      <c r="M174" s="83" t="s">
        <v>395</v>
      </c>
      <c r="N174" s="18" t="s">
        <v>289</v>
      </c>
      <c r="O174" s="163">
        <v>78000</v>
      </c>
      <c r="P174" s="132">
        <v>78000</v>
      </c>
      <c r="Q174" s="132">
        <v>78000</v>
      </c>
      <c r="R174" s="183">
        <v>78000</v>
      </c>
      <c r="S174" s="183">
        <v>78000</v>
      </c>
    </row>
    <row r="175" spans="1:19" s="1" customFormat="1" ht="73.5" customHeight="1" x14ac:dyDescent="0.2">
      <c r="A175" s="211" t="s">
        <v>142</v>
      </c>
      <c r="B175" s="211" t="s">
        <v>143</v>
      </c>
      <c r="C175" s="211" t="s">
        <v>144</v>
      </c>
      <c r="D175" s="211" t="s">
        <v>145</v>
      </c>
      <c r="E175" s="211" t="s">
        <v>42</v>
      </c>
      <c r="F175" s="194" t="s">
        <v>527</v>
      </c>
      <c r="G175" s="211" t="s">
        <v>528</v>
      </c>
      <c r="H175" s="211" t="s">
        <v>457</v>
      </c>
      <c r="I175" s="211" t="s">
        <v>42</v>
      </c>
      <c r="J175" s="17" t="s">
        <v>6</v>
      </c>
      <c r="K175" s="83" t="s">
        <v>284</v>
      </c>
      <c r="L175" s="83" t="s">
        <v>127</v>
      </c>
      <c r="M175" s="83" t="s">
        <v>393</v>
      </c>
      <c r="N175" s="18" t="s">
        <v>285</v>
      </c>
      <c r="O175" s="163">
        <v>100000</v>
      </c>
      <c r="P175" s="132">
        <v>100000</v>
      </c>
      <c r="Q175" s="171">
        <v>100000</v>
      </c>
      <c r="R175" s="183">
        <v>100000</v>
      </c>
      <c r="S175" s="183">
        <v>100000</v>
      </c>
    </row>
    <row r="176" spans="1:19" s="1" customFormat="1" ht="73.5" customHeight="1" x14ac:dyDescent="0.2">
      <c r="A176" s="206"/>
      <c r="B176" s="206"/>
      <c r="C176" s="206"/>
      <c r="D176" s="206"/>
      <c r="E176" s="206"/>
      <c r="F176" s="196"/>
      <c r="G176" s="206"/>
      <c r="H176" s="206"/>
      <c r="I176" s="206"/>
      <c r="J176" s="17"/>
      <c r="K176" s="83" t="s">
        <v>284</v>
      </c>
      <c r="L176" s="83" t="s">
        <v>127</v>
      </c>
      <c r="M176" s="83" t="s">
        <v>394</v>
      </c>
      <c r="N176" s="18" t="s">
        <v>285</v>
      </c>
      <c r="O176" s="163">
        <v>51875.360000000001</v>
      </c>
      <c r="P176" s="163">
        <v>51875.360000000001</v>
      </c>
      <c r="Q176" s="171">
        <v>100000</v>
      </c>
      <c r="R176" s="183">
        <v>100000</v>
      </c>
      <c r="S176" s="183">
        <v>100000</v>
      </c>
    </row>
    <row r="177" spans="1:19" s="42" customFormat="1" ht="26.45" customHeight="1" x14ac:dyDescent="0.2">
      <c r="A177" s="247" t="s">
        <v>146</v>
      </c>
      <c r="B177" s="194" t="s">
        <v>147</v>
      </c>
      <c r="C177" s="248" t="s">
        <v>148</v>
      </c>
      <c r="D177" s="194" t="s">
        <v>270</v>
      </c>
      <c r="E177" s="194" t="s">
        <v>271</v>
      </c>
      <c r="F177" s="250" t="s">
        <v>434</v>
      </c>
      <c r="G177" s="194" t="s">
        <v>42</v>
      </c>
      <c r="H177" s="194" t="s">
        <v>432</v>
      </c>
      <c r="I177" s="256" t="s">
        <v>0</v>
      </c>
      <c r="J177" s="256" t="s">
        <v>6</v>
      </c>
      <c r="K177" s="63"/>
      <c r="L177" s="63"/>
      <c r="M177" s="44"/>
      <c r="N177" s="44"/>
      <c r="O177" s="161">
        <f t="shared" ref="O177:S177" si="32">SUM(O178:O189)</f>
        <v>23311275.43</v>
      </c>
      <c r="P177" s="172">
        <f t="shared" si="32"/>
        <v>23265962.180000003</v>
      </c>
      <c r="Q177" s="182">
        <f t="shared" si="32"/>
        <v>22983800</v>
      </c>
      <c r="R177" s="172">
        <f t="shared" si="32"/>
        <v>22983800</v>
      </c>
      <c r="S177" s="172">
        <f t="shared" si="32"/>
        <v>22983800</v>
      </c>
    </row>
    <row r="178" spans="1:19" s="42" customFormat="1" ht="26.45" customHeight="1" x14ac:dyDescent="0.2">
      <c r="A178" s="247"/>
      <c r="B178" s="195"/>
      <c r="C178" s="248"/>
      <c r="D178" s="195"/>
      <c r="E178" s="195"/>
      <c r="F178" s="264"/>
      <c r="G178" s="195"/>
      <c r="H178" s="195"/>
      <c r="I178" s="258"/>
      <c r="J178" s="257"/>
      <c r="K178" s="78" t="s">
        <v>284</v>
      </c>
      <c r="L178" s="78" t="s">
        <v>127</v>
      </c>
      <c r="M178" s="81" t="s">
        <v>391</v>
      </c>
      <c r="N178" s="19" t="s">
        <v>28</v>
      </c>
      <c r="O178" s="100">
        <v>1413265.5</v>
      </c>
      <c r="P178" s="100">
        <v>1413265.5</v>
      </c>
      <c r="Q178" s="100">
        <v>1311500</v>
      </c>
      <c r="R178" s="100">
        <v>1311500</v>
      </c>
      <c r="S178" s="100">
        <v>1311500</v>
      </c>
    </row>
    <row r="179" spans="1:19" s="42" customFormat="1" ht="26.45" customHeight="1" x14ac:dyDescent="0.2">
      <c r="A179" s="247"/>
      <c r="B179" s="195"/>
      <c r="C179" s="248"/>
      <c r="D179" s="195"/>
      <c r="E179" s="195"/>
      <c r="F179" s="264"/>
      <c r="G179" s="195"/>
      <c r="H179" s="195"/>
      <c r="I179" s="258"/>
      <c r="J179" s="258"/>
      <c r="K179" s="78" t="s">
        <v>284</v>
      </c>
      <c r="L179" s="78" t="s">
        <v>127</v>
      </c>
      <c r="M179" s="75" t="s">
        <v>392</v>
      </c>
      <c r="N179" s="19" t="s">
        <v>28</v>
      </c>
      <c r="O179" s="100">
        <v>14124100</v>
      </c>
      <c r="P179" s="100">
        <v>14082684.49</v>
      </c>
      <c r="Q179" s="100">
        <v>14743000</v>
      </c>
      <c r="R179" s="100">
        <v>14743000</v>
      </c>
      <c r="S179" s="100">
        <v>14743000</v>
      </c>
    </row>
    <row r="180" spans="1:19" s="42" customFormat="1" ht="26.45" customHeight="1" x14ac:dyDescent="0.2">
      <c r="A180" s="247"/>
      <c r="B180" s="195"/>
      <c r="C180" s="248"/>
      <c r="D180" s="195"/>
      <c r="E180" s="195"/>
      <c r="F180" s="264"/>
      <c r="G180" s="195"/>
      <c r="H180" s="195"/>
      <c r="I180" s="258"/>
      <c r="J180" s="258"/>
      <c r="K180" s="78" t="s">
        <v>284</v>
      </c>
      <c r="L180" s="78" t="s">
        <v>127</v>
      </c>
      <c r="M180" s="79" t="s">
        <v>318</v>
      </c>
      <c r="N180" s="41" t="s">
        <v>28</v>
      </c>
      <c r="O180" s="100">
        <v>385692.34</v>
      </c>
      <c r="P180" s="100">
        <v>385692.34</v>
      </c>
      <c r="Q180" s="100"/>
      <c r="R180" s="100"/>
      <c r="S180" s="100"/>
    </row>
    <row r="181" spans="1:19" s="42" customFormat="1" ht="26.45" customHeight="1" x14ac:dyDescent="0.2">
      <c r="A181" s="247"/>
      <c r="B181" s="195"/>
      <c r="C181" s="248"/>
      <c r="D181" s="196"/>
      <c r="E181" s="196"/>
      <c r="F181" s="264"/>
      <c r="G181" s="195"/>
      <c r="H181" s="195"/>
      <c r="I181" s="258"/>
      <c r="J181" s="258"/>
      <c r="K181" s="78" t="s">
        <v>284</v>
      </c>
      <c r="L181" s="78" t="s">
        <v>127</v>
      </c>
      <c r="M181" s="79" t="s">
        <v>317</v>
      </c>
      <c r="N181" s="41" t="s">
        <v>28</v>
      </c>
      <c r="O181" s="178">
        <v>345680.32</v>
      </c>
      <c r="P181" s="178">
        <v>345680.32</v>
      </c>
      <c r="Q181" s="178"/>
      <c r="R181" s="178"/>
      <c r="S181" s="178"/>
    </row>
    <row r="182" spans="1:19" s="42" customFormat="1" ht="26.45" customHeight="1" x14ac:dyDescent="0.2">
      <c r="A182" s="247"/>
      <c r="B182" s="195"/>
      <c r="C182" s="248"/>
      <c r="D182" s="194" t="s">
        <v>424</v>
      </c>
      <c r="E182" s="194" t="s">
        <v>42</v>
      </c>
      <c r="F182" s="264"/>
      <c r="G182" s="195"/>
      <c r="H182" s="194" t="s">
        <v>433</v>
      </c>
      <c r="I182" s="258"/>
      <c r="J182" s="258"/>
      <c r="K182" s="78" t="s">
        <v>292</v>
      </c>
      <c r="L182" s="78" t="s">
        <v>66</v>
      </c>
      <c r="M182" s="79" t="s">
        <v>351</v>
      </c>
      <c r="N182" s="78" t="s">
        <v>28</v>
      </c>
      <c r="O182" s="178">
        <v>1050440.1100000001</v>
      </c>
      <c r="P182" s="178">
        <v>1050440.1100000001</v>
      </c>
      <c r="Q182" s="178">
        <v>1128800</v>
      </c>
      <c r="R182" s="178">
        <v>1128800</v>
      </c>
      <c r="S182" s="178">
        <v>1128800</v>
      </c>
    </row>
    <row r="183" spans="1:19" s="42" customFormat="1" ht="26.45" customHeight="1" x14ac:dyDescent="0.2">
      <c r="A183" s="247"/>
      <c r="B183" s="195"/>
      <c r="C183" s="248"/>
      <c r="D183" s="195"/>
      <c r="E183" s="195"/>
      <c r="F183" s="264"/>
      <c r="G183" s="195"/>
      <c r="H183" s="195"/>
      <c r="I183" s="258"/>
      <c r="J183" s="258"/>
      <c r="K183" s="78" t="s">
        <v>292</v>
      </c>
      <c r="L183" s="78" t="s">
        <v>66</v>
      </c>
      <c r="M183" s="79" t="s">
        <v>322</v>
      </c>
      <c r="N183" s="78" t="s">
        <v>28</v>
      </c>
      <c r="O183" s="178">
        <v>45474</v>
      </c>
      <c r="P183" s="178">
        <v>45474</v>
      </c>
      <c r="Q183" s="178"/>
      <c r="R183" s="178"/>
      <c r="S183" s="178"/>
    </row>
    <row r="184" spans="1:19" s="42" customFormat="1" ht="26.45" customHeight="1" x14ac:dyDescent="0.2">
      <c r="A184" s="247"/>
      <c r="B184" s="195"/>
      <c r="C184" s="248"/>
      <c r="D184" s="195"/>
      <c r="E184" s="195"/>
      <c r="F184" s="264"/>
      <c r="G184" s="195"/>
      <c r="H184" s="195"/>
      <c r="I184" s="258"/>
      <c r="J184" s="258"/>
      <c r="K184" s="78" t="s">
        <v>292</v>
      </c>
      <c r="L184" s="78" t="s">
        <v>66</v>
      </c>
      <c r="M184" s="79" t="s">
        <v>317</v>
      </c>
      <c r="N184" s="78" t="s">
        <v>28</v>
      </c>
      <c r="O184" s="178">
        <v>43102</v>
      </c>
      <c r="P184" s="178">
        <v>43102</v>
      </c>
      <c r="Q184" s="178"/>
      <c r="R184" s="178"/>
      <c r="S184" s="178"/>
    </row>
    <row r="185" spans="1:19" s="42" customFormat="1" ht="26.45" customHeight="1" x14ac:dyDescent="0.2">
      <c r="A185" s="247"/>
      <c r="B185" s="195"/>
      <c r="C185" s="248"/>
      <c r="D185" s="195"/>
      <c r="E185" s="195"/>
      <c r="F185" s="264"/>
      <c r="G185" s="195"/>
      <c r="H185" s="195"/>
      <c r="I185" s="258"/>
      <c r="J185" s="257"/>
      <c r="K185" s="78" t="s">
        <v>289</v>
      </c>
      <c r="L185" s="78" t="s">
        <v>120</v>
      </c>
      <c r="M185" s="79" t="s">
        <v>396</v>
      </c>
      <c r="N185" s="78" t="s">
        <v>28</v>
      </c>
      <c r="O185" s="178">
        <v>4751800</v>
      </c>
      <c r="P185" s="178">
        <v>4747902.26</v>
      </c>
      <c r="Q185" s="178">
        <v>4929500</v>
      </c>
      <c r="R185" s="178">
        <v>4929500</v>
      </c>
      <c r="S185" s="178">
        <v>4929500</v>
      </c>
    </row>
    <row r="186" spans="1:19" s="42" customFormat="1" ht="26.45" customHeight="1" x14ac:dyDescent="0.2">
      <c r="A186" s="247"/>
      <c r="B186" s="195"/>
      <c r="C186" s="248"/>
      <c r="D186" s="195"/>
      <c r="E186" s="195"/>
      <c r="F186" s="264"/>
      <c r="G186" s="195"/>
      <c r="H186" s="195"/>
      <c r="I186" s="258"/>
      <c r="J186" s="258"/>
      <c r="K186" s="78" t="s">
        <v>289</v>
      </c>
      <c r="L186" s="78" t="s">
        <v>120</v>
      </c>
      <c r="M186" s="79" t="s">
        <v>316</v>
      </c>
      <c r="N186" s="78" t="s">
        <v>28</v>
      </c>
      <c r="O186" s="178">
        <v>167912</v>
      </c>
      <c r="P186" s="178">
        <v>167912</v>
      </c>
      <c r="Q186" s="178"/>
      <c r="R186" s="178"/>
      <c r="S186" s="178"/>
    </row>
    <row r="187" spans="1:19" s="42" customFormat="1" ht="26.45" customHeight="1" x14ac:dyDescent="0.2">
      <c r="A187" s="247"/>
      <c r="B187" s="195"/>
      <c r="C187" s="248"/>
      <c r="D187" s="195"/>
      <c r="E187" s="195"/>
      <c r="F187" s="264"/>
      <c r="G187" s="195"/>
      <c r="H187" s="195"/>
      <c r="I187" s="258"/>
      <c r="J187" s="258"/>
      <c r="K187" s="78" t="s">
        <v>289</v>
      </c>
      <c r="L187" s="78" t="s">
        <v>120</v>
      </c>
      <c r="M187" s="79" t="s">
        <v>317</v>
      </c>
      <c r="N187" s="78" t="s">
        <v>28</v>
      </c>
      <c r="O187" s="178">
        <v>147508</v>
      </c>
      <c r="P187" s="178">
        <v>147508</v>
      </c>
      <c r="Q187" s="178"/>
      <c r="R187" s="178"/>
      <c r="S187" s="178"/>
    </row>
    <row r="188" spans="1:19" s="42" customFormat="1" ht="26.45" customHeight="1" x14ac:dyDescent="0.2">
      <c r="A188" s="247"/>
      <c r="B188" s="195"/>
      <c r="C188" s="248"/>
      <c r="D188" s="195"/>
      <c r="E188" s="195"/>
      <c r="F188" s="264"/>
      <c r="G188" s="195"/>
      <c r="H188" s="195"/>
      <c r="I188" s="258"/>
      <c r="J188" s="258"/>
      <c r="K188" s="76" t="s">
        <v>312</v>
      </c>
      <c r="L188" s="76" t="s">
        <v>313</v>
      </c>
      <c r="M188" s="28" t="s">
        <v>314</v>
      </c>
      <c r="N188" s="77" t="s">
        <v>28</v>
      </c>
      <c r="O188" s="178">
        <v>265401.15999999997</v>
      </c>
      <c r="P188" s="178">
        <v>265401.15999999997</v>
      </c>
      <c r="Q188" s="178">
        <v>276700</v>
      </c>
      <c r="R188" s="178">
        <v>276700</v>
      </c>
      <c r="S188" s="178">
        <v>276700</v>
      </c>
    </row>
    <row r="189" spans="1:19" s="42" customFormat="1" ht="26.45" customHeight="1" x14ac:dyDescent="0.2">
      <c r="A189" s="247"/>
      <c r="B189" s="196"/>
      <c r="C189" s="248"/>
      <c r="D189" s="195"/>
      <c r="E189" s="195"/>
      <c r="F189" s="265"/>
      <c r="G189" s="196"/>
      <c r="H189" s="196"/>
      <c r="I189" s="259"/>
      <c r="J189" s="259"/>
      <c r="K189" s="75" t="s">
        <v>311</v>
      </c>
      <c r="L189" s="75" t="s">
        <v>120</v>
      </c>
      <c r="M189" s="75" t="s">
        <v>321</v>
      </c>
      <c r="N189" s="19" t="s">
        <v>28</v>
      </c>
      <c r="O189" s="178">
        <v>570900</v>
      </c>
      <c r="P189" s="178">
        <v>570900</v>
      </c>
      <c r="Q189" s="178">
        <v>594300</v>
      </c>
      <c r="R189" s="178">
        <v>594300</v>
      </c>
      <c r="S189" s="178">
        <v>594300</v>
      </c>
    </row>
    <row r="190" spans="1:19" s="42" customFormat="1" ht="162.75" customHeight="1" x14ac:dyDescent="0.2">
      <c r="A190" s="40" t="s">
        <v>149</v>
      </c>
      <c r="B190" s="38" t="s">
        <v>150</v>
      </c>
      <c r="C190" s="38" t="s">
        <v>151</v>
      </c>
      <c r="D190" s="68" t="s">
        <v>270</v>
      </c>
      <c r="E190" s="38" t="s">
        <v>271</v>
      </c>
      <c r="F190" s="38" t="s">
        <v>435</v>
      </c>
      <c r="G190" s="38" t="s">
        <v>42</v>
      </c>
      <c r="H190" s="38" t="s">
        <v>428</v>
      </c>
      <c r="I190" s="38" t="s">
        <v>42</v>
      </c>
      <c r="J190" s="45" t="s">
        <v>20</v>
      </c>
      <c r="K190" s="44" t="s">
        <v>284</v>
      </c>
      <c r="L190" s="46" t="s">
        <v>152</v>
      </c>
      <c r="M190" s="46" t="s">
        <v>397</v>
      </c>
      <c r="N190" s="47" t="s">
        <v>285</v>
      </c>
      <c r="O190" s="179">
        <v>35500</v>
      </c>
      <c r="P190" s="179">
        <v>35500</v>
      </c>
      <c r="Q190" s="179">
        <v>35500</v>
      </c>
      <c r="R190" s="179">
        <v>35500</v>
      </c>
      <c r="S190" s="179">
        <v>35500</v>
      </c>
    </row>
    <row r="191" spans="1:19" s="42" customFormat="1" ht="78.75" customHeight="1" x14ac:dyDescent="0.2">
      <c r="A191" s="261" t="s">
        <v>153</v>
      </c>
      <c r="B191" s="194" t="s">
        <v>154</v>
      </c>
      <c r="C191" s="249" t="s">
        <v>155</v>
      </c>
      <c r="D191" s="70" t="s">
        <v>270</v>
      </c>
      <c r="E191" s="49" t="s">
        <v>271</v>
      </c>
      <c r="F191" s="194" t="s">
        <v>434</v>
      </c>
      <c r="G191" s="194" t="s">
        <v>438</v>
      </c>
      <c r="H191" s="194" t="s">
        <v>481</v>
      </c>
      <c r="I191" s="194" t="s">
        <v>42</v>
      </c>
      <c r="J191" s="254" t="s">
        <v>15</v>
      </c>
      <c r="K191" s="253" t="s">
        <v>284</v>
      </c>
      <c r="L191" s="251" t="s">
        <v>35</v>
      </c>
      <c r="M191" s="251" t="s">
        <v>333</v>
      </c>
      <c r="N191" s="253" t="s">
        <v>291</v>
      </c>
      <c r="O191" s="218">
        <v>3189168.45</v>
      </c>
      <c r="P191" s="218">
        <v>3189168.45</v>
      </c>
      <c r="Q191" s="218">
        <v>3468800</v>
      </c>
      <c r="R191" s="218">
        <v>3468800</v>
      </c>
      <c r="S191" s="218">
        <v>3468800</v>
      </c>
    </row>
    <row r="192" spans="1:19" s="42" customFormat="1" ht="78.75" customHeight="1" x14ac:dyDescent="0.2">
      <c r="A192" s="234"/>
      <c r="B192" s="196"/>
      <c r="C192" s="262"/>
      <c r="D192" s="70" t="s">
        <v>436</v>
      </c>
      <c r="E192" s="49" t="s">
        <v>437</v>
      </c>
      <c r="F192" s="196"/>
      <c r="G192" s="196"/>
      <c r="H192" s="196"/>
      <c r="I192" s="196"/>
      <c r="J192" s="255"/>
      <c r="K192" s="252"/>
      <c r="L192" s="252"/>
      <c r="M192" s="252"/>
      <c r="N192" s="252"/>
      <c r="O192" s="218"/>
      <c r="P192" s="218"/>
      <c r="Q192" s="218"/>
      <c r="R192" s="218"/>
      <c r="S192" s="218"/>
    </row>
    <row r="193" spans="1:19" s="42" customFormat="1" ht="123" customHeight="1" x14ac:dyDescent="0.2">
      <c r="A193" s="247" t="s">
        <v>156</v>
      </c>
      <c r="B193" s="194" t="s">
        <v>157</v>
      </c>
      <c r="C193" s="248" t="s">
        <v>158</v>
      </c>
      <c r="D193" s="260" t="s">
        <v>270</v>
      </c>
      <c r="E193" s="194" t="s">
        <v>271</v>
      </c>
      <c r="F193" s="194" t="s">
        <v>46</v>
      </c>
      <c r="G193" s="194" t="s">
        <v>42</v>
      </c>
      <c r="H193" s="194" t="s">
        <v>459</v>
      </c>
      <c r="I193" s="194" t="s">
        <v>42</v>
      </c>
      <c r="J193" s="254" t="s">
        <v>11</v>
      </c>
      <c r="K193" s="44" t="s">
        <v>292</v>
      </c>
      <c r="L193" s="44" t="s">
        <v>51</v>
      </c>
      <c r="M193" s="44" t="s">
        <v>350</v>
      </c>
      <c r="N193" s="44" t="s">
        <v>297</v>
      </c>
      <c r="O193" s="161">
        <f>4889415.11-0.56</f>
        <v>4889414.5500000007</v>
      </c>
      <c r="P193" s="129">
        <v>3910156.22</v>
      </c>
      <c r="Q193" s="129">
        <v>4738991.1399999997</v>
      </c>
      <c r="R193" s="129">
        <v>4513532.47</v>
      </c>
      <c r="S193" s="129">
        <v>4394246.08</v>
      </c>
    </row>
    <row r="194" spans="1:19" s="43" customFormat="1" ht="123" customHeight="1" x14ac:dyDescent="0.2">
      <c r="A194" s="247" t="s">
        <v>0</v>
      </c>
      <c r="B194" s="196"/>
      <c r="C194" s="248" t="s">
        <v>0</v>
      </c>
      <c r="D194" s="196"/>
      <c r="E194" s="196"/>
      <c r="F194" s="196"/>
      <c r="G194" s="196"/>
      <c r="H194" s="196"/>
      <c r="I194" s="196"/>
      <c r="J194" s="255"/>
      <c r="K194" s="62"/>
      <c r="L194" s="62"/>
      <c r="M194" s="62"/>
      <c r="N194" s="12"/>
      <c r="O194" s="103"/>
      <c r="P194" s="103"/>
      <c r="Q194" s="103"/>
      <c r="R194" s="103"/>
      <c r="S194" s="103"/>
    </row>
    <row r="195" spans="1:19" s="42" customFormat="1" ht="108.75" customHeight="1" x14ac:dyDescent="0.2">
      <c r="A195" s="194" t="s">
        <v>159</v>
      </c>
      <c r="B195" s="194" t="s">
        <v>160</v>
      </c>
      <c r="C195" s="194" t="s">
        <v>161</v>
      </c>
      <c r="D195" s="59" t="s">
        <v>440</v>
      </c>
      <c r="E195" s="55" t="s">
        <v>441</v>
      </c>
      <c r="F195" s="194" t="s">
        <v>455</v>
      </c>
      <c r="G195" s="194" t="s">
        <v>42</v>
      </c>
      <c r="H195" s="89" t="s">
        <v>453</v>
      </c>
      <c r="I195" s="38" t="s">
        <v>42</v>
      </c>
      <c r="J195" s="37" t="s">
        <v>6</v>
      </c>
      <c r="K195" s="78" t="s">
        <v>284</v>
      </c>
      <c r="L195" s="78" t="s">
        <v>152</v>
      </c>
      <c r="M195" s="78" t="s">
        <v>398</v>
      </c>
      <c r="N195" s="41" t="s">
        <v>296</v>
      </c>
      <c r="O195" s="162">
        <v>2925200</v>
      </c>
      <c r="P195" s="162">
        <v>2925200</v>
      </c>
      <c r="Q195" s="130">
        <v>3368100</v>
      </c>
      <c r="R195" s="170">
        <v>3368100</v>
      </c>
      <c r="S195" s="170">
        <v>3368100</v>
      </c>
    </row>
    <row r="196" spans="1:19" s="42" customFormat="1" ht="116.25" customHeight="1" x14ac:dyDescent="0.2">
      <c r="A196" s="196"/>
      <c r="B196" s="196"/>
      <c r="C196" s="196"/>
      <c r="D196" s="38" t="s">
        <v>439</v>
      </c>
      <c r="E196" s="38"/>
      <c r="F196" s="196"/>
      <c r="G196" s="196"/>
      <c r="H196" s="38" t="s">
        <v>454</v>
      </c>
      <c r="I196" s="38" t="s">
        <v>42</v>
      </c>
      <c r="J196" s="38">
        <v>1</v>
      </c>
      <c r="K196" s="78" t="s">
        <v>284</v>
      </c>
      <c r="L196" s="78" t="s">
        <v>152</v>
      </c>
      <c r="M196" s="78" t="s">
        <v>398</v>
      </c>
      <c r="N196" s="19" t="s">
        <v>297</v>
      </c>
      <c r="O196" s="162">
        <v>0</v>
      </c>
      <c r="P196" s="162">
        <v>0</v>
      </c>
      <c r="Q196" s="130">
        <v>0</v>
      </c>
      <c r="R196" s="130">
        <v>0</v>
      </c>
      <c r="S196" s="130">
        <v>0</v>
      </c>
    </row>
    <row r="197" spans="1:19" ht="26.45" customHeight="1" x14ac:dyDescent="0.2">
      <c r="A197" s="5" t="s">
        <v>162</v>
      </c>
      <c r="B197" s="85" t="s">
        <v>163</v>
      </c>
      <c r="C197" s="85" t="s">
        <v>164</v>
      </c>
      <c r="D197" s="89"/>
      <c r="E197" s="89"/>
      <c r="F197" s="85" t="s">
        <v>0</v>
      </c>
      <c r="G197" s="85" t="s">
        <v>0</v>
      </c>
      <c r="H197" s="85" t="s">
        <v>0</v>
      </c>
      <c r="I197" s="85" t="s">
        <v>0</v>
      </c>
      <c r="J197" s="85" t="s">
        <v>0</v>
      </c>
      <c r="K197" s="13"/>
      <c r="L197" s="13"/>
      <c r="M197" s="13"/>
      <c r="N197" s="13"/>
      <c r="O197" s="144">
        <f t="shared" ref="O197" si="33">O198+O208</f>
        <v>21979318.75</v>
      </c>
      <c r="P197" s="144">
        <f t="shared" ref="P197" si="34">P198+P208</f>
        <v>19394027.539999999</v>
      </c>
      <c r="Q197" s="144">
        <f t="shared" ref="Q197:S197" si="35">Q198+Q208</f>
        <v>29898624.100000001</v>
      </c>
      <c r="R197" s="144">
        <f t="shared" si="35"/>
        <v>32743141.100000001</v>
      </c>
      <c r="S197" s="144">
        <f t="shared" si="35"/>
        <v>35431783.100000001</v>
      </c>
    </row>
    <row r="198" spans="1:19" ht="26.45" customHeight="1" x14ac:dyDescent="0.2">
      <c r="A198" s="6" t="s">
        <v>165</v>
      </c>
      <c r="B198" s="85" t="s">
        <v>166</v>
      </c>
      <c r="C198" s="85" t="s">
        <v>167</v>
      </c>
      <c r="D198" s="85" t="s">
        <v>0</v>
      </c>
      <c r="E198" s="85" t="s">
        <v>0</v>
      </c>
      <c r="F198" s="85" t="s">
        <v>0</v>
      </c>
      <c r="G198" s="85" t="s">
        <v>0</v>
      </c>
      <c r="H198" s="85" t="s">
        <v>0</v>
      </c>
      <c r="I198" s="85" t="s">
        <v>0</v>
      </c>
      <c r="J198" s="85" t="s">
        <v>168</v>
      </c>
      <c r="K198" s="13"/>
      <c r="L198" s="13"/>
      <c r="M198" s="13"/>
      <c r="N198" s="13"/>
      <c r="O198" s="145">
        <f t="shared" ref="O198:S198" si="36">O199+O201+O202+O207</f>
        <v>576103.19999999995</v>
      </c>
      <c r="P198" s="145">
        <f t="shared" si="36"/>
        <v>576103.19999999995</v>
      </c>
      <c r="Q198" s="145">
        <f t="shared" si="36"/>
        <v>694165</v>
      </c>
      <c r="R198" s="145">
        <f t="shared" si="36"/>
        <v>763382</v>
      </c>
      <c r="S198" s="145">
        <f t="shared" si="36"/>
        <v>868124</v>
      </c>
    </row>
    <row r="199" spans="1:19" s="42" customFormat="1" ht="70.5" customHeight="1" x14ac:dyDescent="0.2">
      <c r="A199" s="247" t="s">
        <v>169</v>
      </c>
      <c r="B199" s="38" t="s">
        <v>170</v>
      </c>
      <c r="C199" s="248" t="s">
        <v>171</v>
      </c>
      <c r="D199" s="38" t="s">
        <v>270</v>
      </c>
      <c r="E199" s="38" t="s">
        <v>272</v>
      </c>
      <c r="F199" s="194" t="s">
        <v>443</v>
      </c>
      <c r="G199" s="194" t="s">
        <v>42</v>
      </c>
      <c r="H199" s="194" t="s">
        <v>459</v>
      </c>
      <c r="I199" s="194" t="s">
        <v>42</v>
      </c>
      <c r="J199" s="194" t="s">
        <v>168</v>
      </c>
      <c r="K199" s="220" t="s">
        <v>292</v>
      </c>
      <c r="L199" s="220" t="s">
        <v>102</v>
      </c>
      <c r="M199" s="220" t="s">
        <v>293</v>
      </c>
      <c r="N199" s="220" t="s">
        <v>294</v>
      </c>
      <c r="O199" s="219"/>
      <c r="P199" s="219"/>
      <c r="Q199" s="219"/>
      <c r="R199" s="219"/>
      <c r="S199" s="219"/>
    </row>
    <row r="200" spans="1:19" s="43" customFormat="1" ht="187.5" customHeight="1" x14ac:dyDescent="0.2">
      <c r="A200" s="247" t="s">
        <v>0</v>
      </c>
      <c r="B200" s="71" t="s">
        <v>170</v>
      </c>
      <c r="C200" s="248" t="s">
        <v>0</v>
      </c>
      <c r="D200" s="38" t="s">
        <v>442</v>
      </c>
      <c r="E200" s="38" t="s">
        <v>42</v>
      </c>
      <c r="F200" s="196"/>
      <c r="G200" s="196"/>
      <c r="H200" s="196"/>
      <c r="I200" s="196"/>
      <c r="J200" s="196"/>
      <c r="K200" s="215"/>
      <c r="L200" s="215"/>
      <c r="M200" s="215"/>
      <c r="N200" s="215"/>
      <c r="O200" s="219"/>
      <c r="P200" s="219"/>
      <c r="Q200" s="219"/>
      <c r="R200" s="219"/>
      <c r="S200" s="219"/>
    </row>
    <row r="201" spans="1:19" s="1" customFormat="1" ht="99" customHeight="1" x14ac:dyDescent="0.2">
      <c r="A201" s="88" t="s">
        <v>172</v>
      </c>
      <c r="B201" s="89" t="s">
        <v>173</v>
      </c>
      <c r="C201" s="89" t="s">
        <v>174</v>
      </c>
      <c r="D201" s="89" t="s">
        <v>175</v>
      </c>
      <c r="E201" s="89" t="s">
        <v>42</v>
      </c>
      <c r="F201" s="89" t="s">
        <v>444</v>
      </c>
      <c r="G201" s="89" t="s">
        <v>42</v>
      </c>
      <c r="H201" s="70" t="s">
        <v>457</v>
      </c>
      <c r="I201" s="89" t="s">
        <v>0</v>
      </c>
      <c r="J201" s="89" t="s">
        <v>168</v>
      </c>
      <c r="K201" s="65" t="s">
        <v>284</v>
      </c>
      <c r="L201" s="65" t="s">
        <v>176</v>
      </c>
      <c r="M201" s="65" t="s">
        <v>505</v>
      </c>
      <c r="N201" s="14" t="s">
        <v>285</v>
      </c>
      <c r="O201" s="163">
        <v>1359</v>
      </c>
      <c r="P201" s="163">
        <v>1359</v>
      </c>
      <c r="Q201" s="132">
        <v>4200</v>
      </c>
      <c r="R201" s="132">
        <v>4360</v>
      </c>
      <c r="S201" s="132">
        <v>38869</v>
      </c>
    </row>
    <row r="202" spans="1:19" s="42" customFormat="1" ht="39" customHeight="1" x14ac:dyDescent="0.2">
      <c r="A202" s="247" t="s">
        <v>177</v>
      </c>
      <c r="B202" s="194" t="s">
        <v>178</v>
      </c>
      <c r="C202" s="248" t="s">
        <v>179</v>
      </c>
      <c r="D202" s="194" t="s">
        <v>270</v>
      </c>
      <c r="E202" s="228" t="s">
        <v>42</v>
      </c>
      <c r="F202" s="194" t="s">
        <v>430</v>
      </c>
      <c r="G202" s="194" t="s">
        <v>42</v>
      </c>
      <c r="H202" s="194" t="s">
        <v>429</v>
      </c>
      <c r="I202" s="194" t="s">
        <v>42</v>
      </c>
      <c r="J202" s="249" t="s">
        <v>168</v>
      </c>
      <c r="K202" s="78" t="s">
        <v>284</v>
      </c>
      <c r="L202" s="78" t="s">
        <v>181</v>
      </c>
      <c r="M202" s="78" t="s">
        <v>399</v>
      </c>
      <c r="N202" s="41" t="s">
        <v>288</v>
      </c>
      <c r="O202" s="104">
        <f t="shared" ref="O202" si="37">O203+O204+O205+O206</f>
        <v>574744.19999999995</v>
      </c>
      <c r="P202" s="104">
        <f t="shared" ref="P202:Q202" si="38">P203+P204+P205+P206</f>
        <v>574744.19999999995</v>
      </c>
      <c r="Q202" s="104">
        <f t="shared" si="38"/>
        <v>689965</v>
      </c>
      <c r="R202" s="104">
        <f t="shared" ref="R202:S202" si="39">R203+R204+R205+R206</f>
        <v>759022</v>
      </c>
      <c r="S202" s="104">
        <f t="shared" si="39"/>
        <v>829255</v>
      </c>
    </row>
    <row r="203" spans="1:19" s="42" customFormat="1" ht="39" customHeight="1" x14ac:dyDescent="0.2">
      <c r="A203" s="247"/>
      <c r="B203" s="195"/>
      <c r="C203" s="248"/>
      <c r="D203" s="196"/>
      <c r="E203" s="209"/>
      <c r="F203" s="195"/>
      <c r="G203" s="195"/>
      <c r="H203" s="195"/>
      <c r="I203" s="195"/>
      <c r="J203" s="195"/>
      <c r="K203" s="78" t="s">
        <v>284</v>
      </c>
      <c r="L203" s="78" t="s">
        <v>181</v>
      </c>
      <c r="M203" s="78" t="s">
        <v>399</v>
      </c>
      <c r="N203" s="19" t="s">
        <v>28</v>
      </c>
      <c r="O203" s="162">
        <v>411144</v>
      </c>
      <c r="P203" s="162">
        <v>411144</v>
      </c>
      <c r="Q203" s="130">
        <v>500292</v>
      </c>
      <c r="R203" s="130">
        <v>538800</v>
      </c>
      <c r="S203" s="130">
        <v>615750</v>
      </c>
    </row>
    <row r="204" spans="1:19" s="42" customFormat="1" ht="45.75" customHeight="1" x14ac:dyDescent="0.2">
      <c r="A204" s="247"/>
      <c r="B204" s="195"/>
      <c r="C204" s="248"/>
      <c r="D204" s="250" t="s">
        <v>431</v>
      </c>
      <c r="E204" s="194" t="s">
        <v>42</v>
      </c>
      <c r="F204" s="195"/>
      <c r="G204" s="195"/>
      <c r="H204" s="195"/>
      <c r="I204" s="195"/>
      <c r="J204" s="195"/>
      <c r="K204" s="78" t="s">
        <v>284</v>
      </c>
      <c r="L204" s="78" t="s">
        <v>181</v>
      </c>
      <c r="M204" s="78" t="s">
        <v>399</v>
      </c>
      <c r="N204" s="19" t="s">
        <v>29</v>
      </c>
      <c r="O204" s="162"/>
      <c r="P204" s="162"/>
      <c r="Q204" s="130"/>
      <c r="R204" s="130"/>
      <c r="S204" s="130"/>
    </row>
    <row r="205" spans="1:19" s="42" customFormat="1" ht="45.75" customHeight="1" x14ac:dyDescent="0.2">
      <c r="A205" s="247"/>
      <c r="B205" s="195"/>
      <c r="C205" s="248"/>
      <c r="D205" s="209"/>
      <c r="E205" s="196"/>
      <c r="F205" s="195"/>
      <c r="G205" s="195"/>
      <c r="H205" s="195"/>
      <c r="I205" s="195"/>
      <c r="J205" s="195"/>
      <c r="K205" s="78" t="s">
        <v>284</v>
      </c>
      <c r="L205" s="78" t="s">
        <v>181</v>
      </c>
      <c r="M205" s="78" t="s">
        <v>399</v>
      </c>
      <c r="N205" s="19" t="s">
        <v>315</v>
      </c>
      <c r="O205" s="162">
        <v>124165.5</v>
      </c>
      <c r="P205" s="162">
        <v>124165.5</v>
      </c>
      <c r="Q205" s="130">
        <f>648965-500292</f>
        <v>148673</v>
      </c>
      <c r="R205" s="130">
        <f>701486-538800</f>
        <v>162686</v>
      </c>
      <c r="S205" s="130">
        <f>801699-615750</f>
        <v>185949</v>
      </c>
    </row>
    <row r="206" spans="1:19" s="43" customFormat="1" ht="96" customHeight="1" x14ac:dyDescent="0.2">
      <c r="A206" s="247" t="s">
        <v>0</v>
      </c>
      <c r="B206" s="196"/>
      <c r="C206" s="248" t="s">
        <v>0</v>
      </c>
      <c r="D206" s="38" t="s">
        <v>180</v>
      </c>
      <c r="E206" s="91" t="s">
        <v>42</v>
      </c>
      <c r="F206" s="196"/>
      <c r="G206" s="196"/>
      <c r="H206" s="195"/>
      <c r="I206" s="196"/>
      <c r="J206" s="196"/>
      <c r="K206" s="78" t="s">
        <v>284</v>
      </c>
      <c r="L206" s="78" t="s">
        <v>181</v>
      </c>
      <c r="M206" s="78" t="s">
        <v>399</v>
      </c>
      <c r="N206" s="11" t="s">
        <v>285</v>
      </c>
      <c r="O206" s="103">
        <v>39434.699999999997</v>
      </c>
      <c r="P206" s="103">
        <v>39434.699999999997</v>
      </c>
      <c r="Q206" s="103">
        <v>41000</v>
      </c>
      <c r="R206" s="103">
        <v>57536</v>
      </c>
      <c r="S206" s="103">
        <v>27556</v>
      </c>
    </row>
    <row r="207" spans="1:19" s="1" customFormat="1" ht="94.5" customHeight="1" x14ac:dyDescent="0.2">
      <c r="A207" s="58" t="s">
        <v>182</v>
      </c>
      <c r="B207" s="89" t="s">
        <v>183</v>
      </c>
      <c r="C207" s="85" t="s">
        <v>184</v>
      </c>
      <c r="D207" s="89" t="s">
        <v>273</v>
      </c>
      <c r="E207" s="89" t="s">
        <v>42</v>
      </c>
      <c r="F207" s="89" t="s">
        <v>456</v>
      </c>
      <c r="G207" s="17" t="s">
        <v>42</v>
      </c>
      <c r="H207" s="70" t="s">
        <v>457</v>
      </c>
      <c r="I207" s="39" t="s">
        <v>42</v>
      </c>
      <c r="J207" s="89" t="s">
        <v>168</v>
      </c>
      <c r="K207" s="14" t="s">
        <v>284</v>
      </c>
      <c r="L207" s="14" t="s">
        <v>152</v>
      </c>
      <c r="M207" s="14" t="s">
        <v>320</v>
      </c>
      <c r="N207" s="14" t="s">
        <v>285</v>
      </c>
      <c r="O207" s="163"/>
      <c r="P207" s="132"/>
      <c r="Q207" s="183"/>
      <c r="R207" s="132"/>
      <c r="S207" s="132"/>
    </row>
    <row r="208" spans="1:19" ht="26.45" customHeight="1" x14ac:dyDescent="0.2">
      <c r="A208" s="6" t="s">
        <v>185</v>
      </c>
      <c r="B208" s="85" t="s">
        <v>186</v>
      </c>
      <c r="C208" s="85" t="s">
        <v>187</v>
      </c>
      <c r="D208" s="85" t="s">
        <v>0</v>
      </c>
      <c r="E208" s="85" t="s">
        <v>0</v>
      </c>
      <c r="F208" s="85" t="s">
        <v>0</v>
      </c>
      <c r="G208" s="85" t="s">
        <v>0</v>
      </c>
      <c r="H208" s="52"/>
      <c r="I208" s="85" t="s">
        <v>0</v>
      </c>
      <c r="J208" s="85" t="s">
        <v>0</v>
      </c>
      <c r="K208" s="13"/>
      <c r="L208" s="13"/>
      <c r="M208" s="13"/>
      <c r="N208" s="13"/>
      <c r="O208" s="146">
        <f>O209+O219+O231+O232+O233+O234+O243+O244+O245+O246</f>
        <v>21403215.550000001</v>
      </c>
      <c r="P208" s="146">
        <f t="shared" ref="P208:S208" si="40">P209+P219+P231+P232+P233+P234+P243+P244+P245+P246</f>
        <v>18817924.34</v>
      </c>
      <c r="Q208" s="146">
        <f t="shared" si="40"/>
        <v>29204459.100000001</v>
      </c>
      <c r="R208" s="146">
        <f t="shared" si="40"/>
        <v>31979759.100000001</v>
      </c>
      <c r="S208" s="146">
        <f t="shared" si="40"/>
        <v>34563659.100000001</v>
      </c>
    </row>
    <row r="209" spans="1:19" s="42" customFormat="1" ht="26.45" customHeight="1" x14ac:dyDescent="0.2">
      <c r="A209" s="194" t="s">
        <v>188</v>
      </c>
      <c r="B209" s="194" t="s">
        <v>189</v>
      </c>
      <c r="C209" s="194" t="s">
        <v>190</v>
      </c>
      <c r="D209" s="194" t="s">
        <v>270</v>
      </c>
      <c r="E209" s="194" t="s">
        <v>272</v>
      </c>
      <c r="G209" s="38"/>
      <c r="H209" s="194" t="s">
        <v>429</v>
      </c>
      <c r="I209" s="194" t="s">
        <v>42</v>
      </c>
      <c r="J209" s="38" t="s">
        <v>6</v>
      </c>
      <c r="K209" s="50" t="s">
        <v>288</v>
      </c>
      <c r="L209" s="50" t="s">
        <v>305</v>
      </c>
      <c r="M209" s="50" t="s">
        <v>288</v>
      </c>
      <c r="N209" s="51" t="s">
        <v>288</v>
      </c>
      <c r="O209" s="161">
        <f t="shared" ref="O209:S209" si="41">SUM(O210:O218)</f>
        <v>1517979.8</v>
      </c>
      <c r="P209" s="172">
        <f t="shared" si="41"/>
        <v>1510307.0899999999</v>
      </c>
      <c r="Q209" s="182">
        <f t="shared" si="41"/>
        <v>1522000</v>
      </c>
      <c r="R209" s="172">
        <f t="shared" si="41"/>
        <v>1522000</v>
      </c>
      <c r="S209" s="172">
        <f t="shared" si="41"/>
        <v>1522000</v>
      </c>
    </row>
    <row r="210" spans="1:19" s="42" customFormat="1" ht="63.75" customHeight="1" x14ac:dyDescent="0.2">
      <c r="A210" s="195"/>
      <c r="B210" s="195"/>
      <c r="C210" s="195"/>
      <c r="D210" s="195"/>
      <c r="E210" s="195"/>
      <c r="F210" s="194" t="s">
        <v>445</v>
      </c>
      <c r="G210" s="194" t="s">
        <v>42</v>
      </c>
      <c r="H210" s="195"/>
      <c r="I210" s="195"/>
      <c r="J210" s="37">
        <v>1</v>
      </c>
      <c r="K210" s="61">
        <v>851</v>
      </c>
      <c r="L210" s="78" t="s">
        <v>127</v>
      </c>
      <c r="M210" s="78" t="s">
        <v>388</v>
      </c>
      <c r="N210" s="41" t="s">
        <v>28</v>
      </c>
      <c r="O210" s="100">
        <v>286276.01</v>
      </c>
      <c r="P210" s="100">
        <v>286276.01</v>
      </c>
      <c r="Q210" s="100">
        <v>323100</v>
      </c>
      <c r="R210" s="100">
        <v>323100</v>
      </c>
      <c r="S210" s="100">
        <v>323100</v>
      </c>
    </row>
    <row r="211" spans="1:19" s="42" customFormat="1" ht="63.75" customHeight="1" x14ac:dyDescent="0.2">
      <c r="A211" s="195"/>
      <c r="B211" s="195"/>
      <c r="C211" s="195"/>
      <c r="D211" s="195"/>
      <c r="E211" s="195"/>
      <c r="F211" s="196"/>
      <c r="G211" s="196"/>
      <c r="H211" s="195"/>
      <c r="I211" s="195"/>
      <c r="J211" s="38">
        <v>1</v>
      </c>
      <c r="K211" s="61">
        <v>851</v>
      </c>
      <c r="L211" s="78" t="s">
        <v>127</v>
      </c>
      <c r="M211" s="78" t="s">
        <v>388</v>
      </c>
      <c r="N211" s="19" t="s">
        <v>315</v>
      </c>
      <c r="O211" s="100"/>
      <c r="P211" s="100"/>
      <c r="Q211" s="100"/>
      <c r="R211" s="130"/>
      <c r="S211" s="130"/>
    </row>
    <row r="212" spans="1:19" s="42" customFormat="1" ht="189.75" customHeight="1" x14ac:dyDescent="0.2">
      <c r="A212" s="195"/>
      <c r="B212" s="195"/>
      <c r="C212" s="195"/>
      <c r="D212" s="195"/>
      <c r="E212" s="195"/>
      <c r="F212" s="116" t="s">
        <v>525</v>
      </c>
      <c r="G212" s="116" t="s">
        <v>42</v>
      </c>
      <c r="H212" s="195"/>
      <c r="I212" s="195"/>
      <c r="J212" s="54">
        <v>1</v>
      </c>
      <c r="K212" s="61">
        <v>851</v>
      </c>
      <c r="L212" s="118" t="s">
        <v>127</v>
      </c>
      <c r="M212" s="118" t="s">
        <v>516</v>
      </c>
      <c r="N212" s="31" t="s">
        <v>28</v>
      </c>
      <c r="O212" s="100">
        <v>25500</v>
      </c>
      <c r="P212" s="100">
        <v>18877.29</v>
      </c>
      <c r="Q212" s="100">
        <v>25500</v>
      </c>
      <c r="R212" s="100">
        <v>25500</v>
      </c>
      <c r="S212" s="100">
        <v>25500</v>
      </c>
    </row>
    <row r="213" spans="1:19" s="42" customFormat="1" ht="71.25" customHeight="1" x14ac:dyDescent="0.2">
      <c r="A213" s="195"/>
      <c r="B213" s="195"/>
      <c r="C213" s="195"/>
      <c r="D213" s="195"/>
      <c r="E213" s="195"/>
      <c r="F213" s="194" t="s">
        <v>447</v>
      </c>
      <c r="G213" s="194" t="s">
        <v>42</v>
      </c>
      <c r="H213" s="195"/>
      <c r="I213" s="195"/>
      <c r="J213" s="37">
        <v>1</v>
      </c>
      <c r="K213" s="61">
        <v>851</v>
      </c>
      <c r="L213" s="78" t="s">
        <v>127</v>
      </c>
      <c r="M213" s="78" t="s">
        <v>390</v>
      </c>
      <c r="N213" s="41" t="s">
        <v>28</v>
      </c>
      <c r="O213" s="100">
        <v>110297.41</v>
      </c>
      <c r="P213" s="100">
        <v>109247.41</v>
      </c>
      <c r="Q213" s="100">
        <v>138300</v>
      </c>
      <c r="R213" s="100">
        <v>138300</v>
      </c>
      <c r="S213" s="100">
        <v>138300</v>
      </c>
    </row>
    <row r="214" spans="1:19" s="42" customFormat="1" ht="71.25" customHeight="1" x14ac:dyDescent="0.2">
      <c r="A214" s="195"/>
      <c r="B214" s="195"/>
      <c r="C214" s="195"/>
      <c r="D214" s="195"/>
      <c r="E214" s="195"/>
      <c r="F214" s="196"/>
      <c r="G214" s="196"/>
      <c r="H214" s="195"/>
      <c r="I214" s="195"/>
      <c r="J214" s="37">
        <v>1</v>
      </c>
      <c r="K214" s="61">
        <v>851</v>
      </c>
      <c r="L214" s="78" t="s">
        <v>127</v>
      </c>
      <c r="M214" s="78" t="s">
        <v>390</v>
      </c>
      <c r="N214" s="41" t="s">
        <v>315</v>
      </c>
      <c r="O214" s="100"/>
      <c r="P214" s="100"/>
      <c r="Q214" s="100"/>
      <c r="R214" s="100"/>
      <c r="S214" s="100"/>
    </row>
    <row r="215" spans="1:19" s="42" customFormat="1" ht="72" customHeight="1" x14ac:dyDescent="0.2">
      <c r="A215" s="195"/>
      <c r="B215" s="195"/>
      <c r="C215" s="195"/>
      <c r="D215" s="195"/>
      <c r="E215" s="195"/>
      <c r="F215" s="194" t="s">
        <v>448</v>
      </c>
      <c r="G215" s="194" t="s">
        <v>42</v>
      </c>
      <c r="H215" s="195"/>
      <c r="I215" s="195"/>
      <c r="J215" s="37">
        <v>1</v>
      </c>
      <c r="K215" s="61">
        <v>851</v>
      </c>
      <c r="L215" s="78" t="s">
        <v>127</v>
      </c>
      <c r="M215" s="78" t="s">
        <v>384</v>
      </c>
      <c r="N215" s="41" t="s">
        <v>28</v>
      </c>
      <c r="O215" s="100">
        <v>479828.53</v>
      </c>
      <c r="P215" s="100">
        <v>479828.53</v>
      </c>
      <c r="Q215" s="100">
        <v>349300</v>
      </c>
      <c r="R215" s="100">
        <v>349300</v>
      </c>
      <c r="S215" s="100">
        <v>349300</v>
      </c>
    </row>
    <row r="216" spans="1:19" s="42" customFormat="1" ht="72" customHeight="1" x14ac:dyDescent="0.2">
      <c r="A216" s="195"/>
      <c r="B216" s="195"/>
      <c r="C216" s="195"/>
      <c r="D216" s="195"/>
      <c r="E216" s="195"/>
      <c r="F216" s="196"/>
      <c r="G216" s="196"/>
      <c r="H216" s="195"/>
      <c r="I216" s="195"/>
      <c r="J216" s="37">
        <v>1</v>
      </c>
      <c r="K216" s="61">
        <v>851</v>
      </c>
      <c r="L216" s="78" t="s">
        <v>127</v>
      </c>
      <c r="M216" s="78" t="s">
        <v>384</v>
      </c>
      <c r="N216" s="41" t="s">
        <v>315</v>
      </c>
      <c r="O216" s="100"/>
      <c r="P216" s="100"/>
      <c r="Q216" s="100"/>
      <c r="R216" s="130"/>
      <c r="S216" s="130"/>
    </row>
    <row r="217" spans="1:19" s="42" customFormat="1" ht="72" customHeight="1" x14ac:dyDescent="0.2">
      <c r="A217" s="195"/>
      <c r="B217" s="195"/>
      <c r="C217" s="195"/>
      <c r="D217" s="195"/>
      <c r="E217" s="195"/>
      <c r="F217" s="194" t="s">
        <v>446</v>
      </c>
      <c r="G217" s="194" t="s">
        <v>42</v>
      </c>
      <c r="H217" s="195"/>
      <c r="I217" s="195"/>
      <c r="J217" s="37">
        <v>1</v>
      </c>
      <c r="K217" s="78" t="s">
        <v>292</v>
      </c>
      <c r="L217" s="78" t="s">
        <v>66</v>
      </c>
      <c r="M217" s="78" t="s">
        <v>353</v>
      </c>
      <c r="N217" s="41" t="s">
        <v>28</v>
      </c>
      <c r="O217" s="100">
        <v>616077.85</v>
      </c>
      <c r="P217" s="100">
        <v>616077.85</v>
      </c>
      <c r="Q217" s="100">
        <v>685800</v>
      </c>
      <c r="R217" s="100">
        <v>685800</v>
      </c>
      <c r="S217" s="100">
        <v>685800</v>
      </c>
    </row>
    <row r="218" spans="1:19" s="42" customFormat="1" ht="72" customHeight="1" x14ac:dyDescent="0.2">
      <c r="A218" s="195"/>
      <c r="B218" s="195"/>
      <c r="C218" s="195"/>
      <c r="D218" s="195"/>
      <c r="E218" s="195"/>
      <c r="F218" s="246"/>
      <c r="G218" s="246"/>
      <c r="H218" s="246"/>
      <c r="I218" s="246"/>
      <c r="J218" s="74">
        <v>1</v>
      </c>
      <c r="K218" s="78" t="s">
        <v>292</v>
      </c>
      <c r="L218" s="78" t="s">
        <v>66</v>
      </c>
      <c r="M218" s="78" t="s">
        <v>353</v>
      </c>
      <c r="N218" s="81" t="s">
        <v>315</v>
      </c>
      <c r="O218" s="162"/>
      <c r="P218" s="130"/>
      <c r="Q218" s="130"/>
      <c r="R218" s="130"/>
      <c r="S218" s="130"/>
    </row>
    <row r="219" spans="1:19" s="42" customFormat="1" ht="26.45" customHeight="1" x14ac:dyDescent="0.2">
      <c r="A219" s="193" t="s">
        <v>191</v>
      </c>
      <c r="B219" s="193" t="s">
        <v>192</v>
      </c>
      <c r="C219" s="193" t="s">
        <v>193</v>
      </c>
      <c r="D219" s="193" t="s">
        <v>270</v>
      </c>
      <c r="E219" s="193" t="s">
        <v>272</v>
      </c>
      <c r="F219" s="238" t="s">
        <v>445</v>
      </c>
      <c r="G219" s="70"/>
      <c r="H219" s="70" t="s">
        <v>0</v>
      </c>
      <c r="I219" s="70" t="s">
        <v>0</v>
      </c>
      <c r="J219" s="53">
        <v>1</v>
      </c>
      <c r="K219" s="46" t="s">
        <v>288</v>
      </c>
      <c r="L219" s="46" t="s">
        <v>305</v>
      </c>
      <c r="M219" s="46" t="s">
        <v>288</v>
      </c>
      <c r="N219" s="46" t="s">
        <v>288</v>
      </c>
      <c r="O219" s="161">
        <f t="shared" ref="O219:S219" si="42">SUM(O220:O230)</f>
        <v>1346651.2000000002</v>
      </c>
      <c r="P219" s="172">
        <f t="shared" si="42"/>
        <v>1300246.28</v>
      </c>
      <c r="Q219" s="172">
        <f t="shared" si="42"/>
        <v>1225686</v>
      </c>
      <c r="R219" s="172">
        <f t="shared" si="42"/>
        <v>1225686</v>
      </c>
      <c r="S219" s="172">
        <f t="shared" si="42"/>
        <v>1225686</v>
      </c>
    </row>
    <row r="220" spans="1:19" s="42" customFormat="1" ht="26.45" customHeight="1" x14ac:dyDescent="0.2">
      <c r="A220" s="193"/>
      <c r="B220" s="193"/>
      <c r="C220" s="193"/>
      <c r="D220" s="193"/>
      <c r="E220" s="193"/>
      <c r="F220" s="239"/>
      <c r="G220" s="193" t="s">
        <v>42</v>
      </c>
      <c r="H220" s="235" t="s">
        <v>459</v>
      </c>
      <c r="I220" s="238" t="s">
        <v>42</v>
      </c>
      <c r="J220" s="70">
        <v>1</v>
      </c>
      <c r="K220" s="61">
        <v>851</v>
      </c>
      <c r="L220" s="78" t="s">
        <v>127</v>
      </c>
      <c r="M220" s="78" t="s">
        <v>388</v>
      </c>
      <c r="N220" s="78" t="s">
        <v>315</v>
      </c>
      <c r="O220" s="100">
        <v>85980.66</v>
      </c>
      <c r="P220" s="100">
        <v>85980.66</v>
      </c>
      <c r="Q220" s="100">
        <v>97600</v>
      </c>
      <c r="R220" s="100">
        <v>97600</v>
      </c>
      <c r="S220" s="100">
        <v>97600</v>
      </c>
    </row>
    <row r="221" spans="1:19" s="42" customFormat="1" ht="26.45" customHeight="1" x14ac:dyDescent="0.2">
      <c r="A221" s="193"/>
      <c r="B221" s="193"/>
      <c r="C221" s="193"/>
      <c r="D221" s="193"/>
      <c r="E221" s="193"/>
      <c r="F221" s="239"/>
      <c r="G221" s="193"/>
      <c r="H221" s="236"/>
      <c r="I221" s="239"/>
      <c r="J221" s="70">
        <v>1</v>
      </c>
      <c r="K221" s="61">
        <v>851</v>
      </c>
      <c r="L221" s="78" t="s">
        <v>127</v>
      </c>
      <c r="M221" s="78" t="s">
        <v>388</v>
      </c>
      <c r="N221" s="78" t="s">
        <v>285</v>
      </c>
      <c r="O221" s="100">
        <v>189396.33</v>
      </c>
      <c r="P221" s="100">
        <v>189396.33</v>
      </c>
      <c r="Q221" s="100">
        <v>176536</v>
      </c>
      <c r="R221" s="100">
        <v>176536</v>
      </c>
      <c r="S221" s="100">
        <v>176536</v>
      </c>
    </row>
    <row r="222" spans="1:19" s="42" customFormat="1" ht="26.45" customHeight="1" x14ac:dyDescent="0.2">
      <c r="A222" s="193"/>
      <c r="B222" s="193"/>
      <c r="C222" s="193"/>
      <c r="D222" s="193"/>
      <c r="E222" s="193"/>
      <c r="F222" s="243"/>
      <c r="G222" s="193"/>
      <c r="H222" s="236"/>
      <c r="I222" s="239"/>
      <c r="J222" s="54">
        <v>1</v>
      </c>
      <c r="K222" s="61">
        <v>851</v>
      </c>
      <c r="L222" s="78" t="s">
        <v>127</v>
      </c>
      <c r="M222" s="78" t="s">
        <v>389</v>
      </c>
      <c r="N222" s="31" t="s">
        <v>285</v>
      </c>
      <c r="O222" s="100">
        <v>200</v>
      </c>
      <c r="P222" s="100">
        <v>200</v>
      </c>
      <c r="Q222" s="100">
        <v>400</v>
      </c>
      <c r="R222" s="100">
        <v>400</v>
      </c>
      <c r="S222" s="100">
        <v>400</v>
      </c>
    </row>
    <row r="223" spans="1:19" s="42" customFormat="1" ht="85.5" customHeight="1" x14ac:dyDescent="0.2">
      <c r="A223" s="193"/>
      <c r="B223" s="193"/>
      <c r="C223" s="193"/>
      <c r="D223" s="193"/>
      <c r="E223" s="193"/>
      <c r="F223" s="245" t="s">
        <v>525</v>
      </c>
      <c r="G223" s="238" t="s">
        <v>42</v>
      </c>
      <c r="H223" s="236"/>
      <c r="I223" s="239"/>
      <c r="J223" s="54">
        <v>1</v>
      </c>
      <c r="K223" s="61">
        <v>851</v>
      </c>
      <c r="L223" s="118" t="s">
        <v>127</v>
      </c>
      <c r="M223" s="118" t="s">
        <v>516</v>
      </c>
      <c r="N223" s="31" t="s">
        <v>315</v>
      </c>
      <c r="O223" s="100">
        <v>7700</v>
      </c>
      <c r="P223" s="100">
        <v>5786.66</v>
      </c>
      <c r="Q223" s="100">
        <v>7700</v>
      </c>
      <c r="R223" s="100">
        <v>7700</v>
      </c>
      <c r="S223" s="100">
        <v>7700</v>
      </c>
    </row>
    <row r="224" spans="1:19" s="42" customFormat="1" ht="85.5" customHeight="1" x14ac:dyDescent="0.2">
      <c r="A224" s="193"/>
      <c r="B224" s="193"/>
      <c r="C224" s="193"/>
      <c r="D224" s="193"/>
      <c r="E224" s="193"/>
      <c r="F224" s="243"/>
      <c r="G224" s="240"/>
      <c r="H224" s="236"/>
      <c r="I224" s="239"/>
      <c r="J224" s="54">
        <v>1</v>
      </c>
      <c r="K224" s="61">
        <v>851</v>
      </c>
      <c r="L224" s="118" t="s">
        <v>127</v>
      </c>
      <c r="M224" s="118" t="s">
        <v>516</v>
      </c>
      <c r="N224" s="31" t="s">
        <v>285</v>
      </c>
      <c r="O224" s="100">
        <v>22965</v>
      </c>
      <c r="P224" s="100">
        <v>0</v>
      </c>
      <c r="Q224" s="100">
        <v>26524</v>
      </c>
      <c r="R224" s="100">
        <v>26524</v>
      </c>
      <c r="S224" s="100">
        <v>26524</v>
      </c>
    </row>
    <row r="225" spans="1:19" s="42" customFormat="1" ht="70.5" customHeight="1" x14ac:dyDescent="0.2">
      <c r="A225" s="193"/>
      <c r="B225" s="193"/>
      <c r="C225" s="193"/>
      <c r="D225" s="193"/>
      <c r="E225" s="193"/>
      <c r="F225" s="241" t="s">
        <v>447</v>
      </c>
      <c r="G225" s="193" t="s">
        <v>42</v>
      </c>
      <c r="H225" s="236"/>
      <c r="I225" s="239"/>
      <c r="J225" s="54">
        <v>1</v>
      </c>
      <c r="K225" s="61">
        <v>851</v>
      </c>
      <c r="L225" s="78" t="s">
        <v>127</v>
      </c>
      <c r="M225" s="78" t="s">
        <v>390</v>
      </c>
      <c r="N225" s="31" t="s">
        <v>315</v>
      </c>
      <c r="O225" s="100">
        <v>33364.33</v>
      </c>
      <c r="P225" s="100">
        <v>33364.33</v>
      </c>
      <c r="Q225" s="100">
        <v>41800</v>
      </c>
      <c r="R225" s="100">
        <v>41800</v>
      </c>
      <c r="S225" s="100">
        <v>41800</v>
      </c>
    </row>
    <row r="226" spans="1:19" s="42" customFormat="1" ht="70.5" customHeight="1" x14ac:dyDescent="0.2">
      <c r="A226" s="193"/>
      <c r="B226" s="193"/>
      <c r="C226" s="193"/>
      <c r="D226" s="193"/>
      <c r="E226" s="193"/>
      <c r="F226" s="242"/>
      <c r="G226" s="193"/>
      <c r="H226" s="236"/>
      <c r="I226" s="239"/>
      <c r="J226" s="54">
        <v>1</v>
      </c>
      <c r="K226" s="61">
        <v>851</v>
      </c>
      <c r="L226" s="78" t="s">
        <v>127</v>
      </c>
      <c r="M226" s="78" t="s">
        <v>390</v>
      </c>
      <c r="N226" s="31" t="s">
        <v>285</v>
      </c>
      <c r="O226" s="100">
        <v>137165.26</v>
      </c>
      <c r="P226" s="100">
        <v>137165.26</v>
      </c>
      <c r="Q226" s="100">
        <v>118518</v>
      </c>
      <c r="R226" s="100">
        <v>118518</v>
      </c>
      <c r="S226" s="100">
        <v>118518</v>
      </c>
    </row>
    <row r="227" spans="1:19" s="42" customFormat="1" ht="71.25" customHeight="1" x14ac:dyDescent="0.2">
      <c r="A227" s="193"/>
      <c r="B227" s="193"/>
      <c r="C227" s="193"/>
      <c r="D227" s="193"/>
      <c r="E227" s="193"/>
      <c r="F227" s="241" t="s">
        <v>448</v>
      </c>
      <c r="G227" s="193" t="s">
        <v>42</v>
      </c>
      <c r="H227" s="236"/>
      <c r="I227" s="239"/>
      <c r="J227" s="54">
        <v>1</v>
      </c>
      <c r="K227" s="61">
        <v>851</v>
      </c>
      <c r="L227" s="78" t="s">
        <v>127</v>
      </c>
      <c r="M227" s="78" t="s">
        <v>384</v>
      </c>
      <c r="N227" s="31" t="s">
        <v>315</v>
      </c>
      <c r="O227" s="100">
        <v>144029.41</v>
      </c>
      <c r="P227" s="100">
        <v>144029.41</v>
      </c>
      <c r="Q227" s="100">
        <v>105500</v>
      </c>
      <c r="R227" s="100">
        <v>105500</v>
      </c>
      <c r="S227" s="100">
        <v>105500</v>
      </c>
    </row>
    <row r="228" spans="1:19" s="42" customFormat="1" ht="71.25" customHeight="1" x14ac:dyDescent="0.2">
      <c r="A228" s="193"/>
      <c r="B228" s="193"/>
      <c r="C228" s="193"/>
      <c r="D228" s="193"/>
      <c r="E228" s="193"/>
      <c r="F228" s="242"/>
      <c r="G228" s="193"/>
      <c r="H228" s="237"/>
      <c r="I228" s="240"/>
      <c r="J228" s="54">
        <v>1</v>
      </c>
      <c r="K228" s="61">
        <v>851</v>
      </c>
      <c r="L228" s="78" t="s">
        <v>127</v>
      </c>
      <c r="M228" s="78" t="s">
        <v>384</v>
      </c>
      <c r="N228" s="31" t="s">
        <v>285</v>
      </c>
      <c r="O228" s="100">
        <v>218622.06</v>
      </c>
      <c r="P228" s="100">
        <v>218622.06</v>
      </c>
      <c r="Q228" s="100">
        <v>142436</v>
      </c>
      <c r="R228" s="100">
        <v>142436</v>
      </c>
      <c r="S228" s="100">
        <v>142436</v>
      </c>
    </row>
    <row r="229" spans="1:19" s="42" customFormat="1" ht="26.45" customHeight="1" x14ac:dyDescent="0.2">
      <c r="A229" s="193"/>
      <c r="B229" s="193"/>
      <c r="C229" s="193"/>
      <c r="D229" s="193"/>
      <c r="E229" s="193"/>
      <c r="F229" s="241" t="s">
        <v>446</v>
      </c>
      <c r="G229" s="193" t="s">
        <v>42</v>
      </c>
      <c r="H229" s="238" t="s">
        <v>457</v>
      </c>
      <c r="I229" s="238" t="s">
        <v>42</v>
      </c>
      <c r="J229" s="54">
        <v>1</v>
      </c>
      <c r="K229" s="78" t="s">
        <v>292</v>
      </c>
      <c r="L229" s="78" t="s">
        <v>66</v>
      </c>
      <c r="M229" s="78" t="s">
        <v>353</v>
      </c>
      <c r="N229" s="31" t="s">
        <v>315</v>
      </c>
      <c r="O229" s="100">
        <v>183022.15</v>
      </c>
      <c r="P229" s="100">
        <v>183021.56</v>
      </c>
      <c r="Q229" s="100">
        <v>207100</v>
      </c>
      <c r="R229" s="100">
        <v>207100</v>
      </c>
      <c r="S229" s="100">
        <v>207100</v>
      </c>
    </row>
    <row r="230" spans="1:19" s="42" customFormat="1" ht="78" customHeight="1" x14ac:dyDescent="0.2">
      <c r="A230" s="193"/>
      <c r="B230" s="193"/>
      <c r="C230" s="193"/>
      <c r="D230" s="193"/>
      <c r="E230" s="193"/>
      <c r="F230" s="244"/>
      <c r="G230" s="193"/>
      <c r="H230" s="240"/>
      <c r="I230" s="240"/>
      <c r="J230" s="54">
        <v>1</v>
      </c>
      <c r="K230" s="78" t="s">
        <v>292</v>
      </c>
      <c r="L230" s="78" t="s">
        <v>66</v>
      </c>
      <c r="M230" s="78" t="s">
        <v>353</v>
      </c>
      <c r="N230" s="31" t="s">
        <v>285</v>
      </c>
      <c r="O230" s="162">
        <v>324206</v>
      </c>
      <c r="P230" s="130">
        <v>302680.01</v>
      </c>
      <c r="Q230" s="130">
        <v>301572</v>
      </c>
      <c r="R230" s="170">
        <v>301572</v>
      </c>
      <c r="S230" s="170">
        <v>301572</v>
      </c>
    </row>
    <row r="231" spans="1:19" s="42" customFormat="1" ht="78" customHeight="1" x14ac:dyDescent="0.2">
      <c r="A231" s="193" t="s">
        <v>194</v>
      </c>
      <c r="B231" s="193" t="s">
        <v>195</v>
      </c>
      <c r="C231" s="193" t="s">
        <v>196</v>
      </c>
      <c r="D231" s="193" t="s">
        <v>270</v>
      </c>
      <c r="E231" s="193" t="s">
        <v>272</v>
      </c>
      <c r="F231" s="193" t="s">
        <v>449</v>
      </c>
      <c r="G231" s="193" t="s">
        <v>42</v>
      </c>
      <c r="H231" s="193" t="s">
        <v>458</v>
      </c>
      <c r="I231" s="193" t="s">
        <v>0</v>
      </c>
      <c r="J231" s="193" t="s">
        <v>15</v>
      </c>
      <c r="K231" s="192" t="s">
        <v>284</v>
      </c>
      <c r="L231" s="190" t="s">
        <v>102</v>
      </c>
      <c r="M231" s="190" t="s">
        <v>558</v>
      </c>
      <c r="N231" s="169" t="s">
        <v>559</v>
      </c>
      <c r="O231" s="170"/>
      <c r="P231" s="170"/>
      <c r="Q231" s="170">
        <v>2392500</v>
      </c>
      <c r="R231" s="170"/>
      <c r="S231" s="170"/>
    </row>
    <row r="232" spans="1:19" s="42" customFormat="1" ht="127.5" customHeight="1" x14ac:dyDescent="0.2">
      <c r="A232" s="193"/>
      <c r="B232" s="193"/>
      <c r="C232" s="193"/>
      <c r="D232" s="193"/>
      <c r="E232" s="193"/>
      <c r="F232" s="193"/>
      <c r="G232" s="193"/>
      <c r="H232" s="193"/>
      <c r="I232" s="193"/>
      <c r="J232" s="193"/>
      <c r="K232" s="192"/>
      <c r="L232" s="191"/>
      <c r="M232" s="191"/>
      <c r="N232" s="169" t="s">
        <v>295</v>
      </c>
      <c r="O232" s="162">
        <v>6420000</v>
      </c>
      <c r="P232" s="162">
        <v>6420000</v>
      </c>
      <c r="Q232" s="130">
        <v>10335600</v>
      </c>
      <c r="R232" s="130">
        <v>15503400</v>
      </c>
      <c r="S232" s="130">
        <v>18087300</v>
      </c>
    </row>
    <row r="233" spans="1:19" s="42" customFormat="1" ht="207" customHeight="1" x14ac:dyDescent="0.2">
      <c r="A233" s="173" t="s">
        <v>197</v>
      </c>
      <c r="B233" s="167" t="s">
        <v>198</v>
      </c>
      <c r="C233" s="167" t="s">
        <v>199</v>
      </c>
      <c r="D233" s="167" t="s">
        <v>270</v>
      </c>
      <c r="E233" s="167" t="s">
        <v>271</v>
      </c>
      <c r="F233" s="167" t="s">
        <v>464</v>
      </c>
      <c r="G233" s="167" t="s">
        <v>42</v>
      </c>
      <c r="H233" s="167" t="s">
        <v>459</v>
      </c>
      <c r="I233" s="167" t="s">
        <v>42</v>
      </c>
      <c r="J233" s="167" t="s">
        <v>15</v>
      </c>
      <c r="K233" s="76" t="s">
        <v>292</v>
      </c>
      <c r="L233" s="76" t="s">
        <v>102</v>
      </c>
      <c r="M233" s="76" t="s">
        <v>336</v>
      </c>
      <c r="N233" s="168" t="s">
        <v>291</v>
      </c>
      <c r="O233" s="162">
        <v>187600</v>
      </c>
      <c r="P233" s="130">
        <v>57800</v>
      </c>
      <c r="Q233" s="130">
        <v>119600</v>
      </c>
      <c r="R233" s="170">
        <v>119600</v>
      </c>
      <c r="S233" s="170">
        <v>119600</v>
      </c>
    </row>
    <row r="234" spans="1:19" s="42" customFormat="1" ht="33" customHeight="1" x14ac:dyDescent="0.2">
      <c r="A234" s="193" t="s">
        <v>200</v>
      </c>
      <c r="B234" s="193" t="s">
        <v>201</v>
      </c>
      <c r="C234" s="193" t="s">
        <v>202</v>
      </c>
      <c r="D234" s="193" t="s">
        <v>270</v>
      </c>
      <c r="E234" s="193" t="s">
        <v>271</v>
      </c>
      <c r="F234" s="193" t="s">
        <v>460</v>
      </c>
      <c r="G234" s="193" t="s">
        <v>42</v>
      </c>
      <c r="H234" s="157" t="s">
        <v>465</v>
      </c>
      <c r="I234" s="150" t="s">
        <v>0</v>
      </c>
      <c r="J234" s="158" t="s">
        <v>15</v>
      </c>
      <c r="K234" s="46" t="s">
        <v>288</v>
      </c>
      <c r="L234" s="46" t="s">
        <v>305</v>
      </c>
      <c r="M234" s="46" t="s">
        <v>288</v>
      </c>
      <c r="N234" s="46" t="s">
        <v>288</v>
      </c>
      <c r="O234" s="161">
        <f t="shared" ref="O234:S234" si="43">SUM(O235:O242)</f>
        <v>4605319</v>
      </c>
      <c r="P234" s="172">
        <f t="shared" si="43"/>
        <v>4538074.0199999996</v>
      </c>
      <c r="Q234" s="172">
        <f t="shared" si="43"/>
        <v>4957502</v>
      </c>
      <c r="R234" s="172">
        <f t="shared" si="43"/>
        <v>4957502</v>
      </c>
      <c r="S234" s="172">
        <f t="shared" si="43"/>
        <v>4957502</v>
      </c>
    </row>
    <row r="235" spans="1:19" s="42" customFormat="1" ht="75" customHeight="1" x14ac:dyDescent="0.2">
      <c r="A235" s="193"/>
      <c r="B235" s="193"/>
      <c r="C235" s="193"/>
      <c r="D235" s="193"/>
      <c r="E235" s="193"/>
      <c r="F235" s="193"/>
      <c r="G235" s="193"/>
      <c r="H235" s="193" t="s">
        <v>458</v>
      </c>
      <c r="I235" s="193" t="s">
        <v>42</v>
      </c>
      <c r="J235" s="150"/>
      <c r="K235" s="192" t="s">
        <v>284</v>
      </c>
      <c r="L235" s="152" t="s">
        <v>59</v>
      </c>
      <c r="M235" s="78" t="s">
        <v>346</v>
      </c>
      <c r="N235" s="78" t="s">
        <v>297</v>
      </c>
      <c r="O235" s="162">
        <v>143000</v>
      </c>
      <c r="P235" s="162">
        <v>143000</v>
      </c>
      <c r="Q235" s="130">
        <v>156000</v>
      </c>
      <c r="R235" s="170">
        <v>156000</v>
      </c>
      <c r="S235" s="170">
        <v>156000</v>
      </c>
    </row>
    <row r="236" spans="1:19" s="42" customFormat="1" ht="67.5" customHeight="1" x14ac:dyDescent="0.2">
      <c r="A236" s="193"/>
      <c r="B236" s="193"/>
      <c r="C236" s="193"/>
      <c r="D236" s="193"/>
      <c r="E236" s="193"/>
      <c r="F236" s="193"/>
      <c r="G236" s="193" t="s">
        <v>42</v>
      </c>
      <c r="H236" s="193"/>
      <c r="I236" s="193"/>
      <c r="J236" s="150"/>
      <c r="K236" s="192"/>
      <c r="L236" s="152" t="s">
        <v>75</v>
      </c>
      <c r="M236" s="79" t="s">
        <v>348</v>
      </c>
      <c r="N236" s="79" t="s">
        <v>297</v>
      </c>
      <c r="O236" s="162">
        <v>109800</v>
      </c>
      <c r="P236" s="162">
        <v>109800</v>
      </c>
      <c r="Q236" s="130">
        <v>122400</v>
      </c>
      <c r="R236" s="170">
        <v>122400</v>
      </c>
      <c r="S236" s="170">
        <v>122400</v>
      </c>
    </row>
    <row r="237" spans="1:19" s="42" customFormat="1" ht="63.75" customHeight="1" x14ac:dyDescent="0.2">
      <c r="A237" s="193"/>
      <c r="B237" s="193"/>
      <c r="C237" s="193"/>
      <c r="D237" s="193"/>
      <c r="E237" s="193"/>
      <c r="F237" s="200" t="s">
        <v>461</v>
      </c>
      <c r="G237" s="193"/>
      <c r="H237" s="193" t="s">
        <v>459</v>
      </c>
      <c r="I237" s="193" t="s">
        <v>42</v>
      </c>
      <c r="J237" s="193"/>
      <c r="K237" s="192" t="s">
        <v>292</v>
      </c>
      <c r="L237" s="152" t="s">
        <v>47</v>
      </c>
      <c r="M237" s="78" t="s">
        <v>347</v>
      </c>
      <c r="N237" s="190" t="s">
        <v>297</v>
      </c>
      <c r="O237" s="162">
        <v>427000</v>
      </c>
      <c r="P237" s="162">
        <v>427000</v>
      </c>
      <c r="Q237" s="130">
        <v>456000</v>
      </c>
      <c r="R237" s="170">
        <v>456000</v>
      </c>
      <c r="S237" s="170">
        <v>456000</v>
      </c>
    </row>
    <row r="238" spans="1:19" s="42" customFormat="1" ht="99" customHeight="1" x14ac:dyDescent="0.2">
      <c r="A238" s="193"/>
      <c r="B238" s="193"/>
      <c r="C238" s="193"/>
      <c r="D238" s="193"/>
      <c r="E238" s="193"/>
      <c r="F238" s="200"/>
      <c r="G238" s="193" t="s">
        <v>42</v>
      </c>
      <c r="H238" s="193"/>
      <c r="I238" s="193"/>
      <c r="J238" s="193"/>
      <c r="K238" s="192"/>
      <c r="L238" s="152" t="s">
        <v>51</v>
      </c>
      <c r="M238" s="78" t="s">
        <v>347</v>
      </c>
      <c r="N238" s="217"/>
      <c r="O238" s="162">
        <v>1710600</v>
      </c>
      <c r="P238" s="162">
        <v>1710600</v>
      </c>
      <c r="Q238" s="130">
        <v>1791600</v>
      </c>
      <c r="R238" s="170">
        <v>1791600</v>
      </c>
      <c r="S238" s="170">
        <v>1791600</v>
      </c>
    </row>
    <row r="239" spans="1:19" s="42" customFormat="1" ht="55.5" customHeight="1" x14ac:dyDescent="0.2">
      <c r="A239" s="193"/>
      <c r="B239" s="193"/>
      <c r="C239" s="193"/>
      <c r="D239" s="193"/>
      <c r="E239" s="193"/>
      <c r="F239" s="200" t="s">
        <v>462</v>
      </c>
      <c r="G239" s="193"/>
      <c r="H239" s="193"/>
      <c r="I239" s="193"/>
      <c r="J239" s="193"/>
      <c r="K239" s="192"/>
      <c r="L239" s="152" t="s">
        <v>59</v>
      </c>
      <c r="M239" s="78" t="s">
        <v>347</v>
      </c>
      <c r="N239" s="191"/>
      <c r="O239" s="162">
        <f>87600-29800</f>
        <v>57800</v>
      </c>
      <c r="P239" s="162">
        <f>87600-29800</f>
        <v>57800</v>
      </c>
      <c r="Q239" s="130"/>
      <c r="R239" s="170"/>
      <c r="S239" s="170"/>
    </row>
    <row r="240" spans="1:19" s="42" customFormat="1" ht="74.25" customHeight="1" x14ac:dyDescent="0.2">
      <c r="A240" s="193"/>
      <c r="B240" s="193"/>
      <c r="C240" s="193"/>
      <c r="D240" s="193"/>
      <c r="E240" s="193"/>
      <c r="F240" s="200"/>
      <c r="G240" s="159" t="s">
        <v>42</v>
      </c>
      <c r="H240" s="193"/>
      <c r="I240" s="193"/>
      <c r="J240" s="193"/>
      <c r="K240" s="192"/>
      <c r="L240" s="152" t="s">
        <v>66</v>
      </c>
      <c r="M240" s="78" t="s">
        <v>347</v>
      </c>
      <c r="N240" s="78" t="s">
        <v>291</v>
      </c>
      <c r="O240" s="162">
        <v>1348200</v>
      </c>
      <c r="P240" s="162">
        <v>1348200</v>
      </c>
      <c r="Q240" s="130">
        <v>1411200</v>
      </c>
      <c r="R240" s="170">
        <v>1411200</v>
      </c>
      <c r="S240" s="170">
        <v>1411200</v>
      </c>
    </row>
    <row r="241" spans="1:19" s="42" customFormat="1" ht="80.25" customHeight="1" x14ac:dyDescent="0.2">
      <c r="A241" s="193"/>
      <c r="B241" s="193"/>
      <c r="C241" s="193"/>
      <c r="D241" s="193"/>
      <c r="E241" s="193"/>
      <c r="F241" s="193" t="s">
        <v>463</v>
      </c>
      <c r="G241" s="193" t="s">
        <v>42</v>
      </c>
      <c r="H241" s="193"/>
      <c r="I241" s="193"/>
      <c r="J241" s="193"/>
      <c r="K241" s="192"/>
      <c r="L241" s="152" t="s">
        <v>102</v>
      </c>
      <c r="M241" s="151" t="s">
        <v>334</v>
      </c>
      <c r="N241" s="151" t="s">
        <v>325</v>
      </c>
      <c r="O241" s="156">
        <v>784919</v>
      </c>
      <c r="P241" s="156">
        <v>717674.02</v>
      </c>
      <c r="Q241" s="156">
        <v>932702</v>
      </c>
      <c r="R241" s="156">
        <v>932702</v>
      </c>
      <c r="S241" s="156">
        <v>932702</v>
      </c>
    </row>
    <row r="242" spans="1:19" s="42" customFormat="1" ht="57.75" customHeight="1" x14ac:dyDescent="0.2">
      <c r="A242" s="193"/>
      <c r="B242" s="193"/>
      <c r="C242" s="193"/>
      <c r="D242" s="193"/>
      <c r="E242" s="193"/>
      <c r="F242" s="193"/>
      <c r="G242" s="193"/>
      <c r="H242" s="193"/>
      <c r="I242" s="193"/>
      <c r="J242" s="193"/>
      <c r="K242" s="192"/>
      <c r="L242" s="152" t="s">
        <v>551</v>
      </c>
      <c r="M242" s="152" t="s">
        <v>347</v>
      </c>
      <c r="N242" s="152" t="s">
        <v>297</v>
      </c>
      <c r="O242" s="162">
        <v>24000</v>
      </c>
      <c r="P242" s="162">
        <v>24000</v>
      </c>
      <c r="Q242" s="153">
        <v>87600</v>
      </c>
      <c r="R242" s="170">
        <v>87600</v>
      </c>
      <c r="S242" s="170">
        <v>87600</v>
      </c>
    </row>
    <row r="243" spans="1:19" s="42" customFormat="1" ht="150" customHeight="1" x14ac:dyDescent="0.2">
      <c r="A243" s="233" t="s">
        <v>203</v>
      </c>
      <c r="B243" s="195" t="s">
        <v>204</v>
      </c>
      <c r="C243" s="195" t="s">
        <v>205</v>
      </c>
      <c r="D243" s="195" t="s">
        <v>270</v>
      </c>
      <c r="E243" s="195" t="s">
        <v>271</v>
      </c>
      <c r="F243" s="149" t="s">
        <v>450</v>
      </c>
      <c r="G243" s="69" t="s">
        <v>42</v>
      </c>
      <c r="H243" s="195" t="s">
        <v>459</v>
      </c>
      <c r="I243" s="195" t="s">
        <v>42</v>
      </c>
      <c r="J243" s="195" t="s">
        <v>15</v>
      </c>
      <c r="K243" s="214" t="s">
        <v>292</v>
      </c>
      <c r="L243" s="214" t="s">
        <v>102</v>
      </c>
      <c r="M243" s="214" t="s">
        <v>335</v>
      </c>
      <c r="N243" s="77" t="s">
        <v>294</v>
      </c>
      <c r="O243" s="155">
        <v>5193212</v>
      </c>
      <c r="P243" s="155">
        <v>3521550.08</v>
      </c>
      <c r="Q243" s="155">
        <v>5787068</v>
      </c>
      <c r="R243" s="155">
        <v>5787068</v>
      </c>
      <c r="S243" s="155">
        <v>5787068</v>
      </c>
    </row>
    <row r="244" spans="1:19" s="42" customFormat="1" ht="190.5" customHeight="1" x14ac:dyDescent="0.2">
      <c r="A244" s="234"/>
      <c r="B244" s="196"/>
      <c r="C244" s="196"/>
      <c r="D244" s="196"/>
      <c r="E244" s="196"/>
      <c r="F244" s="38" t="s">
        <v>451</v>
      </c>
      <c r="G244" s="38" t="s">
        <v>42</v>
      </c>
      <c r="H244" s="196"/>
      <c r="I244" s="196"/>
      <c r="J244" s="196"/>
      <c r="K244" s="215"/>
      <c r="L244" s="215"/>
      <c r="M244" s="215"/>
      <c r="N244" s="19" t="s">
        <v>325</v>
      </c>
      <c r="O244" s="162">
        <v>2018582</v>
      </c>
      <c r="P244" s="130">
        <v>1399075.32</v>
      </c>
      <c r="Q244" s="130">
        <v>2693760</v>
      </c>
      <c r="R244" s="170">
        <v>2693760</v>
      </c>
      <c r="S244" s="170">
        <v>2693760</v>
      </c>
    </row>
    <row r="245" spans="1:19" s="1" customFormat="1" ht="108.75" customHeight="1" x14ac:dyDescent="0.2">
      <c r="A245" s="88" t="s">
        <v>206</v>
      </c>
      <c r="B245" s="89" t="s">
        <v>207</v>
      </c>
      <c r="C245" s="89" t="s">
        <v>208</v>
      </c>
      <c r="D245" s="89" t="s">
        <v>270</v>
      </c>
      <c r="E245" s="89" t="s">
        <v>271</v>
      </c>
      <c r="F245" s="89" t="s">
        <v>446</v>
      </c>
      <c r="G245" s="89" t="s">
        <v>42</v>
      </c>
      <c r="H245" s="89" t="s">
        <v>459</v>
      </c>
      <c r="I245" s="89" t="s">
        <v>42</v>
      </c>
      <c r="J245" s="89" t="s">
        <v>15</v>
      </c>
      <c r="K245" s="14" t="s">
        <v>292</v>
      </c>
      <c r="L245" s="14" t="s">
        <v>209</v>
      </c>
      <c r="M245" s="14" t="s">
        <v>331</v>
      </c>
      <c r="N245" s="14" t="s">
        <v>285</v>
      </c>
      <c r="O245" s="163">
        <v>50000</v>
      </c>
      <c r="P245" s="132">
        <v>7000</v>
      </c>
      <c r="Q245" s="132">
        <v>43000</v>
      </c>
      <c r="R245" s="171">
        <v>43000</v>
      </c>
      <c r="S245" s="171">
        <v>43000</v>
      </c>
    </row>
    <row r="246" spans="1:19" s="1" customFormat="1" ht="123.75" customHeight="1" x14ac:dyDescent="0.2">
      <c r="A246" s="88" t="s">
        <v>210</v>
      </c>
      <c r="B246" s="89" t="s">
        <v>211</v>
      </c>
      <c r="C246" s="89" t="s">
        <v>212</v>
      </c>
      <c r="D246" s="89" t="s">
        <v>270</v>
      </c>
      <c r="E246" s="89" t="s">
        <v>271</v>
      </c>
      <c r="F246" s="89" t="s">
        <v>452</v>
      </c>
      <c r="G246" s="89" t="s">
        <v>42</v>
      </c>
      <c r="H246" s="89" t="s">
        <v>458</v>
      </c>
      <c r="I246" s="89" t="s">
        <v>42</v>
      </c>
      <c r="J246" s="89" t="s">
        <v>18</v>
      </c>
      <c r="K246" s="14" t="s">
        <v>284</v>
      </c>
      <c r="L246" s="14" t="s">
        <v>213</v>
      </c>
      <c r="M246" s="14" t="s">
        <v>379</v>
      </c>
      <c r="N246" s="14" t="s">
        <v>285</v>
      </c>
      <c r="O246" s="163">
        <v>63871.55</v>
      </c>
      <c r="P246" s="163">
        <v>63871.55</v>
      </c>
      <c r="Q246" s="132">
        <v>127743.1</v>
      </c>
      <c r="R246" s="171">
        <v>127743.1</v>
      </c>
      <c r="S246" s="171">
        <v>127743.1</v>
      </c>
    </row>
    <row r="247" spans="1:19" ht="26.45" customHeight="1" x14ac:dyDescent="0.2">
      <c r="A247" s="5" t="s">
        <v>214</v>
      </c>
      <c r="B247" s="85" t="s">
        <v>215</v>
      </c>
      <c r="C247" s="85" t="s">
        <v>216</v>
      </c>
      <c r="D247" s="85" t="s">
        <v>0</v>
      </c>
      <c r="E247" s="85" t="s">
        <v>0</v>
      </c>
      <c r="F247" s="85" t="s">
        <v>0</v>
      </c>
      <c r="G247" s="85" t="s">
        <v>0</v>
      </c>
      <c r="H247" s="85" t="s">
        <v>0</v>
      </c>
      <c r="I247" s="85" t="s">
        <v>0</v>
      </c>
      <c r="J247" s="85" t="s">
        <v>0</v>
      </c>
      <c r="K247" s="13"/>
      <c r="L247" s="13"/>
      <c r="M247" s="13"/>
      <c r="N247" s="13"/>
      <c r="O247" s="105">
        <f t="shared" ref="O247:S247" si="44">O248+O250+O252</f>
        <v>120946289</v>
      </c>
      <c r="P247" s="105">
        <f t="shared" si="44"/>
        <v>120946289</v>
      </c>
      <c r="Q247" s="105">
        <f t="shared" si="44"/>
        <v>124740392</v>
      </c>
      <c r="R247" s="105">
        <f t="shared" si="44"/>
        <v>124740392</v>
      </c>
      <c r="S247" s="105">
        <f t="shared" si="44"/>
        <v>124740392</v>
      </c>
    </row>
    <row r="248" spans="1:19" s="1" customFormat="1" ht="143.25" customHeight="1" x14ac:dyDescent="0.2">
      <c r="A248" s="229" t="s">
        <v>217</v>
      </c>
      <c r="B248" s="89" t="s">
        <v>218</v>
      </c>
      <c r="C248" s="230" t="s">
        <v>219</v>
      </c>
      <c r="D248" s="89" t="s">
        <v>270</v>
      </c>
      <c r="E248" s="89" t="s">
        <v>271</v>
      </c>
      <c r="F248" s="89" t="s">
        <v>46</v>
      </c>
      <c r="G248" s="89" t="s">
        <v>42</v>
      </c>
      <c r="H248" s="211" t="s">
        <v>459</v>
      </c>
      <c r="I248" s="211" t="s">
        <v>42</v>
      </c>
      <c r="J248" s="211" t="s">
        <v>11</v>
      </c>
      <c r="K248" s="212" t="s">
        <v>292</v>
      </c>
      <c r="L248" s="212" t="s">
        <v>51</v>
      </c>
      <c r="M248" s="212" t="s">
        <v>402</v>
      </c>
      <c r="N248" s="212" t="s">
        <v>296</v>
      </c>
      <c r="O248" s="221">
        <f>23241246+28643371</f>
        <v>51884617</v>
      </c>
      <c r="P248" s="221">
        <f>23241246+28643371</f>
        <v>51884617</v>
      </c>
      <c r="Q248" s="221">
        <v>54688513</v>
      </c>
      <c r="R248" s="221">
        <v>54688513</v>
      </c>
      <c r="S248" s="221">
        <v>54688513</v>
      </c>
    </row>
    <row r="249" spans="1:19" ht="143.25" customHeight="1" x14ac:dyDescent="0.2">
      <c r="A249" s="229" t="s">
        <v>0</v>
      </c>
      <c r="B249" s="85" t="s">
        <v>218</v>
      </c>
      <c r="C249" s="230" t="s">
        <v>0</v>
      </c>
      <c r="D249" s="3" t="s">
        <v>466</v>
      </c>
      <c r="E249" s="85" t="s">
        <v>42</v>
      </c>
      <c r="F249" s="3" t="s">
        <v>467</v>
      </c>
      <c r="G249" s="3" t="s">
        <v>468</v>
      </c>
      <c r="H249" s="206"/>
      <c r="I249" s="206"/>
      <c r="J249" s="206"/>
      <c r="K249" s="213"/>
      <c r="L249" s="213"/>
      <c r="M249" s="213"/>
      <c r="N249" s="213"/>
      <c r="O249" s="221"/>
      <c r="P249" s="221"/>
      <c r="Q249" s="221"/>
      <c r="R249" s="221"/>
      <c r="S249" s="221"/>
    </row>
    <row r="250" spans="1:19" s="1" customFormat="1" ht="145.5" customHeight="1" x14ac:dyDescent="0.2">
      <c r="A250" s="229" t="s">
        <v>220</v>
      </c>
      <c r="B250" s="89" t="s">
        <v>221</v>
      </c>
      <c r="C250" s="230" t="s">
        <v>222</v>
      </c>
      <c r="D250" s="89" t="s">
        <v>270</v>
      </c>
      <c r="E250" s="89" t="s">
        <v>271</v>
      </c>
      <c r="F250" s="211" t="s">
        <v>46</v>
      </c>
      <c r="G250" s="211" t="s">
        <v>42</v>
      </c>
      <c r="H250" s="211" t="s">
        <v>459</v>
      </c>
      <c r="I250" s="211" t="s">
        <v>42</v>
      </c>
      <c r="J250" s="211" t="s">
        <v>11</v>
      </c>
      <c r="K250" s="212" t="s">
        <v>292</v>
      </c>
      <c r="L250" s="212" t="s">
        <v>51</v>
      </c>
      <c r="M250" s="212" t="s">
        <v>402</v>
      </c>
      <c r="N250" s="212" t="s">
        <v>296</v>
      </c>
      <c r="O250" s="163">
        <f>86339574-51884617</f>
        <v>34454957</v>
      </c>
      <c r="P250" s="163">
        <f>86339574-51884617</f>
        <v>34454957</v>
      </c>
      <c r="Q250" s="132">
        <v>33465938</v>
      </c>
      <c r="R250" s="171">
        <v>33465938</v>
      </c>
      <c r="S250" s="171">
        <v>33465938</v>
      </c>
    </row>
    <row r="251" spans="1:19" ht="145.5" customHeight="1" x14ac:dyDescent="0.2">
      <c r="A251" s="229" t="s">
        <v>0</v>
      </c>
      <c r="B251" s="85" t="s">
        <v>221</v>
      </c>
      <c r="C251" s="230" t="s">
        <v>0</v>
      </c>
      <c r="D251" s="3" t="s">
        <v>415</v>
      </c>
      <c r="E251" s="85" t="s">
        <v>42</v>
      </c>
      <c r="F251" s="205"/>
      <c r="G251" s="205"/>
      <c r="H251" s="206"/>
      <c r="I251" s="206"/>
      <c r="J251" s="206"/>
      <c r="K251" s="213"/>
      <c r="L251" s="213"/>
      <c r="M251" s="213"/>
      <c r="N251" s="213"/>
      <c r="O251" s="163"/>
      <c r="P251" s="180"/>
      <c r="Q251" s="132"/>
      <c r="R251" s="132"/>
      <c r="S251" s="132"/>
    </row>
    <row r="252" spans="1:19" s="1" customFormat="1" ht="74.25" customHeight="1" x14ac:dyDescent="0.2">
      <c r="A252" s="229" t="s">
        <v>223</v>
      </c>
      <c r="B252" s="89" t="s">
        <v>224</v>
      </c>
      <c r="C252" s="230" t="s">
        <v>225</v>
      </c>
      <c r="D252" s="89" t="s">
        <v>270</v>
      </c>
      <c r="E252" s="17" t="s">
        <v>271</v>
      </c>
      <c r="F252" s="200" t="s">
        <v>46</v>
      </c>
      <c r="G252" s="200" t="s">
        <v>42</v>
      </c>
      <c r="H252" s="231" t="s">
        <v>459</v>
      </c>
      <c r="I252" s="211" t="s">
        <v>0</v>
      </c>
      <c r="J252" s="211" t="s">
        <v>11</v>
      </c>
      <c r="K252" s="212" t="s">
        <v>292</v>
      </c>
      <c r="L252" s="212" t="s">
        <v>47</v>
      </c>
      <c r="M252" s="212" t="s">
        <v>349</v>
      </c>
      <c r="N252" s="212" t="s">
        <v>296</v>
      </c>
      <c r="O252" s="221">
        <v>34606715</v>
      </c>
      <c r="P252" s="221">
        <v>34606715</v>
      </c>
      <c r="Q252" s="221">
        <v>36585941</v>
      </c>
      <c r="R252" s="221">
        <v>36585941</v>
      </c>
      <c r="S252" s="221">
        <v>36585941</v>
      </c>
    </row>
    <row r="253" spans="1:19" ht="224.25" customHeight="1" x14ac:dyDescent="0.2">
      <c r="A253" s="229" t="s">
        <v>0</v>
      </c>
      <c r="B253" s="85" t="s">
        <v>224</v>
      </c>
      <c r="C253" s="230" t="s">
        <v>0</v>
      </c>
      <c r="D253" s="85" t="s">
        <v>52</v>
      </c>
      <c r="E253" s="120" t="s">
        <v>42</v>
      </c>
      <c r="F253" s="200"/>
      <c r="G253" s="200"/>
      <c r="H253" s="232"/>
      <c r="I253" s="206"/>
      <c r="J253" s="206"/>
      <c r="K253" s="213"/>
      <c r="L253" s="213"/>
      <c r="M253" s="213"/>
      <c r="N253" s="213"/>
      <c r="O253" s="221"/>
      <c r="P253" s="221"/>
      <c r="Q253" s="221"/>
      <c r="R253" s="221"/>
      <c r="S253" s="221"/>
    </row>
    <row r="254" spans="1:19" ht="26.45" customHeight="1" x14ac:dyDescent="0.2">
      <c r="A254" s="8" t="s">
        <v>226</v>
      </c>
      <c r="B254" s="85" t="s">
        <v>227</v>
      </c>
      <c r="C254" s="85" t="s">
        <v>228</v>
      </c>
      <c r="D254" s="85" t="s">
        <v>0</v>
      </c>
      <c r="E254" s="85" t="s">
        <v>0</v>
      </c>
      <c r="F254" s="112" t="s">
        <v>0</v>
      </c>
      <c r="G254" s="112" t="s">
        <v>0</v>
      </c>
      <c r="H254" s="85" t="s">
        <v>0</v>
      </c>
      <c r="I254" s="85" t="s">
        <v>0</v>
      </c>
      <c r="J254" s="85" t="s">
        <v>0</v>
      </c>
      <c r="K254" s="13"/>
      <c r="L254" s="13"/>
      <c r="M254" s="13"/>
      <c r="N254" s="13"/>
      <c r="O254" s="147">
        <f>O255+O256+O260</f>
        <v>15461550.859999999</v>
      </c>
      <c r="P254" s="147">
        <f t="shared" ref="P254:S254" si="45">P255+P256+P260</f>
        <v>15455718.42</v>
      </c>
      <c r="Q254" s="147">
        <f t="shared" si="45"/>
        <v>14217551</v>
      </c>
      <c r="R254" s="147">
        <f t="shared" si="45"/>
        <v>13102451</v>
      </c>
      <c r="S254" s="147">
        <f t="shared" si="45"/>
        <v>13154751</v>
      </c>
    </row>
    <row r="255" spans="1:19" s="1" customFormat="1" ht="77.25" customHeight="1" x14ac:dyDescent="0.2">
      <c r="A255" s="88" t="s">
        <v>229</v>
      </c>
      <c r="B255" s="89" t="s">
        <v>230</v>
      </c>
      <c r="C255" s="89" t="s">
        <v>231</v>
      </c>
      <c r="D255" s="89" t="s">
        <v>270</v>
      </c>
      <c r="E255" s="89" t="s">
        <v>42</v>
      </c>
      <c r="F255" s="89" t="s">
        <v>470</v>
      </c>
      <c r="G255" s="89" t="s">
        <v>42</v>
      </c>
      <c r="H255" s="89" t="s">
        <v>478</v>
      </c>
      <c r="I255" s="89" t="s">
        <v>0</v>
      </c>
      <c r="J255" s="89" t="s">
        <v>168</v>
      </c>
      <c r="K255" s="14">
        <v>853</v>
      </c>
      <c r="L255" s="14">
        <v>1401</v>
      </c>
      <c r="M255" s="14" t="s">
        <v>400</v>
      </c>
      <c r="N255" s="14">
        <v>511</v>
      </c>
      <c r="O255" s="163">
        <v>926300</v>
      </c>
      <c r="P255" s="163">
        <v>926300</v>
      </c>
      <c r="Q255" s="132">
        <v>928000</v>
      </c>
      <c r="R255" s="171">
        <v>928000</v>
      </c>
      <c r="S255" s="171">
        <v>928000</v>
      </c>
    </row>
    <row r="256" spans="1:19" s="43" customFormat="1" ht="33" customHeight="1" x14ac:dyDescent="0.2">
      <c r="A256" s="57" t="s">
        <v>232</v>
      </c>
      <c r="B256" s="71" t="s">
        <v>233</v>
      </c>
      <c r="C256" s="71" t="s">
        <v>234</v>
      </c>
      <c r="D256" s="80" t="s">
        <v>0</v>
      </c>
      <c r="E256" s="80" t="s">
        <v>0</v>
      </c>
      <c r="F256" s="80" t="s">
        <v>0</v>
      </c>
      <c r="G256" s="80" t="s">
        <v>0</v>
      </c>
      <c r="H256" s="80" t="s">
        <v>0</v>
      </c>
      <c r="I256" s="71" t="s">
        <v>0</v>
      </c>
      <c r="J256" s="71" t="s">
        <v>168</v>
      </c>
      <c r="K256" s="12"/>
      <c r="L256" s="12"/>
      <c r="M256" s="12"/>
      <c r="N256" s="12"/>
      <c r="O256" s="148">
        <f t="shared" ref="O256" si="46">O257+O259</f>
        <v>1149889</v>
      </c>
      <c r="P256" s="148">
        <f t="shared" ref="P256:Q256" si="47">P257+P259</f>
        <v>1149889</v>
      </c>
      <c r="Q256" s="148">
        <f t="shared" si="47"/>
        <v>0</v>
      </c>
      <c r="R256" s="148">
        <f t="shared" ref="R256:S256" si="48">R257+R259</f>
        <v>0</v>
      </c>
      <c r="S256" s="148">
        <f t="shared" si="48"/>
        <v>0</v>
      </c>
    </row>
    <row r="257" spans="1:19" s="43" customFormat="1" ht="123.75" customHeight="1" x14ac:dyDescent="0.2">
      <c r="A257" s="222" t="s">
        <v>235</v>
      </c>
      <c r="B257" s="71" t="s">
        <v>236</v>
      </c>
      <c r="C257" s="223" t="s">
        <v>237</v>
      </c>
      <c r="D257" s="92" t="s">
        <v>480</v>
      </c>
      <c r="E257" s="90" t="s">
        <v>42</v>
      </c>
      <c r="F257" s="224" t="s">
        <v>430</v>
      </c>
      <c r="G257" s="225" t="s">
        <v>42</v>
      </c>
      <c r="H257" s="193" t="s">
        <v>458</v>
      </c>
      <c r="I257" s="226" t="s">
        <v>42</v>
      </c>
      <c r="J257" s="228" t="s">
        <v>168</v>
      </c>
      <c r="K257" s="220" t="s">
        <v>284</v>
      </c>
      <c r="L257" s="220" t="s">
        <v>181</v>
      </c>
      <c r="M257" s="220" t="s">
        <v>399</v>
      </c>
      <c r="N257" s="220" t="s">
        <v>283</v>
      </c>
      <c r="O257" s="219">
        <f>1436862-287373</f>
        <v>1149489</v>
      </c>
      <c r="P257" s="219">
        <f>1436862-287373</f>
        <v>1149489</v>
      </c>
      <c r="Q257" s="219"/>
      <c r="R257" s="219"/>
      <c r="S257" s="219"/>
    </row>
    <row r="258" spans="1:19" s="42" customFormat="1" ht="75.75" customHeight="1" x14ac:dyDescent="0.2">
      <c r="A258" s="222" t="s">
        <v>0</v>
      </c>
      <c r="B258" s="38" t="s">
        <v>236</v>
      </c>
      <c r="C258" s="223" t="s">
        <v>0</v>
      </c>
      <c r="D258" s="70" t="s">
        <v>479</v>
      </c>
      <c r="E258" s="70" t="s">
        <v>42</v>
      </c>
      <c r="F258" s="224"/>
      <c r="G258" s="225"/>
      <c r="H258" s="193"/>
      <c r="I258" s="227"/>
      <c r="J258" s="209"/>
      <c r="K258" s="215"/>
      <c r="L258" s="215"/>
      <c r="M258" s="215"/>
      <c r="N258" s="215"/>
      <c r="O258" s="219"/>
      <c r="P258" s="219"/>
      <c r="Q258" s="219"/>
      <c r="R258" s="219"/>
      <c r="S258" s="219"/>
    </row>
    <row r="259" spans="1:19" s="42" customFormat="1" ht="103.5" customHeight="1" x14ac:dyDescent="0.2">
      <c r="A259" s="40" t="s">
        <v>238</v>
      </c>
      <c r="B259" s="38" t="s">
        <v>239</v>
      </c>
      <c r="C259" s="38" t="s">
        <v>240</v>
      </c>
      <c r="D259" s="69" t="s">
        <v>270</v>
      </c>
      <c r="E259" s="69" t="s">
        <v>42</v>
      </c>
      <c r="F259" s="69" t="s">
        <v>477</v>
      </c>
      <c r="G259" s="69" t="s">
        <v>42</v>
      </c>
      <c r="H259" s="69" t="s">
        <v>458</v>
      </c>
      <c r="I259" s="38" t="s">
        <v>0</v>
      </c>
      <c r="J259" s="38" t="s">
        <v>168</v>
      </c>
      <c r="K259" s="19" t="s">
        <v>284</v>
      </c>
      <c r="L259" s="19" t="s">
        <v>127</v>
      </c>
      <c r="M259" s="19" t="s">
        <v>389</v>
      </c>
      <c r="N259" s="19" t="s">
        <v>283</v>
      </c>
      <c r="O259" s="162">
        <f>200+200</f>
        <v>400</v>
      </c>
      <c r="P259" s="162">
        <f>200+200</f>
        <v>400</v>
      </c>
      <c r="Q259" s="130"/>
      <c r="R259" s="130"/>
      <c r="S259" s="130"/>
    </row>
    <row r="260" spans="1:19" ht="26.45" customHeight="1" x14ac:dyDescent="0.2">
      <c r="A260" s="5" t="s">
        <v>241</v>
      </c>
      <c r="B260" s="85" t="s">
        <v>242</v>
      </c>
      <c r="C260" s="85" t="s">
        <v>243</v>
      </c>
      <c r="D260" s="85" t="s">
        <v>0</v>
      </c>
      <c r="E260" s="85" t="s">
        <v>0</v>
      </c>
      <c r="F260" s="85" t="s">
        <v>0</v>
      </c>
      <c r="G260" s="85" t="s">
        <v>0</v>
      </c>
      <c r="H260" s="85" t="s">
        <v>0</v>
      </c>
      <c r="I260" s="85" t="s">
        <v>0</v>
      </c>
      <c r="J260" s="85" t="s">
        <v>168</v>
      </c>
      <c r="K260" s="13"/>
      <c r="L260" s="13"/>
      <c r="M260" s="13"/>
      <c r="N260" s="13"/>
      <c r="O260" s="105">
        <f t="shared" ref="O260:S260" si="49">O261+O266</f>
        <v>13385361.859999999</v>
      </c>
      <c r="P260" s="105">
        <f t="shared" si="49"/>
        <v>13379529.42</v>
      </c>
      <c r="Q260" s="105">
        <f t="shared" si="49"/>
        <v>13289551</v>
      </c>
      <c r="R260" s="105">
        <f t="shared" si="49"/>
        <v>12174451</v>
      </c>
      <c r="S260" s="105">
        <f t="shared" si="49"/>
        <v>12226751</v>
      </c>
    </row>
    <row r="261" spans="1:19" ht="26.45" customHeight="1" x14ac:dyDescent="0.2">
      <c r="A261" s="6" t="s">
        <v>244</v>
      </c>
      <c r="B261" s="85" t="s">
        <v>245</v>
      </c>
      <c r="C261" s="85" t="s">
        <v>246</v>
      </c>
      <c r="D261" s="85" t="s">
        <v>0</v>
      </c>
      <c r="E261" s="85" t="s">
        <v>0</v>
      </c>
      <c r="F261" s="85" t="s">
        <v>0</v>
      </c>
      <c r="G261" s="85" t="s">
        <v>0</v>
      </c>
      <c r="H261" s="85" t="s">
        <v>0</v>
      </c>
      <c r="I261" s="85" t="s">
        <v>0</v>
      </c>
      <c r="J261" s="85" t="s">
        <v>168</v>
      </c>
      <c r="K261" s="13"/>
      <c r="L261" s="13"/>
      <c r="M261" s="13"/>
      <c r="N261" s="13"/>
      <c r="O261" s="143">
        <f>O262+O263+O264+O265</f>
        <v>9187361.8599999994</v>
      </c>
      <c r="P261" s="143">
        <f t="shared" ref="P261:S261" si="50">P262+P263+P264+P265</f>
        <v>9181529.4199999999</v>
      </c>
      <c r="Q261" s="143">
        <f t="shared" si="50"/>
        <v>8989551</v>
      </c>
      <c r="R261" s="143">
        <f t="shared" si="50"/>
        <v>9174451</v>
      </c>
      <c r="S261" s="143">
        <f t="shared" si="50"/>
        <v>9226751</v>
      </c>
    </row>
    <row r="262" spans="1:19" s="1" customFormat="1" ht="170.25" hidden="1" customHeight="1" x14ac:dyDescent="0.2">
      <c r="A262" s="88" t="s">
        <v>247</v>
      </c>
      <c r="B262" s="89" t="s">
        <v>248</v>
      </c>
      <c r="C262" s="89" t="s">
        <v>249</v>
      </c>
      <c r="D262" s="89" t="s">
        <v>270</v>
      </c>
      <c r="E262" s="89" t="s">
        <v>471</v>
      </c>
      <c r="F262" s="89" t="s">
        <v>0</v>
      </c>
      <c r="G262" s="89" t="s">
        <v>0</v>
      </c>
      <c r="H262" s="89" t="s">
        <v>473</v>
      </c>
      <c r="I262" s="89" t="s">
        <v>42</v>
      </c>
      <c r="J262" s="89" t="s">
        <v>0</v>
      </c>
      <c r="K262" s="14">
        <v>851</v>
      </c>
      <c r="L262" s="14" t="s">
        <v>138</v>
      </c>
      <c r="M262" s="14" t="s">
        <v>280</v>
      </c>
      <c r="N262" s="14" t="s">
        <v>282</v>
      </c>
      <c r="O262" s="163"/>
      <c r="P262" s="132"/>
      <c r="Q262" s="132"/>
      <c r="R262" s="132"/>
      <c r="S262" s="132"/>
    </row>
    <row r="263" spans="1:19" s="1" customFormat="1" ht="313.5" customHeight="1" x14ac:dyDescent="0.2">
      <c r="A263" s="88" t="s">
        <v>250</v>
      </c>
      <c r="B263" s="89" t="s">
        <v>251</v>
      </c>
      <c r="C263" s="89" t="s">
        <v>252</v>
      </c>
      <c r="D263" s="89" t="s">
        <v>270</v>
      </c>
      <c r="E263" s="89" t="s">
        <v>471</v>
      </c>
      <c r="F263" s="89" t="s">
        <v>526</v>
      </c>
      <c r="G263" s="89" t="s">
        <v>42</v>
      </c>
      <c r="H263" s="56" t="s">
        <v>472</v>
      </c>
      <c r="I263" s="89" t="s">
        <v>42</v>
      </c>
      <c r="J263" s="89" t="s">
        <v>0</v>
      </c>
      <c r="K263" s="14">
        <v>851</v>
      </c>
      <c r="L263" s="14" t="s">
        <v>253</v>
      </c>
      <c r="M263" s="14" t="s">
        <v>380</v>
      </c>
      <c r="N263" s="14" t="s">
        <v>282</v>
      </c>
      <c r="O263" s="163">
        <f>7832000+1282811.78</f>
        <v>9114811.7799999993</v>
      </c>
      <c r="P263" s="132">
        <v>9108979.3399999999</v>
      </c>
      <c r="Q263" s="132">
        <v>8917000</v>
      </c>
      <c r="R263" s="132">
        <v>9101900</v>
      </c>
      <c r="S263" s="132">
        <v>9154200</v>
      </c>
    </row>
    <row r="264" spans="1:19" s="1" customFormat="1" ht="237" customHeight="1" x14ac:dyDescent="0.2">
      <c r="A264" s="88" t="s">
        <v>254</v>
      </c>
      <c r="B264" s="89" t="s">
        <v>255</v>
      </c>
      <c r="C264" s="89" t="s">
        <v>256</v>
      </c>
      <c r="D264" s="89" t="s">
        <v>270</v>
      </c>
      <c r="E264" s="89" t="s">
        <v>471</v>
      </c>
      <c r="F264" s="89" t="s">
        <v>476</v>
      </c>
      <c r="G264" s="89" t="s">
        <v>0</v>
      </c>
      <c r="H264" s="89" t="s">
        <v>475</v>
      </c>
      <c r="I264" s="89" t="s">
        <v>42</v>
      </c>
      <c r="J264" s="89" t="s">
        <v>0</v>
      </c>
      <c r="K264" s="14">
        <v>851</v>
      </c>
      <c r="L264" s="14" t="s">
        <v>94</v>
      </c>
      <c r="M264" s="14" t="s">
        <v>281</v>
      </c>
      <c r="N264" s="14">
        <v>540</v>
      </c>
      <c r="O264" s="163"/>
      <c r="P264" s="132"/>
      <c r="Q264" s="132"/>
      <c r="R264" s="132"/>
      <c r="S264" s="132"/>
    </row>
    <row r="265" spans="1:19" s="1" customFormat="1" ht="210" customHeight="1" x14ac:dyDescent="0.2">
      <c r="A265" s="88" t="s">
        <v>99</v>
      </c>
      <c r="B265" s="89" t="s">
        <v>257</v>
      </c>
      <c r="C265" s="89" t="s">
        <v>258</v>
      </c>
      <c r="D265" s="89" t="s">
        <v>270</v>
      </c>
      <c r="E265" s="89" t="s">
        <v>471</v>
      </c>
      <c r="F265" s="89" t="s">
        <v>0</v>
      </c>
      <c r="G265" s="89" t="s">
        <v>0</v>
      </c>
      <c r="H265" s="89" t="s">
        <v>474</v>
      </c>
      <c r="I265" s="89" t="s">
        <v>42</v>
      </c>
      <c r="J265" s="89" t="s">
        <v>0</v>
      </c>
      <c r="K265" s="14">
        <v>851</v>
      </c>
      <c r="L265" s="14" t="s">
        <v>259</v>
      </c>
      <c r="M265" s="14" t="s">
        <v>377</v>
      </c>
      <c r="N265" s="14">
        <v>540</v>
      </c>
      <c r="O265" s="163">
        <f>66519+6031.08</f>
        <v>72550.080000000002</v>
      </c>
      <c r="P265" s="163">
        <f>66519+6031.08</f>
        <v>72550.080000000002</v>
      </c>
      <c r="Q265" s="132">
        <v>72551</v>
      </c>
      <c r="R265" s="171">
        <v>72551</v>
      </c>
      <c r="S265" s="171">
        <v>72551</v>
      </c>
    </row>
    <row r="266" spans="1:19" ht="26.45" customHeight="1" x14ac:dyDescent="0.2">
      <c r="A266" s="6" t="s">
        <v>260</v>
      </c>
      <c r="B266" s="85" t="s">
        <v>261</v>
      </c>
      <c r="C266" s="85" t="s">
        <v>262</v>
      </c>
      <c r="D266" s="85" t="s">
        <v>0</v>
      </c>
      <c r="E266" s="85" t="s">
        <v>0</v>
      </c>
      <c r="F266" s="85" t="s">
        <v>0</v>
      </c>
      <c r="G266" s="85" t="s">
        <v>0</v>
      </c>
      <c r="H266" s="85" t="s">
        <v>0</v>
      </c>
      <c r="I266" s="85" t="s">
        <v>0</v>
      </c>
      <c r="J266" s="85" t="s">
        <v>168</v>
      </c>
      <c r="K266" s="13"/>
      <c r="L266" s="13"/>
      <c r="M266" s="13"/>
      <c r="N266" s="13"/>
      <c r="O266" s="143">
        <f t="shared" ref="O266:S266" si="51">O267</f>
        <v>4198000</v>
      </c>
      <c r="P266" s="143">
        <f t="shared" si="51"/>
        <v>4198000</v>
      </c>
      <c r="Q266" s="143">
        <f t="shared" si="51"/>
        <v>4300000</v>
      </c>
      <c r="R266" s="143">
        <f t="shared" si="51"/>
        <v>3000000</v>
      </c>
      <c r="S266" s="143">
        <f t="shared" si="51"/>
        <v>3000000</v>
      </c>
    </row>
    <row r="267" spans="1:19" s="1" customFormat="1" ht="129.75" customHeight="1" x14ac:dyDescent="0.2">
      <c r="A267" s="88" t="s">
        <v>263</v>
      </c>
      <c r="B267" s="89" t="s">
        <v>264</v>
      </c>
      <c r="C267" s="89" t="s">
        <v>265</v>
      </c>
      <c r="D267" s="89" t="s">
        <v>270</v>
      </c>
      <c r="E267" s="89" t="s">
        <v>42</v>
      </c>
      <c r="F267" s="89" t="s">
        <v>470</v>
      </c>
      <c r="G267" s="89" t="s">
        <v>0</v>
      </c>
      <c r="H267" s="89" t="s">
        <v>469</v>
      </c>
      <c r="I267" s="89" t="s">
        <v>42</v>
      </c>
      <c r="J267" s="89" t="s">
        <v>0</v>
      </c>
      <c r="K267" s="14">
        <v>853</v>
      </c>
      <c r="L267" s="14">
        <v>1402</v>
      </c>
      <c r="M267" s="14" t="s">
        <v>401</v>
      </c>
      <c r="N267" s="14">
        <v>512</v>
      </c>
      <c r="O267" s="163">
        <f>3000000+1198000</f>
        <v>4198000</v>
      </c>
      <c r="P267" s="163">
        <f>3000000+1198000</f>
        <v>4198000</v>
      </c>
      <c r="Q267" s="132">
        <v>4300000</v>
      </c>
      <c r="R267" s="132">
        <v>3000000</v>
      </c>
      <c r="S267" s="171">
        <v>3000000</v>
      </c>
    </row>
    <row r="268" spans="1:19" ht="24.75" customHeight="1" x14ac:dyDescent="0.2">
      <c r="A268" s="5" t="s">
        <v>266</v>
      </c>
      <c r="B268" s="85" t="s">
        <v>14</v>
      </c>
      <c r="C268" s="85" t="s">
        <v>267</v>
      </c>
      <c r="D268" s="85" t="s">
        <v>0</v>
      </c>
      <c r="E268" s="85" t="s">
        <v>0</v>
      </c>
      <c r="F268" s="85" t="s">
        <v>0</v>
      </c>
      <c r="G268" s="85" t="s">
        <v>0</v>
      </c>
      <c r="H268" s="85" t="s">
        <v>0</v>
      </c>
      <c r="I268" s="85" t="s">
        <v>0</v>
      </c>
      <c r="J268" s="85" t="s">
        <v>0</v>
      </c>
      <c r="K268" s="13"/>
      <c r="L268" s="13"/>
      <c r="M268" s="13"/>
      <c r="N268" s="13"/>
      <c r="O268" s="105">
        <f>O10+O146+O197+O247</f>
        <v>332831623.75999999</v>
      </c>
      <c r="P268" s="105">
        <f t="shared" ref="P268:S268" si="52">P10+P146+P197+P247</f>
        <v>326603825.93000001</v>
      </c>
      <c r="Q268" s="105">
        <f t="shared" si="52"/>
        <v>367053627.89999998</v>
      </c>
      <c r="R268" s="105">
        <f t="shared" si="52"/>
        <v>320054409.79999995</v>
      </c>
      <c r="S268" s="105">
        <f t="shared" si="52"/>
        <v>323635074.97000003</v>
      </c>
    </row>
    <row r="269" spans="1:19" ht="24.75" customHeight="1" x14ac:dyDescent="0.2">
      <c r="A269" s="4" t="s">
        <v>268</v>
      </c>
      <c r="B269" s="85" t="s">
        <v>14</v>
      </c>
      <c r="C269" s="85" t="s">
        <v>269</v>
      </c>
      <c r="D269" s="85" t="s">
        <v>0</v>
      </c>
      <c r="E269" s="85" t="s">
        <v>0</v>
      </c>
      <c r="F269" s="85" t="s">
        <v>0</v>
      </c>
      <c r="G269" s="85" t="s">
        <v>0</v>
      </c>
      <c r="H269" s="85" t="s">
        <v>0</v>
      </c>
      <c r="I269" s="85" t="s">
        <v>0</v>
      </c>
      <c r="J269" s="85" t="s">
        <v>0</v>
      </c>
      <c r="K269" s="13"/>
      <c r="L269" s="13"/>
      <c r="M269" s="13"/>
      <c r="N269" s="13"/>
      <c r="O269" s="106">
        <f t="shared" ref="O269:S269" si="53">O268+O254</f>
        <v>348293174.62</v>
      </c>
      <c r="P269" s="106">
        <f t="shared" si="53"/>
        <v>342059544.35000002</v>
      </c>
      <c r="Q269" s="106">
        <f t="shared" si="53"/>
        <v>381271178.89999998</v>
      </c>
      <c r="R269" s="106">
        <f t="shared" si="53"/>
        <v>333156860.79999995</v>
      </c>
      <c r="S269" s="106">
        <f t="shared" si="53"/>
        <v>336789825.97000003</v>
      </c>
    </row>
    <row r="271" spans="1:19" hidden="1" x14ac:dyDescent="0.2">
      <c r="O271" s="2">
        <v>348293174.62</v>
      </c>
      <c r="P271">
        <v>342059544.35000002</v>
      </c>
      <c r="Q271" s="2">
        <v>381271178.89999998</v>
      </c>
      <c r="R271">
        <v>333156860.80000001</v>
      </c>
      <c r="S271">
        <v>336789825.97000003</v>
      </c>
    </row>
    <row r="272" spans="1:19" hidden="1" x14ac:dyDescent="0.2">
      <c r="K272"/>
      <c r="L272"/>
      <c r="M272"/>
      <c r="N272"/>
      <c r="O272" s="119">
        <f t="shared" ref="O272:P272" si="54">O271-O269</f>
        <v>0</v>
      </c>
      <c r="P272" s="119">
        <f t="shared" si="54"/>
        <v>0</v>
      </c>
      <c r="Q272" s="119">
        <f>Q271-Q269</f>
        <v>0</v>
      </c>
      <c r="R272" s="119">
        <f t="shared" ref="R272:S272" si="55">R271-R269</f>
        <v>0</v>
      </c>
      <c r="S272" s="119">
        <f t="shared" si="55"/>
        <v>0</v>
      </c>
    </row>
    <row r="273" spans="11:19" hidden="1" x14ac:dyDescent="0.2">
      <c r="K273"/>
      <c r="L273"/>
      <c r="M273"/>
      <c r="N273" s="181">
        <v>857</v>
      </c>
      <c r="O273" s="119">
        <f>O189+O172+O171+O170+O140</f>
        <v>764367.71</v>
      </c>
      <c r="P273" s="119">
        <f>P189+P172+P171+P170+P140</f>
        <v>764343.7</v>
      </c>
      <c r="Q273" s="119">
        <f t="shared" ref="Q273:S273" si="56">Q189+Q172+Q171+Q170+Q140</f>
        <v>798700</v>
      </c>
      <c r="R273" s="119">
        <f t="shared" si="56"/>
        <v>796000</v>
      </c>
      <c r="S273" s="119">
        <f t="shared" si="56"/>
        <v>796000</v>
      </c>
    </row>
    <row r="274" spans="11:19" hidden="1" x14ac:dyDescent="0.2">
      <c r="N274" s="30" t="s">
        <v>312</v>
      </c>
      <c r="O274" s="10">
        <f>O188+O168+O169</f>
        <v>392700</v>
      </c>
      <c r="P274" s="10">
        <f>P188+P168+P169</f>
        <v>391500</v>
      </c>
      <c r="Q274" s="10">
        <f t="shared" ref="Q274:S274" si="57">Q188+Q168+Q169</f>
        <v>408000</v>
      </c>
      <c r="R274" s="10">
        <f t="shared" si="57"/>
        <v>408000</v>
      </c>
      <c r="S274" s="10">
        <f t="shared" si="57"/>
        <v>408000</v>
      </c>
    </row>
    <row r="275" spans="11:19" hidden="1" x14ac:dyDescent="0.2">
      <c r="N275" s="30" t="s">
        <v>289</v>
      </c>
      <c r="O275" s="10">
        <f>O267+O255+O187+O186+O185+O167+O166+O165+O164+O163+O139+O13</f>
        <v>12816076.84</v>
      </c>
      <c r="P275" s="10">
        <f>P267+P255+P187+P186+P185+P167+P166+P165+P164+P163+P139+P13</f>
        <v>11937546.140000001</v>
      </c>
      <c r="Q275" s="10">
        <f>Q267+Q255+Q187+Q186+Q185+Q167+Q166+Q165+Q164+Q163+Q139+Q13</f>
        <v>12942600</v>
      </c>
      <c r="R275" s="10">
        <f>R267+R255+R187+R186+R185+R167+R166+R165+R164+R163+R139+R13</f>
        <v>10642600</v>
      </c>
      <c r="S275" s="10">
        <f>S267+S255+S187+S186+S185+S167+S166+S165+S164+S163+S139+S13</f>
        <v>10642600</v>
      </c>
    </row>
    <row r="276" spans="11:19" hidden="1" x14ac:dyDescent="0.2">
      <c r="N276" s="30" t="s">
        <v>292</v>
      </c>
      <c r="O276" s="10">
        <f>O252+O250+O248+O245+O244+O243+O242+O241+O240+O239+O238+O237+O233+O230+O229+O218+O217+O199+O193+O184+O183+O182+O162+O161+O160+O159+O106+O105+O102+O64+O63+O62+O61+O60+O59+O58+O57+O56+O54+O53+O52+O51+O50+O49+O48+O47+O46+O29+O20+O15</f>
        <v>208964960.55000001</v>
      </c>
      <c r="P276" s="10">
        <f>P252+P250+P248+P245+P244+P243+P242+P241+P240+P239+P238+P237+P233+P230+P229+P218+P217+P199+P193+P184+P183+P182+P162+P161+P160+P159+P106+P105+P102+P64+P63+P62+P61+P60+P59+P58+P57+P56+P54+P53+P52+P51+P50+P49+P48+P47+P46+P29+P20+P15</f>
        <v>205101684.32000005</v>
      </c>
      <c r="Q276" s="10">
        <f>Q252+Q250+Q248+Q245+Q244+Q243+Q242+Q241+Q240+Q239+Q238+Q237+Q233+Q230+Q229+Q218+Q217+Q199+Q193+Q184+Q183+Q182+Q162+Q161+Q160+Q159+Q106+Q105+Q102+Q64+Q63+Q62+Q61+Q60+Q59+Q58+Q57+Q56+Q54+Q53+Q52+Q51+Q50+Q49+Q48+Q47+Q46+Q29+Q20+Q15</f>
        <v>224977790.47999996</v>
      </c>
      <c r="R276" s="10">
        <f>R252+R250+R248+R245+R244+R243+R242+R241+R240+R239+R238+R237+R233+R230+R229+R218+R217+R199+R193+R184+R183+R182+R162+R161+R160+R159+R106+R105+R102+R64+R63+R62+R61+R60+R59+R58+R57+R56+R54+R53+R52+R51+R50+R49+R48+R47+R46+R29+R20+R15</f>
        <v>204677482.81</v>
      </c>
      <c r="S276" s="10">
        <f>S252+S250+S248+S245+S244+S243+S242+S241+S240+S239+S238+S237+S233+S230+S229+S218+S217+S199+S193+S184+S183+S182+S162+S161+S160+S159+S106+S105+S102+S64+S63+S62+S61+S60+S59+S58+S57+S56+S54+S53+S52+S51+S50+S49+S48+S47+S46+S29+S20+S15</f>
        <v>205729922.87</v>
      </c>
    </row>
    <row r="277" spans="11:19" hidden="1" x14ac:dyDescent="0.2">
      <c r="N277" s="30" t="s">
        <v>284</v>
      </c>
      <c r="O277" s="10">
        <f>O12+O14+O42+O43+O44+O45+O66+O67+O68+O69+O70+O71+O72+O73+O74+O75+O82+O91+O95+O104+O107+O108+O109+O110+O116+O121+O127+O134+O141+O142+O143+O144+O145+O148+O149+O150+O151+O152+O154+O155+O156+O157+O158+O173+O174+O175+O176+O178+O179+O180+O181+O190+O191+O195+O196+O201+O202+O210+O212+O213+O215+O220+O221+O222+O223+O224+O225+O226+O227+O228+O231+O232+O235+O236+O246+O257+O259+O263+O264+O265</f>
        <v>125355069.52</v>
      </c>
      <c r="P277" s="10">
        <f>P12+P14+P42+P43+P44+P45+P66+P67+P68+P69+P70+P71+P72+P73+P74+P75+P82+P91+P95+P104+P107+P108+P109+P110+P116+P121+P127+P134+P141+P142+P143+P144+P145+P148+P149+P150+P151+P152+P154+P155+P156+P157+P158+P173+P174+P175+P176+P178+P179+P180+P181+P190+P191+P195+P196+P201+P202+P210+P212+P213+P215+P220+P221+P222+P223+P224+P225+P226+P227+P228+P231+P232+P235+P236+P246+P257+P259+P263+P264+P265</f>
        <v>123864470.18999998</v>
      </c>
      <c r="Q277" s="10">
        <f>Q12+Q14+Q42+Q43+Q44+Q45+Q66+Q67+Q68+Q69+Q70+Q71+Q72+Q73+Q74+Q75+Q82+Q91+Q95+Q104+Q107+Q108+Q109+Q110+Q116+Q121+Q127+Q134+Q141+Q142+Q143+Q144+Q145+Q148+Q149+Q150+Q151+Q152+Q154+Q155+Q156+Q157+Q158+Q173+Q174+Q175+Q176+Q178+Q179+Q180+Q181+Q190+Q191+Q195+Q196+Q201+Q202+Q210+Q212+Q213+Q215+Q220+Q221+Q222+Q223+Q224+Q225+Q226+Q227+Q228+Q231+Q232+Q235+Q236+Q246+Q257+Q259+Q263+Q264+Q265</f>
        <v>142144088.42000002</v>
      </c>
      <c r="R277" s="10">
        <f>R12+R14+R42+R43+R44+R45+R66+R67+R68+R69+R70+R71+R72+R73+R74+R75+R82+R91+R95+R104+R107+R108+R109+R110+R116+R121+R127+R134+R141+R142+R143+R144+R145+R148+R149+R150+R151+R152+R154+R155+R156+R157+R158+R173+R174+R175+R176+R178+R179+R180+R181+R190+R191+R195+R196+R201+R202+R210+R212+R213+R215+R220+R221+R222+R223+R224+R225+R226+R227+R228+R231+R232+R235+R236+R246+R257+R259+R263+R264+R265</f>
        <v>116632777.98999999</v>
      </c>
      <c r="S277" s="10">
        <f>S12+S14+S42+S43+S44+S45+S66+S67+S68+S69+S70+S71+S72+S73+S74+S75+S82+S91+S95+S104+S107+S108+S109+S110+S116+S121+S127+S134+S141+S142+S143+S144+S145+S148+S149+S150+S151+S152+S154+S155+S156+S157+S158+S173+S174+S175+S176+S178+S179+S180+S181+S190+S191+S195+S196+S201+S202+S210+S212+S213+S215+S220+S221+S222+S223+S224+S225+S226+S227+S228+S231+S232+S235+S236+S246+S257+S259+S263+S264+S265</f>
        <v>119213303.09999999</v>
      </c>
    </row>
    <row r="278" spans="11:19" hidden="1" x14ac:dyDescent="0.2">
      <c r="O278" s="10">
        <f>O269-O273-O274-O275-O276-O277</f>
        <v>0</v>
      </c>
      <c r="P278" s="10">
        <f>P269-P273-P274-P275-P276-P277</f>
        <v>0</v>
      </c>
      <c r="Q278" s="10">
        <f>Q269-Q273-Q274-Q275-Q276-Q277</f>
        <v>0</v>
      </c>
      <c r="R278" s="10">
        <f>R269-R273-R274-R275-R276-R277</f>
        <v>0</v>
      </c>
      <c r="S278" s="10">
        <f>S269-S273-S274-S275-S276-S277</f>
        <v>0</v>
      </c>
    </row>
    <row r="279" spans="11:19" hidden="1" x14ac:dyDescent="0.2">
      <c r="Q279" s="10"/>
      <c r="R279" s="10"/>
      <c r="S279" s="10"/>
    </row>
    <row r="280" spans="11:19" hidden="1" x14ac:dyDescent="0.2"/>
    <row r="281" spans="11:19" hidden="1" x14ac:dyDescent="0.2">
      <c r="Q281" s="10">
        <f>Q277-Q282</f>
        <v>0</v>
      </c>
      <c r="R281" s="10">
        <f t="shared" ref="R281:S281" si="58">R277-R282</f>
        <v>3216709.1099999994</v>
      </c>
      <c r="S281" s="10">
        <f t="shared" si="58"/>
        <v>4066711.8399999887</v>
      </c>
    </row>
    <row r="282" spans="11:19" hidden="1" x14ac:dyDescent="0.2">
      <c r="Q282">
        <v>142144088.41999999</v>
      </c>
      <c r="R282">
        <v>113416068.88</v>
      </c>
      <c r="S282">
        <v>115146591.26000001</v>
      </c>
    </row>
    <row r="283" spans="11:19" hidden="1" x14ac:dyDescent="0.2"/>
    <row r="284" spans="11:19" hidden="1" x14ac:dyDescent="0.2"/>
    <row r="285" spans="11:19" hidden="1" x14ac:dyDescent="0.2"/>
    <row r="286" spans="11:19" hidden="1" x14ac:dyDescent="0.2"/>
    <row r="287" spans="11:19" hidden="1" x14ac:dyDescent="0.2"/>
    <row r="288" spans="11:19" hidden="1" x14ac:dyDescent="0.2"/>
    <row r="535" spans="14:14" x14ac:dyDescent="0.2">
      <c r="N535" s="30"/>
    </row>
  </sheetData>
  <mergeCells count="528">
    <mergeCell ref="F75:F81"/>
    <mergeCell ref="F55:F64"/>
    <mergeCell ref="E82:E86"/>
    <mergeCell ref="F82:F90"/>
    <mergeCell ref="C41:C53"/>
    <mergeCell ref="B41:B53"/>
    <mergeCell ref="A41:A53"/>
    <mergeCell ref="G110:G115"/>
    <mergeCell ref="D134:D137"/>
    <mergeCell ref="E134:E137"/>
    <mergeCell ref="E41:E45"/>
    <mergeCell ref="E46:E49"/>
    <mergeCell ref="D41:D45"/>
    <mergeCell ref="A55:A64"/>
    <mergeCell ref="B55:B64"/>
    <mergeCell ref="D234:D242"/>
    <mergeCell ref="C234:C242"/>
    <mergeCell ref="B234:B242"/>
    <mergeCell ref="A234:A242"/>
    <mergeCell ref="G241:G242"/>
    <mergeCell ref="E234:E242"/>
    <mergeCell ref="F239:F240"/>
    <mergeCell ref="F237:F238"/>
    <mergeCell ref="F234:F236"/>
    <mergeCell ref="G234:G235"/>
    <mergeCell ref="C55:C64"/>
    <mergeCell ref="D55:D58"/>
    <mergeCell ref="E55:E58"/>
    <mergeCell ref="A65:A74"/>
    <mergeCell ref="B65:B74"/>
    <mergeCell ref="C65:C74"/>
    <mergeCell ref="A75:A81"/>
    <mergeCell ref="B75:B81"/>
    <mergeCell ref="C75:C81"/>
    <mergeCell ref="E75:E78"/>
    <mergeCell ref="E50:E53"/>
    <mergeCell ref="P5:P7"/>
    <mergeCell ref="J12:J13"/>
    <mergeCell ref="A15:A19"/>
    <mergeCell ref="B15:B19"/>
    <mergeCell ref="C15:C19"/>
    <mergeCell ref="D15:D19"/>
    <mergeCell ref="E15:E19"/>
    <mergeCell ref="F15:F19"/>
    <mergeCell ref="G15:G19"/>
    <mergeCell ref="H15:H19"/>
    <mergeCell ref="I15:I19"/>
    <mergeCell ref="J15:J19"/>
    <mergeCell ref="K15:K19"/>
    <mergeCell ref="L15:L19"/>
    <mergeCell ref="E12:E13"/>
    <mergeCell ref="F12:F13"/>
    <mergeCell ref="G12:G13"/>
    <mergeCell ref="H12:H13"/>
    <mergeCell ref="I12:I13"/>
    <mergeCell ref="A12:A13"/>
    <mergeCell ref="B12:B13"/>
    <mergeCell ref="C12:C13"/>
    <mergeCell ref="J50:J53"/>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D5:E5"/>
    <mergeCell ref="F5:G5"/>
    <mergeCell ref="H5:I5"/>
    <mergeCell ref="P4:S4"/>
    <mergeCell ref="R5:S5"/>
    <mergeCell ref="Q5:Q7"/>
    <mergeCell ref="L20:L28"/>
    <mergeCell ref="A29:A40"/>
    <mergeCell ref="B29:B40"/>
    <mergeCell ref="C29:C40"/>
    <mergeCell ref="D29:D40"/>
    <mergeCell ref="E29:E40"/>
    <mergeCell ref="F29:F40"/>
    <mergeCell ref="G29:G40"/>
    <mergeCell ref="H29:H40"/>
    <mergeCell ref="F20:F28"/>
    <mergeCell ref="G20:G28"/>
    <mergeCell ref="H20:H28"/>
    <mergeCell ref="I20:I28"/>
    <mergeCell ref="J20:J28"/>
    <mergeCell ref="K20:K28"/>
    <mergeCell ref="A20:A28"/>
    <mergeCell ref="B20:B28"/>
    <mergeCell ref="C20:C28"/>
    <mergeCell ref="D20:D28"/>
    <mergeCell ref="E20:E28"/>
    <mergeCell ref="D12:D13"/>
    <mergeCell ref="J29:J40"/>
    <mergeCell ref="K29:K40"/>
    <mergeCell ref="L29:L40"/>
    <mergeCell ref="M56:M62"/>
    <mergeCell ref="D59:D64"/>
    <mergeCell ref="E59:E64"/>
    <mergeCell ref="M63:M64"/>
    <mergeCell ref="J55:J64"/>
    <mergeCell ref="K56:K64"/>
    <mergeCell ref="L56:L64"/>
    <mergeCell ref="I29:I40"/>
    <mergeCell ref="G55:G64"/>
    <mergeCell ref="H55:H64"/>
    <mergeCell ref="I55:I64"/>
    <mergeCell ref="F41:F49"/>
    <mergeCell ref="G41:G49"/>
    <mergeCell ref="I41:I49"/>
    <mergeCell ref="J41:J49"/>
    <mergeCell ref="K42:K45"/>
    <mergeCell ref="L42:L45"/>
    <mergeCell ref="D46:D49"/>
    <mergeCell ref="K46:K49"/>
    <mergeCell ref="L50:L53"/>
    <mergeCell ref="D50:D53"/>
    <mergeCell ref="I50:I53"/>
    <mergeCell ref="G50:G53"/>
    <mergeCell ref="F50:F53"/>
    <mergeCell ref="M76:M77"/>
    <mergeCell ref="D79:D81"/>
    <mergeCell ref="E79:E81"/>
    <mergeCell ref="H79:H81"/>
    <mergeCell ref="J75:J81"/>
    <mergeCell ref="K75:K81"/>
    <mergeCell ref="L75:L81"/>
    <mergeCell ref="D65:D74"/>
    <mergeCell ref="E65:E74"/>
    <mergeCell ref="F65:F74"/>
    <mergeCell ref="G65:G74"/>
    <mergeCell ref="H65:H74"/>
    <mergeCell ref="I65:I74"/>
    <mergeCell ref="G75:G81"/>
    <mergeCell ref="H75:H78"/>
    <mergeCell ref="I75:I81"/>
    <mergeCell ref="J65:J74"/>
    <mergeCell ref="D75:D78"/>
    <mergeCell ref="H41:H53"/>
    <mergeCell ref="K50:K53"/>
    <mergeCell ref="L46:L49"/>
    <mergeCell ref="M84:M85"/>
    <mergeCell ref="D87:D90"/>
    <mergeCell ref="E87:E90"/>
    <mergeCell ref="A91:A93"/>
    <mergeCell ref="B91:B93"/>
    <mergeCell ref="C91:C93"/>
    <mergeCell ref="F91:F93"/>
    <mergeCell ref="G91:G93"/>
    <mergeCell ref="H91:H93"/>
    <mergeCell ref="I91:I93"/>
    <mergeCell ref="G82:G90"/>
    <mergeCell ref="H82:H90"/>
    <mergeCell ref="I82:I90"/>
    <mergeCell ref="J82:J90"/>
    <mergeCell ref="K82:K90"/>
    <mergeCell ref="L82:L90"/>
    <mergeCell ref="J91:J93"/>
    <mergeCell ref="K91:K93"/>
    <mergeCell ref="D92:D93"/>
    <mergeCell ref="E92:E93"/>
    <mergeCell ref="A82:A90"/>
    <mergeCell ref="B82:B90"/>
    <mergeCell ref="C82:C90"/>
    <mergeCell ref="D82:D86"/>
    <mergeCell ref="M105:M106"/>
    <mergeCell ref="A110:A115"/>
    <mergeCell ref="B110:B115"/>
    <mergeCell ref="C110:C115"/>
    <mergeCell ref="D110:D115"/>
    <mergeCell ref="E110:E115"/>
    <mergeCell ref="M96:M97"/>
    <mergeCell ref="M98:M99"/>
    <mergeCell ref="A103:A106"/>
    <mergeCell ref="B103:B106"/>
    <mergeCell ref="C103:C106"/>
    <mergeCell ref="D103:D106"/>
    <mergeCell ref="E103:E106"/>
    <mergeCell ref="F103:F106"/>
    <mergeCell ref="G103:G106"/>
    <mergeCell ref="H103:H106"/>
    <mergeCell ref="F110:F115"/>
    <mergeCell ref="B94:B102"/>
    <mergeCell ref="A94:A102"/>
    <mergeCell ref="C107:C108"/>
    <mergeCell ref="B107:B108"/>
    <mergeCell ref="A107:A108"/>
    <mergeCell ref="E107:E108"/>
    <mergeCell ref="D107:D108"/>
    <mergeCell ref="H110:H115"/>
    <mergeCell ref="I110:I115"/>
    <mergeCell ref="J110:J115"/>
    <mergeCell ref="K110:K115"/>
    <mergeCell ref="I103:I106"/>
    <mergeCell ref="J103:J106"/>
    <mergeCell ref="K105:K106"/>
    <mergeCell ref="K127:K132"/>
    <mergeCell ref="L127:L132"/>
    <mergeCell ref="L105:L106"/>
    <mergeCell ref="J121:J126"/>
    <mergeCell ref="K121:K126"/>
    <mergeCell ref="J127:J132"/>
    <mergeCell ref="M141:M142"/>
    <mergeCell ref="M131:M132"/>
    <mergeCell ref="G116:G120"/>
    <mergeCell ref="H116:H120"/>
    <mergeCell ref="I116:I120"/>
    <mergeCell ref="J116:J120"/>
    <mergeCell ref="K116:K120"/>
    <mergeCell ref="A121:A126"/>
    <mergeCell ref="B121:B126"/>
    <mergeCell ref="C121:C126"/>
    <mergeCell ref="D121:D126"/>
    <mergeCell ref="E121:E126"/>
    <mergeCell ref="A116:A120"/>
    <mergeCell ref="B116:B120"/>
    <mergeCell ref="C116:C120"/>
    <mergeCell ref="D116:D120"/>
    <mergeCell ref="E116:E120"/>
    <mergeCell ref="F116:F120"/>
    <mergeCell ref="F138:F140"/>
    <mergeCell ref="L121:L126"/>
    <mergeCell ref="M122:M125"/>
    <mergeCell ref="A127:A132"/>
    <mergeCell ref="B127:B132"/>
    <mergeCell ref="C127:C132"/>
    <mergeCell ref="D127:D132"/>
    <mergeCell ref="E127:E132"/>
    <mergeCell ref="F127:F132"/>
    <mergeCell ref="G127:G132"/>
    <mergeCell ref="H127:H132"/>
    <mergeCell ref="F121:F126"/>
    <mergeCell ref="G121:G126"/>
    <mergeCell ref="H121:H126"/>
    <mergeCell ref="I121:I126"/>
    <mergeCell ref="I127:I132"/>
    <mergeCell ref="M134:M137"/>
    <mergeCell ref="A138:A140"/>
    <mergeCell ref="L139:L140"/>
    <mergeCell ref="A141:A142"/>
    <mergeCell ref="B141:B142"/>
    <mergeCell ref="C141:C142"/>
    <mergeCell ref="D141:D142"/>
    <mergeCell ref="E141:E142"/>
    <mergeCell ref="F141:F142"/>
    <mergeCell ref="F134:F137"/>
    <mergeCell ref="G134:G137"/>
    <mergeCell ref="H134:H137"/>
    <mergeCell ref="I134:I137"/>
    <mergeCell ref="J134:J137"/>
    <mergeCell ref="K134:K137"/>
    <mergeCell ref="D138:D140"/>
    <mergeCell ref="C138:C140"/>
    <mergeCell ref="B138:B140"/>
    <mergeCell ref="A134:A137"/>
    <mergeCell ref="B134:B137"/>
    <mergeCell ref="C134:C137"/>
    <mergeCell ref="E138:E140"/>
    <mergeCell ref="H138:H140"/>
    <mergeCell ref="G141:G142"/>
    <mergeCell ref="A147:A172"/>
    <mergeCell ref="B147:B172"/>
    <mergeCell ref="C147:C172"/>
    <mergeCell ref="D147:D159"/>
    <mergeCell ref="E147:E159"/>
    <mergeCell ref="F147:F172"/>
    <mergeCell ref="D160:D172"/>
    <mergeCell ref="E160:E172"/>
    <mergeCell ref="L134:L137"/>
    <mergeCell ref="I141:I142"/>
    <mergeCell ref="J141:J142"/>
    <mergeCell ref="K141:K142"/>
    <mergeCell ref="L141:L142"/>
    <mergeCell ref="K170:K172"/>
    <mergeCell ref="L170:L172"/>
    <mergeCell ref="G138:G140"/>
    <mergeCell ref="M170:M172"/>
    <mergeCell ref="G147:G172"/>
    <mergeCell ref="J147:J172"/>
    <mergeCell ref="H148:H156"/>
    <mergeCell ref="I148:I156"/>
    <mergeCell ref="K148:K158"/>
    <mergeCell ref="L149:L158"/>
    <mergeCell ref="A177:A189"/>
    <mergeCell ref="C177:C189"/>
    <mergeCell ref="D177:D181"/>
    <mergeCell ref="E177:E181"/>
    <mergeCell ref="F177:F189"/>
    <mergeCell ref="G177:G189"/>
    <mergeCell ref="H177:H181"/>
    <mergeCell ref="I177:I189"/>
    <mergeCell ref="A175:A176"/>
    <mergeCell ref="B175:B176"/>
    <mergeCell ref="C175:C176"/>
    <mergeCell ref="D175:D176"/>
    <mergeCell ref="E175:E176"/>
    <mergeCell ref="H175:H176"/>
    <mergeCell ref="G175:G176"/>
    <mergeCell ref="F175:F176"/>
    <mergeCell ref="D182:D189"/>
    <mergeCell ref="E182:E189"/>
    <mergeCell ref="H182:H189"/>
    <mergeCell ref="G193:G194"/>
    <mergeCell ref="H193:H194"/>
    <mergeCell ref="I193:I194"/>
    <mergeCell ref="J193:J194"/>
    <mergeCell ref="O191:O192"/>
    <mergeCell ref="J177:J189"/>
    <mergeCell ref="A193:A194"/>
    <mergeCell ref="B193:B194"/>
    <mergeCell ref="C193:C194"/>
    <mergeCell ref="D193:D194"/>
    <mergeCell ref="E193:E194"/>
    <mergeCell ref="F193:F194"/>
    <mergeCell ref="I191:I192"/>
    <mergeCell ref="J191:J192"/>
    <mergeCell ref="K191:K192"/>
    <mergeCell ref="A191:A192"/>
    <mergeCell ref="B191:B192"/>
    <mergeCell ref="C191:C192"/>
    <mergeCell ref="F191:F192"/>
    <mergeCell ref="G191:G192"/>
    <mergeCell ref="H191:H192"/>
    <mergeCell ref="L191:L192"/>
    <mergeCell ref="M191:M192"/>
    <mergeCell ref="N191:N192"/>
    <mergeCell ref="A195:A196"/>
    <mergeCell ref="B195:B196"/>
    <mergeCell ref="C195:C196"/>
    <mergeCell ref="F195:F196"/>
    <mergeCell ref="G195:G196"/>
    <mergeCell ref="Q199:Q200"/>
    <mergeCell ref="R199:R200"/>
    <mergeCell ref="R191:R192"/>
    <mergeCell ref="S199:S200"/>
    <mergeCell ref="A202:A206"/>
    <mergeCell ref="B202:B206"/>
    <mergeCell ref="C202:C206"/>
    <mergeCell ref="D202:D203"/>
    <mergeCell ref="E202:E203"/>
    <mergeCell ref="F202:F206"/>
    <mergeCell ref="G202:G206"/>
    <mergeCell ref="J199:J200"/>
    <mergeCell ref="K199:K200"/>
    <mergeCell ref="L199:L200"/>
    <mergeCell ref="M199:M200"/>
    <mergeCell ref="N199:N200"/>
    <mergeCell ref="P199:P200"/>
    <mergeCell ref="A199:A200"/>
    <mergeCell ref="C199:C200"/>
    <mergeCell ref="F199:F200"/>
    <mergeCell ref="G199:G200"/>
    <mergeCell ref="H199:H200"/>
    <mergeCell ref="I199:I200"/>
    <mergeCell ref="H202:H206"/>
    <mergeCell ref="I202:I206"/>
    <mergeCell ref="J202:J206"/>
    <mergeCell ref="D204:D205"/>
    <mergeCell ref="E204:E205"/>
    <mergeCell ref="A209:A218"/>
    <mergeCell ref="B209:B218"/>
    <mergeCell ref="C209:C218"/>
    <mergeCell ref="D209:D218"/>
    <mergeCell ref="E209:E218"/>
    <mergeCell ref="H209:H218"/>
    <mergeCell ref="I209:I218"/>
    <mergeCell ref="F210:F211"/>
    <mergeCell ref="G210:G211"/>
    <mergeCell ref="F213:F214"/>
    <mergeCell ref="G213:G214"/>
    <mergeCell ref="F215:F216"/>
    <mergeCell ref="G215:G216"/>
    <mergeCell ref="F217:F218"/>
    <mergeCell ref="G217:G218"/>
    <mergeCell ref="G220:G222"/>
    <mergeCell ref="H220:H228"/>
    <mergeCell ref="I220:I228"/>
    <mergeCell ref="F225:F226"/>
    <mergeCell ref="G225:G226"/>
    <mergeCell ref="F227:F228"/>
    <mergeCell ref="G227:G228"/>
    <mergeCell ref="A219:A230"/>
    <mergeCell ref="B219:B230"/>
    <mergeCell ref="C219:C230"/>
    <mergeCell ref="D219:D230"/>
    <mergeCell ref="E219:E230"/>
    <mergeCell ref="F219:F222"/>
    <mergeCell ref="F229:F230"/>
    <mergeCell ref="G229:G230"/>
    <mergeCell ref="H229:H230"/>
    <mergeCell ref="I229:I230"/>
    <mergeCell ref="F223:F224"/>
    <mergeCell ref="G223:G224"/>
    <mergeCell ref="H235:H236"/>
    <mergeCell ref="I235:I236"/>
    <mergeCell ref="K235:K236"/>
    <mergeCell ref="G236:G237"/>
    <mergeCell ref="M243:M244"/>
    <mergeCell ref="N237:N239"/>
    <mergeCell ref="G238:G239"/>
    <mergeCell ref="F241:F242"/>
    <mergeCell ref="L243:L244"/>
    <mergeCell ref="K237:K242"/>
    <mergeCell ref="J237:J242"/>
    <mergeCell ref="I237:I242"/>
    <mergeCell ref="H237:H242"/>
    <mergeCell ref="A243:A244"/>
    <mergeCell ref="B243:B244"/>
    <mergeCell ref="C243:C244"/>
    <mergeCell ref="D243:D244"/>
    <mergeCell ref="S248:S249"/>
    <mergeCell ref="A250:A251"/>
    <mergeCell ref="C250:C251"/>
    <mergeCell ref="F250:F251"/>
    <mergeCell ref="G250:G251"/>
    <mergeCell ref="H250:H251"/>
    <mergeCell ref="I250:I251"/>
    <mergeCell ref="J250:J251"/>
    <mergeCell ref="K250:K251"/>
    <mergeCell ref="L250:L251"/>
    <mergeCell ref="L248:L249"/>
    <mergeCell ref="M248:M249"/>
    <mergeCell ref="N248:N249"/>
    <mergeCell ref="P248:P249"/>
    <mergeCell ref="Q248:Q249"/>
    <mergeCell ref="R248:R249"/>
    <mergeCell ref="A248:A249"/>
    <mergeCell ref="C248:C249"/>
    <mergeCell ref="E243:E244"/>
    <mergeCell ref="H248:H249"/>
    <mergeCell ref="A257:A258"/>
    <mergeCell ref="C257:C258"/>
    <mergeCell ref="F257:F258"/>
    <mergeCell ref="G257:G258"/>
    <mergeCell ref="H257:H258"/>
    <mergeCell ref="I257:I258"/>
    <mergeCell ref="J257:J258"/>
    <mergeCell ref="J252:J253"/>
    <mergeCell ref="K252:K253"/>
    <mergeCell ref="A252:A253"/>
    <mergeCell ref="C252:C253"/>
    <mergeCell ref="F252:F253"/>
    <mergeCell ref="G252:G253"/>
    <mergeCell ref="H252:H253"/>
    <mergeCell ref="I252:I253"/>
    <mergeCell ref="S191:S192"/>
    <mergeCell ref="N250:N251"/>
    <mergeCell ref="R257:R258"/>
    <mergeCell ref="S257:S258"/>
    <mergeCell ref="K257:K258"/>
    <mergeCell ref="L257:L258"/>
    <mergeCell ref="M257:M258"/>
    <mergeCell ref="N257:N258"/>
    <mergeCell ref="P257:P258"/>
    <mergeCell ref="Q257:Q258"/>
    <mergeCell ref="Q252:Q253"/>
    <mergeCell ref="R252:R253"/>
    <mergeCell ref="S252:S253"/>
    <mergeCell ref="L252:L253"/>
    <mergeCell ref="M252:M253"/>
    <mergeCell ref="N252:N253"/>
    <mergeCell ref="P252:P253"/>
    <mergeCell ref="O199:O200"/>
    <mergeCell ref="O248:O249"/>
    <mergeCell ref="O252:O253"/>
    <mergeCell ref="O257:O258"/>
    <mergeCell ref="P191:P192"/>
    <mergeCell ref="Q191:Q192"/>
    <mergeCell ref="M250:M251"/>
    <mergeCell ref="I248:I249"/>
    <mergeCell ref="J248:J249"/>
    <mergeCell ref="K248:K249"/>
    <mergeCell ref="H243:H244"/>
    <mergeCell ref="I243:I244"/>
    <mergeCell ref="J243:J244"/>
    <mergeCell ref="K243:K244"/>
    <mergeCell ref="I175:I176"/>
    <mergeCell ref="M149:M156"/>
    <mergeCell ref="H157:H159"/>
    <mergeCell ref="I157:I159"/>
    <mergeCell ref="K159:K162"/>
    <mergeCell ref="L159:L162"/>
    <mergeCell ref="M159:M160"/>
    <mergeCell ref="H160:H165"/>
    <mergeCell ref="I160:I165"/>
    <mergeCell ref="K163:K167"/>
    <mergeCell ref="L163:L167"/>
    <mergeCell ref="M163:M165"/>
    <mergeCell ref="H166:H172"/>
    <mergeCell ref="I166:I172"/>
    <mergeCell ref="K168:K169"/>
    <mergeCell ref="L168:L169"/>
    <mergeCell ref="M168:M169"/>
    <mergeCell ref="M231:M232"/>
    <mergeCell ref="L231:L232"/>
    <mergeCell ref="K231:K232"/>
    <mergeCell ref="J231:J232"/>
    <mergeCell ref="I231:I232"/>
    <mergeCell ref="B177:B189"/>
    <mergeCell ref="L94:L102"/>
    <mergeCell ref="A231:A232"/>
    <mergeCell ref="H231:H232"/>
    <mergeCell ref="G231:G232"/>
    <mergeCell ref="F231:F232"/>
    <mergeCell ref="E231:E232"/>
    <mergeCell ref="D231:D232"/>
    <mergeCell ref="C231:C232"/>
    <mergeCell ref="B231:B232"/>
    <mergeCell ref="J94:J102"/>
    <mergeCell ref="I94:I102"/>
    <mergeCell ref="H94:H102"/>
    <mergeCell ref="G94:G102"/>
    <mergeCell ref="F94:F102"/>
    <mergeCell ref="E94:E102"/>
    <mergeCell ref="D94:D102"/>
    <mergeCell ref="C94:C102"/>
    <mergeCell ref="K95:K101"/>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01.01.24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2024-03-28T06:26:47Z</dcterms:modified>
</cp:coreProperties>
</file>