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1.23" sheetId="4" r:id="rId1"/>
  </sheets>
  <calcPr calcId="145621"/>
</workbook>
</file>

<file path=xl/calcChain.xml><?xml version="1.0" encoding="utf-8"?>
<calcChain xmlns="http://schemas.openxmlformats.org/spreadsheetml/2006/main">
  <c r="P264" i="4" l="1"/>
  <c r="Q264" i="4"/>
  <c r="R264" i="4"/>
  <c r="S264" i="4"/>
  <c r="O264" i="4"/>
  <c r="Q294" i="4"/>
  <c r="R294" i="4"/>
  <c r="R296" i="4" s="1"/>
  <c r="S294" i="4"/>
  <c r="S296" i="4" s="1"/>
  <c r="P294" i="4"/>
  <c r="P298" i="4"/>
  <c r="P299" i="4" s="1"/>
  <c r="S16" i="4"/>
  <c r="S24" i="4"/>
  <c r="S33" i="4"/>
  <c r="R33" i="4"/>
  <c r="S115" i="4"/>
  <c r="R115" i="4"/>
  <c r="S69" i="4"/>
  <c r="R69" i="4"/>
  <c r="S46" i="4"/>
  <c r="R46" i="4"/>
  <c r="S42" i="4"/>
  <c r="R42" i="4"/>
  <c r="Q279" i="4"/>
  <c r="Q281" i="4" s="1"/>
  <c r="R279" i="4"/>
  <c r="R281" i="4" s="1"/>
  <c r="S279" i="4"/>
  <c r="S281" i="4" s="1"/>
  <c r="P279" i="4"/>
  <c r="Q298" i="4"/>
  <c r="Q299" i="4" s="1"/>
  <c r="R298" i="4"/>
  <c r="R299" i="4" s="1"/>
  <c r="S298" i="4"/>
  <c r="S299" i="4" s="1"/>
  <c r="Q296" i="4"/>
  <c r="P296" i="4"/>
  <c r="P281" i="4"/>
  <c r="S32" i="4" l="1"/>
  <c r="R32" i="4"/>
  <c r="Q32" i="4"/>
  <c r="Q40" i="4"/>
  <c r="Q28" i="4"/>
  <c r="P20" i="4"/>
  <c r="Q27" i="4"/>
  <c r="Q39" i="4"/>
  <c r="Q104" i="4" l="1"/>
  <c r="R104" i="4"/>
  <c r="S104" i="4"/>
  <c r="P104" i="4"/>
  <c r="O288" i="4" l="1"/>
  <c r="O290" i="4" s="1"/>
  <c r="O266" i="4"/>
  <c r="O247" i="4"/>
  <c r="O242" i="4"/>
  <c r="O237" i="4"/>
  <c r="O228" i="4"/>
  <c r="O216" i="4"/>
  <c r="O202" i="4"/>
  <c r="O192" i="4"/>
  <c r="O185" i="4"/>
  <c r="O267" i="4" s="1"/>
  <c r="O269" i="4" s="1"/>
  <c r="O160" i="4"/>
  <c r="O130" i="4"/>
  <c r="O123" i="4"/>
  <c r="O119" i="4"/>
  <c r="O114" i="4"/>
  <c r="O273" i="4" s="1"/>
  <c r="O275" i="4" s="1"/>
  <c r="O108" i="4"/>
  <c r="O270" i="4" s="1"/>
  <c r="O272" i="4" s="1"/>
  <c r="O104" i="4"/>
  <c r="O99" i="4"/>
  <c r="O276" i="4" s="1"/>
  <c r="O278" i="4" s="1"/>
  <c r="O93" i="4"/>
  <c r="O86" i="4"/>
  <c r="O83" i="4"/>
  <c r="O75" i="4"/>
  <c r="O68" i="4"/>
  <c r="O61" i="4"/>
  <c r="O51" i="4"/>
  <c r="O50" i="4"/>
  <c r="O49" i="4"/>
  <c r="O48" i="4"/>
  <c r="O29" i="4"/>
  <c r="O20" i="4"/>
  <c r="O15" i="4"/>
  <c r="Q288" i="4"/>
  <c r="P288" i="4"/>
  <c r="P266" i="4"/>
  <c r="P247" i="4"/>
  <c r="P242" i="4"/>
  <c r="P237" i="4"/>
  <c r="P228" i="4"/>
  <c r="P216" i="4"/>
  <c r="P202" i="4"/>
  <c r="P192" i="4"/>
  <c r="P185" i="4"/>
  <c r="P181" i="4" s="1"/>
  <c r="P160" i="4"/>
  <c r="P130" i="4"/>
  <c r="P123" i="4"/>
  <c r="P119" i="4"/>
  <c r="P114" i="4"/>
  <c r="P273" i="4" s="1"/>
  <c r="P108" i="4"/>
  <c r="P270" i="4" s="1"/>
  <c r="P99" i="4"/>
  <c r="P276" i="4" s="1"/>
  <c r="P93" i="4"/>
  <c r="P86" i="4"/>
  <c r="P291" i="4" s="1"/>
  <c r="P293" i="4" s="1"/>
  <c r="P83" i="4"/>
  <c r="P75" i="4"/>
  <c r="P68" i="4"/>
  <c r="P61" i="4"/>
  <c r="P51" i="4"/>
  <c r="P50" i="4"/>
  <c r="P49" i="4"/>
  <c r="P48" i="4"/>
  <c r="P29" i="4"/>
  <c r="P15" i="4"/>
  <c r="P118" i="4" l="1"/>
  <c r="O291" i="4"/>
  <c r="O293" i="4" s="1"/>
  <c r="P41" i="4"/>
  <c r="P11" i="4" s="1"/>
  <c r="P10" i="4" s="1"/>
  <c r="O118" i="4"/>
  <c r="P241" i="4"/>
  <c r="P235" i="4" s="1"/>
  <c r="O41" i="4"/>
  <c r="O282" i="4" s="1"/>
  <c r="O284" i="4" s="1"/>
  <c r="O241" i="4"/>
  <c r="O235" i="4" s="1"/>
  <c r="O285" i="4"/>
  <c r="O287" i="4" s="1"/>
  <c r="O191" i="4"/>
  <c r="O11" i="4"/>
  <c r="O129" i="4"/>
  <c r="O181" i="4"/>
  <c r="P191" i="4"/>
  <c r="P180" i="4" s="1"/>
  <c r="P129" i="4"/>
  <c r="Q20" i="4"/>
  <c r="Q247" i="4"/>
  <c r="Q242" i="4"/>
  <c r="Q237" i="4"/>
  <c r="Q228" i="4"/>
  <c r="Q216" i="4"/>
  <c r="Q202" i="4"/>
  <c r="Q192" i="4"/>
  <c r="Q185" i="4"/>
  <c r="Q181" i="4" s="1"/>
  <c r="Q160" i="4"/>
  <c r="Q130" i="4"/>
  <c r="Q123" i="4"/>
  <c r="Q119" i="4"/>
  <c r="Q114" i="4"/>
  <c r="Q273" i="4" s="1"/>
  <c r="Q108" i="4"/>
  <c r="Q270" i="4" s="1"/>
  <c r="Q99" i="4"/>
  <c r="Q276" i="4" s="1"/>
  <c r="Q93" i="4"/>
  <c r="Q86" i="4"/>
  <c r="Q291" i="4" s="1"/>
  <c r="Q293" i="4" s="1"/>
  <c r="Q83" i="4"/>
  <c r="Q75" i="4"/>
  <c r="Q68" i="4"/>
  <c r="Q61" i="4"/>
  <c r="Q51" i="4"/>
  <c r="Q29" i="4"/>
  <c r="Q15" i="4"/>
  <c r="R61" i="4"/>
  <c r="S61" i="4"/>
  <c r="Q241" i="4" l="1"/>
  <c r="O180" i="4"/>
  <c r="O10" i="4"/>
  <c r="O249" i="4" s="1"/>
  <c r="O250" i="4" s="1"/>
  <c r="O297" i="4" s="1"/>
  <c r="Q118" i="4"/>
  <c r="Q235" i="4"/>
  <c r="P249" i="4"/>
  <c r="P250" i="4" s="1"/>
  <c r="P9" i="4" s="1"/>
  <c r="Q41" i="4"/>
  <c r="Q11" i="4" s="1"/>
  <c r="Q191" i="4"/>
  <c r="Q180" i="4" s="1"/>
  <c r="Q129" i="4"/>
  <c r="O9" i="4" l="1"/>
  <c r="O255" i="4"/>
  <c r="Q10" i="4"/>
  <c r="Q249" i="4" s="1"/>
  <c r="Q250" i="4" s="1"/>
  <c r="Q9" i="4" s="1"/>
  <c r="Q282" i="4"/>
  <c r="R41" i="4" l="1"/>
  <c r="S41" i="4"/>
  <c r="R15" i="4" l="1"/>
  <c r="R29" i="4"/>
  <c r="R51" i="4"/>
  <c r="R68" i="4"/>
  <c r="R75" i="4"/>
  <c r="R83" i="4"/>
  <c r="R86" i="4"/>
  <c r="R291" i="4" s="1"/>
  <c r="R293" i="4" s="1"/>
  <c r="R93" i="4"/>
  <c r="R99" i="4"/>
  <c r="R276" i="4" s="1"/>
  <c r="R108" i="4"/>
  <c r="R270" i="4" s="1"/>
  <c r="R114" i="4"/>
  <c r="R273" i="4" s="1"/>
  <c r="R119" i="4"/>
  <c r="R123" i="4"/>
  <c r="R130" i="4"/>
  <c r="R160" i="4"/>
  <c r="R288" i="4"/>
  <c r="R185" i="4"/>
  <c r="R181" i="4" s="1"/>
  <c r="R192" i="4"/>
  <c r="R202" i="4"/>
  <c r="R216" i="4"/>
  <c r="R228" i="4"/>
  <c r="R237" i="4"/>
  <c r="R242" i="4"/>
  <c r="R247" i="4"/>
  <c r="R241" i="4" l="1"/>
  <c r="R235" i="4" s="1"/>
  <c r="R20" i="4"/>
  <c r="R118" i="4"/>
  <c r="R191" i="4"/>
  <c r="R180" i="4" s="1"/>
  <c r="R129" i="4"/>
  <c r="R11" i="4" l="1"/>
  <c r="R10" i="4" s="1"/>
  <c r="R249" i="4" s="1"/>
  <c r="R250" i="4" s="1"/>
  <c r="R9" i="4" s="1"/>
  <c r="R282" i="4"/>
  <c r="P290" i="4"/>
  <c r="S266" i="4"/>
  <c r="R266" i="4"/>
  <c r="S247" i="4"/>
  <c r="S242" i="4"/>
  <c r="S237" i="4"/>
  <c r="S228" i="4"/>
  <c r="S216" i="4"/>
  <c r="S202" i="4"/>
  <c r="S192" i="4"/>
  <c r="S185" i="4"/>
  <c r="S267" i="4" s="1"/>
  <c r="S269" i="4" s="1"/>
  <c r="R267" i="4"/>
  <c r="R269" i="4" s="1"/>
  <c r="P267" i="4"/>
  <c r="P269" i="4" s="1"/>
  <c r="R290" i="4"/>
  <c r="S160" i="4"/>
  <c r="S130" i="4"/>
  <c r="S123" i="4"/>
  <c r="S119" i="4"/>
  <c r="S114" i="4"/>
  <c r="S273" i="4" s="1"/>
  <c r="R275" i="4"/>
  <c r="P275" i="4"/>
  <c r="S108" i="4"/>
  <c r="R272" i="4"/>
  <c r="P272" i="4"/>
  <c r="R278" i="4"/>
  <c r="S99" i="4"/>
  <c r="P278" i="4"/>
  <c r="S93" i="4"/>
  <c r="S86" i="4"/>
  <c r="S291" i="4" s="1"/>
  <c r="S293" i="4" s="1"/>
  <c r="S83" i="4"/>
  <c r="S75" i="4"/>
  <c r="S68" i="4"/>
  <c r="R285" i="4"/>
  <c r="R287" i="4" s="1"/>
  <c r="S51" i="4"/>
  <c r="S15" i="4"/>
  <c r="S270" i="4" l="1"/>
  <c r="S272" i="4" s="1"/>
  <c r="S288" i="4"/>
  <c r="S290" i="4" s="1"/>
  <c r="S276" i="4"/>
  <c r="S278" i="4" s="1"/>
  <c r="S275" i="4"/>
  <c r="S20" i="4"/>
  <c r="S29" i="4"/>
  <c r="S191" i="4"/>
  <c r="S181" i="4"/>
  <c r="Q278" i="4"/>
  <c r="S118" i="4"/>
  <c r="P285" i="4"/>
  <c r="P287" i="4" s="1"/>
  <c r="S129" i="4"/>
  <c r="S241" i="4"/>
  <c r="S235" i="4" s="1"/>
  <c r="Q272" i="4"/>
  <c r="S285" i="4"/>
  <c r="S287" i="4" s="1"/>
  <c r="Q275" i="4"/>
  <c r="P282" i="4"/>
  <c r="P284" i="4" s="1"/>
  <c r="Q267" i="4"/>
  <c r="Q269" i="4" s="1"/>
  <c r="Q290" i="4"/>
  <c r="Q266" i="4"/>
  <c r="R255" i="4"/>
  <c r="R284" i="4"/>
  <c r="S11" i="4" l="1"/>
  <c r="S10" i="4" s="1"/>
  <c r="S282" i="4"/>
  <c r="S284" i="4" s="1"/>
  <c r="S180" i="4"/>
  <c r="Q285" i="4"/>
  <c r="Q287" i="4" s="1"/>
  <c r="Q284" i="4"/>
  <c r="S249" i="4" l="1"/>
  <c r="S250" i="4" s="1"/>
  <c r="S9" i="4" s="1"/>
  <c r="P255" i="4"/>
  <c r="S255" i="4" l="1"/>
  <c r="Q255" i="4"/>
</calcChain>
</file>

<file path=xl/sharedStrings.xml><?xml version="1.0" encoding="utf-8"?>
<sst xmlns="http://schemas.openxmlformats.org/spreadsheetml/2006/main" count="1477" uniqueCount="548">
  <si>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</si>
  <si>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</si>
  <si>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</si>
  <si>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</si>
  <si>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</si>
  <si>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</si>
  <si>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</si>
  <si>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</si>
  <si>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</si>
  <si>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</si>
  <si>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</si>
  <si>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</si>
  <si>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</si>
  <si>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</si>
  <si>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</si>
  <si>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</si>
  <si>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</si>
  <si>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</si>
  <si>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</si>
  <si>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</si>
  <si>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</si>
  <si>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</si>
  <si>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</si>
  <si>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</si>
  <si>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</si>
  <si>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</si>
  <si>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</si>
  <si>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</si>
  <si>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</si>
  <si>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</si>
  <si>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</si>
  <si>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</si>
  <si>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</si>
  <si>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</si>
  <si>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</si>
  <si>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</si>
  <si>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</si>
  <si>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</si>
  <si>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</si>
  <si>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</si>
  <si>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</si>
  <si>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</si>
  <si>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</si>
  <si>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</si>
  <si>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</si>
  <si>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</si>
  <si>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</si>
  <si>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</si>
  <si>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</si>
  <si>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</si>
  <si>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</si>
  <si>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</si>
  <si>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</si>
  <si>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</si>
  <si>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</si>
  <si>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</si>
  <si>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</si>
  <si>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</si>
  <si>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</si>
  <si>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</si>
  <si>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</si>
  <si>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</si>
  <si>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</si>
  <si>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</si>
  <si>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</si>
  <si>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</si>
  <si>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</si>
  <si>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</si>
  <si>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</si>
  <si>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</si>
  <si>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</si>
  <si>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</si>
  <si>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</si>
  <si>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</si>
  <si>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</si>
  <si>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</si>
  <si>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</si>
  <si>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</si>
  <si>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</si>
  <si>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</si>
  <si>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</si>
  <si>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</si>
  <si>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</si>
  <si>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</si>
  <si>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</si>
  <si>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</si>
  <si>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</si>
  <si>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</si>
  <si>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</si>
  <si>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</si>
  <si>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</si>
  <si>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</si>
  <si>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</si>
  <si>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</si>
  <si>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</si>
  <si>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</si>
  <si>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</si>
  <si>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</si>
  <si>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</si>
  <si>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</si>
  <si>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</si>
  <si>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</si>
  <si>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</si>
  <si>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</si>
  <si>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</si>
  <si>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</si>
  <si>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</si>
  <si>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</si>
  <si>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</si>
  <si>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</si>
  <si>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</si>
  <si>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</si>
  <si>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</si>
  <si>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</si>
  <si>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</si>
  <si>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</si>
  <si>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</si>
  <si>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</si>
  <si>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</si>
  <si>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</si>
  <si>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</si>
  <si>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</si>
  <si>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</si>
  <si>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</si>
  <si>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</si>
  <si>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</si>
  <si>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</si>
  <si>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</si>
  <si>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</si>
  <si>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</si>
  <si>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</si>
  <si>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</si>
  <si>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</si>
  <si>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</si>
  <si>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</si>
  <si>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</si>
  <si>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</si>
  <si>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</si>
  <si>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</si>
  <si>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</si>
  <si>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</si>
  <si>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</si>
  <si>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</si>
  <si>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</si>
  <si>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</si>
  <si>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</si>
  <si>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</si>
  <si>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</si>
  <si>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</si>
  <si>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</si>
  <si>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</si>
  <si>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</si>
  <si>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</si>
  <si>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</si>
  <si>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</si>
  <si>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</si>
  <si>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</si>
  <si>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</si>
  <si>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</si>
  <si>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</si>
  <si>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</si>
  <si>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</si>
  <si>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</si>
  <si>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</si>
  <si>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</si>
  <si>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</si>
  <si>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</si>
  <si>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</si>
  <si>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</si>
  <si>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</si>
  <si>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</si>
  <si>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</si>
  <si>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</si>
  <si>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</si>
  <si>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</si>
  <si>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</si>
  <si>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</si>
  <si>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</si>
  <si>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</si>
  <si>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</si>
  <si>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</si>
  <si>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</si>
  <si>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</si>
  <si>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</si>
  <si>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</si>
  <si>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</si>
  <si>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</si>
  <si>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</si>
  <si>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</si>
  <si>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</si>
  <si>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</si>
  <si>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</si>
  <si>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</si>
  <si>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</si>
  <si>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</si>
  <si>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</si>
  <si>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</si>
  <si>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</si>
  <si>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</si>
  <si>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</si>
  <si>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</si>
  <si>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</si>
  <si>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</si>
  <si>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</si>
  <si>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</si>
  <si>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</si>
  <si>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</si>
  <si>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</si>
  <si>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</si>
  <si>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</si>
  <si>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</si>
  <si>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</si>
  <si>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</si>
  <si>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</si>
  <si>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</si>
  <si>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</si>
  <si>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</si>
  <si>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</si>
  <si>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</si>
  <si>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</si>
  <si>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</si>
  <si>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</si>
  <si>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</si>
  <si>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</si>
  <si>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</si>
  <si>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</si>
  <si>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</si>
  <si>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</si>
  <si>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</si>
  <si>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</si>
  <si>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</si>
  <si>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</si>
  <si>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</si>
  <si>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</si>
  <si>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</si>
  <si>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</si>
  <si>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</si>
  <si>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</si>
  <si>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</si>
  <si>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</si>
  <si>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</si>
  <si>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</si>
  <si>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</si>
  <si>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</si>
  <si>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</si>
  <si>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</si>
  <si>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</si>
  <si>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</si>
  <si>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</si>
  <si>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</si>
  <si>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</si>
  <si>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</si>
  <si>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</si>
  <si>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</si>
  <si>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</si>
  <si>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</si>
  <si>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</si>
  <si>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</si>
  <si>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</si>
  <si>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</si>
  <si>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</si>
  <si>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</si>
  <si>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</si>
  <si>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</si>
  <si>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</si>
  <si>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</si>
  <si>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</si>
  <si>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</si>
  <si>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</si>
  <si>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</si>
  <si>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</si>
  <si>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</si>
  <si>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</si>
  <si>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</si>
  <si>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</si>
  <si>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</si>
  <si>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</si>
  <si>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</si>
  <si>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</si>
  <si>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</si>
  <si>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</si>
  <si>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</si>
  <si>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</si>
  <si>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</si>
  <si>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</si>
  <si>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</si>
  <si>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</si>
  <si>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</si>
  <si>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</si>
  <si>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</si>
  <si>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</si>
  <si>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</si>
  <si>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</si>
  <si>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</si>
  <si>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</si>
  <si>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</si>
  <si>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</si>
  <si>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</si>
  <si>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</si>
  <si>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</si>
  <si>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</si>
  <si>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</si>
  <si>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</si>
  <si>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</si>
  <si>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</si>
  <si>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</si>
  <si>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</si>
  <si>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</si>
  <si>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</si>
  <si>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</si>
  <si>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</si>
  <si>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</si>
  <si>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</si>
  <si>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</si>
  <si>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</si>
  <si>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</si>
  <si>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</si>
  <si>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</si>
  <si>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</si>
  <si>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</si>
  <si>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</si>
  <si>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</si>
  <si>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</si>
  <si>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</si>
  <si>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</si>
  <si>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</si>
  <si>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</si>
  <si>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</si>
  <si>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</si>
  <si>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</si>
  <si>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</si>
  <si>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</si>
  <si>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</si>
  <si>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</si>
  <si>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</si>
  <si>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</si>
  <si>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</si>
  <si>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</si>
  <si>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</si>
  <si>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</si>
  <si>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</si>
  <si>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</si>
  <si>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</si>
  <si>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</si>
  <si>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</si>
  <si>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</si>
  <si>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</si>
  <si>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</si>
  <si>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</si>
  <si>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</si>
  <si>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</si>
  <si>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</si>
  <si>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</si>
  <si>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</si>
  <si>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</si>
  <si>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</si>
  <si>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</si>
  <si>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</si>
  <si>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</si>
  <si>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</si>
  <si>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</si>
  <si>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</si>
  <si>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</si>
  <si>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</si>
  <si>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</si>
  <si>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</si>
  <si>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</si>
  <si>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</si>
  <si>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</si>
  <si>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</si>
  <si>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</si>
  <si>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</si>
  <si>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</si>
  <si>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</si>
  <si>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</si>
  <si>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</si>
  <si>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</si>
  <si>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</si>
  <si>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</si>
  <si>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</si>
  <si>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</si>
  <si>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</si>
  <si>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</si>
  <si>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</si>
  <si>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</si>
  <si>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</si>
  <si>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</si>
  <si>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</si>
  <si>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</si>
  <si>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</si>
  <si>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</si>
  <si>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</si>
  <si>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</si>
  <si>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</si>
  <si>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</si>
  <si>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</si>
  <si>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</si>
  <si>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</si>
  <si>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</si>
  <si>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</si>
  <si>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</si>
  <si>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</si>
  <si>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</si>
  <si>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</si>
  <si>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</si>
  <si>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</si>
  <si>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</si>
  <si>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</si>
  <si>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</si>
  <si>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</si>
  <si>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</si>
  <si>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</si>
  <si>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</si>
  <si>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</si>
  <si>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</si>
  <si>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</si>
  <si>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</si>
  <si>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</si>
  <si>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</si>
  <si>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</si>
  <si>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</si>
  <si>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</si>
  <si>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</si>
  <si>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</si>
  <si>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</si>
  <si>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</si>
  <si>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</si>
  <si>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</si>
  <si>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</si>
  <si>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</si>
  <si>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</si>
  <si>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</si>
  <si>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</si>
  <si>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</si>
  <si>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</si>
  <si>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</si>
  <si>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</si>
  <si>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</si>
  <si>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</si>
  <si>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</si>
  <si>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</si>
  <si>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</si>
  <si>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</si>
  <si>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</si>
  <si>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</si>
  <si>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</si>
  <si>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</si>
  <si>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</si>
  <si>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</si>
  <si>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</si>
  <si>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</si>
  <si>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</si>
  <si>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</si>
  <si>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</si>
  <si>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</si>
  <si>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</si>
  <si>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</si>
  <si>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</si>
  <si>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</si>
  <si>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</si>
  <si>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</si>
  <si>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</si>
  <si>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</si>
  <si>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</si>
  <si>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</si>
  <si>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</si>
  <si>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</si>
  <si>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</si>
  <si>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</si>
  <si>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</si>
  <si>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</si>
  <si>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</si>
  <si>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</si>
  <si>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</si>
  <si>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</si>
  <si>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</si>
  <si>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</si>
  <si>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</si>
  <si>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</si>
  <si>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</si>
  <si>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</si>
  <si>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</si>
  <si>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</si>
  <si>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</si>
  <si>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</si>
  <si>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</si>
  <si>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</si>
  <si>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</si>
  <si>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</si>
  <si>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</si>
  <si>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</si>
  <si>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</si>
  <si>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</si>
  <si>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</si>
  <si>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</si>
  <si>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</si>
  <si>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</si>
  <si>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</si>
  <si>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</si>
  <si>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</si>
  <si>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</si>
  <si>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</si>
  <si>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</si>
  <si>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</si>
  <si>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</si>
  <si>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</si>
  <si>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</si>
  <si>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</si>
  <si>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</si>
  <si>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</si>
  <si>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</si>
  <si>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</si>
  <si>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</si>
  <si>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</si>
  <si>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</si>
  <si>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</si>
  <si>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</si>
  <si>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</si>
  <si>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</si>
  <si>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</si>
  <si>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</si>
  <si>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</si>
  <si>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</si>
  <si>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</si>
  <si>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</si>
  <si>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января 2023 года</t>
    </r>
  </si>
  <si>
    <t>Текущий
2023 год</t>
  </si>
  <si>
    <t>2025 год</t>
  </si>
  <si>
    <t>План 2022</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</si>
  <si>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</si>
  <si>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</si>
  <si>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</si>
  <si>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</si>
  <si>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</si>
  <si>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</si>
  <si>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</si>
  <si>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</si>
  <si>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</si>
  <si>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0600</t>
  </si>
  <si>
    <t>УУР</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</si>
  <si>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</si>
  <si>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</si>
  <si>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</si>
  <si>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</si>
  <si>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</si>
  <si>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</si>
  <si>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</si>
  <si>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Отчетный финансовый год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</si>
</sst>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diagonal/>
    </border>
  </borders>
  <cellStyleXfs count="2">
    <xf numFmtId="0" fontId="0" fillId="0" borderId="0">
      <alignment vertical="top" wrapText="1"/>
    </xf>
    <xf numFmtId="0" fontId="14" fillId="0" borderId="7">
      <alignment horizontal="center" vertical="top" wrapText="1"/>
    </xf>
  </cellStyleXfs>
  <cellXfs count="296">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3" xfId="0" applyNumberFormat="1" applyFont="1" applyFill="1" applyBorder="1" applyAlignment="1">
      <alignment horizontal="center" vertical="top" wrapText="1"/>
    </xf>
    <xf numFmtId="4" fontId="11"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 fontId="5" fillId="0" borderId="10"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0" fontId="13" fillId="0" borderId="2"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5" fillId="0" borderId="0" xfId="0" applyFont="1" applyFill="1" applyAlignment="1">
      <alignment vertical="center" wrapText="1"/>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164" fontId="5" fillId="0" borderId="10" xfId="0" applyNumberFormat="1" applyFont="1" applyFill="1" applyBorder="1" applyAlignment="1">
      <alignment horizontal="center" vertical="top" wrapText="1"/>
    </xf>
    <xf numFmtId="4" fontId="6" fillId="0" borderId="10"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164" fontId="16" fillId="4" borderId="10"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3" fillId="0" borderId="0" xfId="0" applyNumberFormat="1" applyFont="1" applyFill="1" applyAlignment="1">
      <alignment vertical="top"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7"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31" xfId="0"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26"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0" fontId="5" fillId="0" borderId="15"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35" xfId="0"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5" fillId="0" borderId="34"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0" xfId="0" applyFont="1" applyFill="1" applyBorder="1" applyAlignment="1">
      <alignment horizontal="center"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2" fontId="6" fillId="0" borderId="0" xfId="0" applyNumberFormat="1" applyFont="1" applyFill="1" applyAlignment="1">
      <alignment vertical="top" wrapText="1"/>
    </xf>
    <xf numFmtId="0" fontId="6" fillId="5" borderId="0" xfId="0" applyFont="1" applyFill="1" applyAlignment="1">
      <alignment vertical="top" wrapText="1"/>
    </xf>
    <xf numFmtId="0" fontId="6" fillId="5" borderId="0" xfId="0" applyFont="1" applyFill="1" applyBorder="1" applyAlignment="1">
      <alignment vertical="top" wrapText="1"/>
    </xf>
    <xf numFmtId="0" fontId="9" fillId="5" borderId="0" xfId="0" applyFont="1" applyFill="1" applyAlignment="1">
      <alignment vertical="top" wrapText="1"/>
    </xf>
    <xf numFmtId="2" fontId="0" fillId="0" borderId="0" xfId="0" applyNumberFormat="1" applyFont="1" applyFill="1" applyAlignment="1">
      <alignment vertical="top" wrapText="1"/>
    </xf>
    <xf numFmtId="0" fontId="5" fillId="0" borderId="40"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3" xfId="0" applyFont="1" applyFill="1" applyBorder="1" applyAlignment="1">
      <alignment horizontal="center" vertical="top" wrapText="1"/>
    </xf>
    <xf numFmtId="0" fontId="5" fillId="0" borderId="41"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 fontId="3" fillId="0" borderId="16" xfId="0" applyNumberFormat="1" applyFont="1" applyFill="1" applyBorder="1" applyAlignment="1">
      <alignment horizontal="center" vertical="top" wrapText="1"/>
    </xf>
  </cellXfs>
  <cellStyles count="2">
    <cellStyle name="xl78" xfId="1"/>
    <cellStyle name="Обычный" xfId="0" builtinId="0"/>
  </cellStyles>
  <dxfs count="0"/>
  <tableStyles count="0" defaultTableStyle="TableStyleMedium9" defaultPivotStyle="PivotStyleLight16"/>
  <colors>
    <mruColors>
      <color rgb="FFCCFFCC"/>
      <color rgb="FF0000FF"/>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tabSelected="1" zoomScale="80" zoomScaleNormal="80" workbookViewId="0">
      <pane xSplit="1" ySplit="7" topLeftCell="E8" activePane="bottomRight" state="frozen"/>
      <selection pane="topRight" activeCell="B1" sqref="B1"/>
      <selection pane="bottomLeft" activeCell="A8" sqref="A8"/>
      <selection pane="bottomRight" activeCell="H6" sqref="H6:H7"/>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7" customWidth="1"/>
    <col min="15" max="15" width="16.5" hidden="1" customWidth="1"/>
    <col min="16" max="16" width="16.83203125" customWidth="1"/>
    <col min="17" max="19" width="16.5" customWidth="1"/>
  </cols>
  <sheetData>
    <row r="1" spans="1:20" ht="24.75" customHeight="1" x14ac:dyDescent="0.2">
      <c r="A1" s="277" t="s">
        <v>525</v>
      </c>
      <c r="B1" s="277"/>
      <c r="C1" s="277"/>
      <c r="D1" s="277"/>
      <c r="E1" s="277"/>
      <c r="F1" s="277"/>
      <c r="G1" s="277"/>
      <c r="H1" s="277"/>
      <c r="I1" s="277"/>
      <c r="J1" s="277"/>
      <c r="K1" s="277"/>
      <c r="L1" s="277"/>
      <c r="M1" s="277"/>
      <c r="N1" s="277"/>
      <c r="O1" s="277"/>
      <c r="P1" s="277"/>
      <c r="Q1" s="277"/>
      <c r="R1" s="277"/>
      <c r="S1" s="277"/>
    </row>
    <row r="2" spans="1:20" ht="12.75" customHeight="1" x14ac:dyDescent="0.2">
      <c r="A2" s="277" t="s">
        <v>0</v>
      </c>
      <c r="B2" s="277"/>
      <c r="C2" s="277"/>
      <c r="D2" s="277"/>
      <c r="E2" s="277"/>
      <c r="F2" s="277"/>
      <c r="G2" s="277"/>
      <c r="H2" s="277"/>
      <c r="I2" s="277"/>
      <c r="J2" s="277"/>
      <c r="K2" s="277"/>
      <c r="L2" s="277"/>
      <c r="M2" s="277"/>
      <c r="N2" s="277"/>
      <c r="O2" s="277"/>
      <c r="P2" s="277"/>
      <c r="Q2" s="277"/>
      <c r="R2" s="277"/>
      <c r="S2" s="277"/>
    </row>
    <row r="3" spans="1:20" ht="12.75" customHeight="1" x14ac:dyDescent="0.2">
      <c r="A3" s="278" t="s">
        <v>0</v>
      </c>
      <c r="B3" s="278"/>
      <c r="C3" s="278"/>
      <c r="D3" s="278"/>
      <c r="E3" s="278"/>
      <c r="F3" s="278"/>
      <c r="G3" s="278"/>
      <c r="H3" s="278"/>
      <c r="I3" s="278"/>
      <c r="J3" s="278"/>
      <c r="K3" s="278"/>
      <c r="L3" s="278"/>
      <c r="M3" s="278"/>
      <c r="N3" s="278"/>
      <c r="O3" s="278"/>
      <c r="P3" s="278"/>
      <c r="Q3" s="278"/>
      <c r="R3" s="278"/>
      <c r="S3" s="278"/>
    </row>
    <row r="4" spans="1:20" ht="36" customHeight="1" x14ac:dyDescent="0.2">
      <c r="A4" s="205" t="s">
        <v>1</v>
      </c>
      <c r="B4" s="205" t="s">
        <v>2</v>
      </c>
      <c r="C4" s="205" t="s">
        <v>3</v>
      </c>
      <c r="D4" s="279" t="s">
        <v>417</v>
      </c>
      <c r="E4" s="205"/>
      <c r="F4" s="205"/>
      <c r="G4" s="205"/>
      <c r="H4" s="205"/>
      <c r="I4" s="205"/>
      <c r="J4" s="205" t="s">
        <v>4</v>
      </c>
      <c r="K4" s="280" t="s">
        <v>274</v>
      </c>
      <c r="L4" s="281"/>
      <c r="M4" s="281"/>
      <c r="N4" s="282"/>
      <c r="O4" s="163" t="s">
        <v>528</v>
      </c>
      <c r="P4" s="162" t="s">
        <v>279</v>
      </c>
      <c r="Q4" s="162"/>
      <c r="R4" s="162"/>
      <c r="S4" s="162"/>
    </row>
    <row r="5" spans="1:20" ht="36" customHeight="1" x14ac:dyDescent="0.2">
      <c r="A5" s="205" t="s">
        <v>0</v>
      </c>
      <c r="B5" s="205" t="s">
        <v>0</v>
      </c>
      <c r="C5" s="205" t="s">
        <v>0</v>
      </c>
      <c r="D5" s="274" t="s">
        <v>5</v>
      </c>
      <c r="E5" s="275"/>
      <c r="F5" s="276" t="s">
        <v>420</v>
      </c>
      <c r="G5" s="275"/>
      <c r="H5" s="276" t="s">
        <v>421</v>
      </c>
      <c r="I5" s="275"/>
      <c r="J5" s="205" t="s">
        <v>0</v>
      </c>
      <c r="K5" s="12" t="s">
        <v>275</v>
      </c>
      <c r="L5" s="12" t="s">
        <v>276</v>
      </c>
      <c r="M5" s="12" t="s">
        <v>277</v>
      </c>
      <c r="N5" s="12" t="s">
        <v>278</v>
      </c>
      <c r="O5" s="162"/>
      <c r="P5" s="163" t="s">
        <v>547</v>
      </c>
      <c r="Q5" s="163" t="s">
        <v>526</v>
      </c>
      <c r="R5" s="162" t="s">
        <v>394</v>
      </c>
      <c r="S5" s="162"/>
    </row>
    <row r="6" spans="1:20" ht="36" customHeight="1" x14ac:dyDescent="0.2">
      <c r="A6" s="205" t="s">
        <v>0</v>
      </c>
      <c r="B6" s="205" t="s">
        <v>0</v>
      </c>
      <c r="C6" s="161" t="s">
        <v>0</v>
      </c>
      <c r="D6" s="162" t="s">
        <v>418</v>
      </c>
      <c r="E6" s="162" t="s">
        <v>419</v>
      </c>
      <c r="F6" s="162" t="s">
        <v>418</v>
      </c>
      <c r="G6" s="162" t="s">
        <v>419</v>
      </c>
      <c r="H6" s="162" t="s">
        <v>418</v>
      </c>
      <c r="I6" s="162" t="s">
        <v>419</v>
      </c>
      <c r="J6" s="205" t="s">
        <v>0</v>
      </c>
      <c r="K6" s="13"/>
      <c r="L6" s="13"/>
      <c r="M6" s="13"/>
      <c r="N6" s="13"/>
      <c r="O6" s="162"/>
      <c r="P6" s="163"/>
      <c r="Q6" s="163"/>
      <c r="R6" s="163" t="s">
        <v>395</v>
      </c>
      <c r="S6" s="163" t="s">
        <v>527</v>
      </c>
    </row>
    <row r="7" spans="1:20" ht="39.75" customHeight="1" x14ac:dyDescent="0.2">
      <c r="A7" s="205" t="s">
        <v>0</v>
      </c>
      <c r="B7" s="205" t="s">
        <v>0</v>
      </c>
      <c r="C7" s="161" t="s">
        <v>0</v>
      </c>
      <c r="D7" s="162"/>
      <c r="E7" s="163"/>
      <c r="F7" s="162"/>
      <c r="G7" s="163"/>
      <c r="H7" s="162"/>
      <c r="I7" s="163"/>
      <c r="J7" s="205" t="s">
        <v>0</v>
      </c>
      <c r="K7" s="13"/>
      <c r="L7" s="13"/>
      <c r="M7" s="13"/>
      <c r="N7" s="13"/>
      <c r="O7" s="162"/>
      <c r="P7" s="163"/>
      <c r="Q7" s="163"/>
      <c r="R7" s="162"/>
      <c r="S7" s="162"/>
    </row>
    <row r="8" spans="1:20" ht="13.5" customHeight="1" x14ac:dyDescent="0.2">
      <c r="A8" s="98" t="s">
        <v>6</v>
      </c>
      <c r="B8" s="98" t="s">
        <v>7</v>
      </c>
      <c r="C8" s="98" t="s">
        <v>8</v>
      </c>
      <c r="D8" s="100" t="s">
        <v>9</v>
      </c>
      <c r="E8" s="100" t="s">
        <v>10</v>
      </c>
      <c r="F8" s="98" t="s">
        <v>12</v>
      </c>
      <c r="G8" s="98" t="s">
        <v>13</v>
      </c>
      <c r="H8" s="98" t="s">
        <v>22</v>
      </c>
      <c r="I8" s="98" t="s">
        <v>23</v>
      </c>
      <c r="J8" s="98" t="s">
        <v>24</v>
      </c>
      <c r="K8" s="14"/>
      <c r="L8" s="14"/>
      <c r="M8" s="14"/>
      <c r="N8" s="14"/>
      <c r="O8" s="21"/>
      <c r="P8" s="294"/>
      <c r="Q8" s="295"/>
      <c r="R8" s="295"/>
      <c r="S8" s="295"/>
    </row>
    <row r="9" spans="1:20" ht="57.75" customHeight="1" x14ac:dyDescent="0.2">
      <c r="A9" s="4" t="s">
        <v>30</v>
      </c>
      <c r="B9" s="98" t="s">
        <v>31</v>
      </c>
      <c r="C9" s="98" t="s">
        <v>32</v>
      </c>
      <c r="D9" s="3"/>
      <c r="E9" s="3"/>
      <c r="F9" s="98" t="s">
        <v>0</v>
      </c>
      <c r="G9" s="98" t="s">
        <v>0</v>
      </c>
      <c r="H9" s="98" t="s">
        <v>0</v>
      </c>
      <c r="I9" s="98" t="s">
        <v>0</v>
      </c>
      <c r="J9" s="98" t="s">
        <v>0</v>
      </c>
      <c r="K9" s="14"/>
      <c r="L9" s="14"/>
      <c r="M9" s="14"/>
      <c r="N9" s="14"/>
      <c r="O9" s="113">
        <f t="shared" ref="O9" si="0">O250</f>
        <v>390105330.92000002</v>
      </c>
      <c r="P9" s="113">
        <f t="shared" ref="P9:Q9" si="1">P250</f>
        <v>378952071.86000001</v>
      </c>
      <c r="Q9" s="113">
        <f t="shared" si="1"/>
        <v>333317662.55000001</v>
      </c>
      <c r="R9" s="113">
        <f>R250</f>
        <v>321296329.19999999</v>
      </c>
      <c r="S9" s="113">
        <f>S250</f>
        <v>303978915.23000002</v>
      </c>
    </row>
    <row r="10" spans="1:20" ht="79.5" customHeight="1" x14ac:dyDescent="0.2">
      <c r="A10" s="5" t="s">
        <v>33</v>
      </c>
      <c r="B10" s="98" t="s">
        <v>34</v>
      </c>
      <c r="C10" s="98" t="s">
        <v>35</v>
      </c>
      <c r="D10" s="3"/>
      <c r="E10" s="98"/>
      <c r="F10" s="98" t="s">
        <v>0</v>
      </c>
      <c r="G10" s="98" t="s">
        <v>0</v>
      </c>
      <c r="H10" s="98" t="s">
        <v>0</v>
      </c>
      <c r="I10" s="98" t="s">
        <v>0</v>
      </c>
      <c r="J10" s="98" t="s">
        <v>0</v>
      </c>
      <c r="K10" s="14"/>
      <c r="L10" s="14"/>
      <c r="M10" s="14"/>
      <c r="N10" s="14"/>
      <c r="O10" s="114">
        <f>O11+O118</f>
        <v>195520014.76999995</v>
      </c>
      <c r="P10" s="114">
        <f>P11+P118</f>
        <v>185987275.76999998</v>
      </c>
      <c r="Q10" s="114">
        <f>Q11+Q118</f>
        <v>132196386.69</v>
      </c>
      <c r="R10" s="114">
        <f>R11+R118</f>
        <v>121064723.13999999</v>
      </c>
      <c r="S10" s="114">
        <f>S11+S118</f>
        <v>102083660.61</v>
      </c>
    </row>
    <row r="11" spans="1:20" ht="75.75" customHeight="1" x14ac:dyDescent="0.2">
      <c r="A11" s="6" t="s">
        <v>36</v>
      </c>
      <c r="B11" s="98" t="s">
        <v>37</v>
      </c>
      <c r="C11" s="98" t="s">
        <v>38</v>
      </c>
      <c r="D11" s="3"/>
      <c r="E11" s="98"/>
      <c r="F11" s="99" t="s">
        <v>0</v>
      </c>
      <c r="G11" s="99" t="s">
        <v>0</v>
      </c>
      <c r="H11" s="99" t="s">
        <v>0</v>
      </c>
      <c r="I11" s="99" t="s">
        <v>0</v>
      </c>
      <c r="J11" s="99" t="s">
        <v>0</v>
      </c>
      <c r="K11" s="74"/>
      <c r="L11" s="74"/>
      <c r="M11" s="74"/>
      <c r="N11" s="74"/>
      <c r="O11" s="115">
        <f>O12+O13+O14+O15+O20+O29+O41+O50+O51+O61+O68+O75+O83+O86+O93+O97+O99+O104+O108+O114</f>
        <v>189693141.36999995</v>
      </c>
      <c r="P11" s="115">
        <f>P12+P13+P14+P15+P20+P29+P41+P50+P51+P61+P68+P75+P83+P86+P93+P97+P98+P99+P104+P108+P114</f>
        <v>180160402.36999997</v>
      </c>
      <c r="Q11" s="115">
        <f>Q12+Q13+Q14+Q15+Q20+Q29+Q41+Q50+Q51+Q61+Q68+Q75+Q83+Q86+Q93+Q97+Q98+Q99+Q104+Q108+Q114</f>
        <v>126305486.69</v>
      </c>
      <c r="R11" s="115">
        <f>R12+R13+R14+R15+R20+R29+R41+R50+R51+R61+R68+R75+R83+R86+R93+R97+R98+R99+R104+R108+R114</f>
        <v>115173823.13999999</v>
      </c>
      <c r="S11" s="115">
        <f>S12+S13+S14+S15+S20+S29+S41+S50+S51+S61+S68+S75+S83+S86+S93+S97+S98+S99+S104+S108+S114</f>
        <v>96192760.609999999</v>
      </c>
    </row>
    <row r="12" spans="1:20" s="1" customFormat="1" ht="53.25" customHeight="1" x14ac:dyDescent="0.2">
      <c r="A12" s="152" t="s">
        <v>39</v>
      </c>
      <c r="B12" s="152" t="s">
        <v>40</v>
      </c>
      <c r="C12" s="152" t="s">
        <v>41</v>
      </c>
      <c r="D12" s="152" t="s">
        <v>270</v>
      </c>
      <c r="E12" s="171" t="s">
        <v>271</v>
      </c>
      <c r="F12" s="219" t="s">
        <v>430</v>
      </c>
      <c r="G12" s="219" t="s">
        <v>42</v>
      </c>
      <c r="H12" s="219" t="s">
        <v>422</v>
      </c>
      <c r="I12" s="219" t="s">
        <v>42</v>
      </c>
      <c r="J12" s="219" t="s">
        <v>17</v>
      </c>
      <c r="K12" s="96" t="s">
        <v>284</v>
      </c>
      <c r="L12" s="96" t="s">
        <v>209</v>
      </c>
      <c r="M12" s="96" t="s">
        <v>290</v>
      </c>
      <c r="N12" s="96" t="s">
        <v>291</v>
      </c>
      <c r="O12" s="116">
        <v>200000</v>
      </c>
      <c r="P12" s="116">
        <v>200000</v>
      </c>
      <c r="Q12" s="116"/>
      <c r="R12" s="22"/>
      <c r="S12" s="22"/>
    </row>
    <row r="13" spans="1:20" s="1" customFormat="1" ht="53.25" customHeight="1" x14ac:dyDescent="0.2">
      <c r="A13" s="155"/>
      <c r="B13" s="155"/>
      <c r="C13" s="155"/>
      <c r="D13" s="155"/>
      <c r="E13" s="172"/>
      <c r="F13" s="219"/>
      <c r="G13" s="219"/>
      <c r="H13" s="219"/>
      <c r="I13" s="219"/>
      <c r="J13" s="219"/>
      <c r="K13" s="96" t="s">
        <v>289</v>
      </c>
      <c r="L13" s="96" t="s">
        <v>298</v>
      </c>
      <c r="M13" s="96" t="s">
        <v>290</v>
      </c>
      <c r="N13" s="96" t="s">
        <v>299</v>
      </c>
      <c r="O13" s="116">
        <v>800000</v>
      </c>
      <c r="P13" s="116">
        <v>0</v>
      </c>
      <c r="Q13" s="116">
        <v>1000000</v>
      </c>
      <c r="R13" s="22"/>
      <c r="S13" s="22"/>
    </row>
    <row r="14" spans="1:20" s="1" customFormat="1" ht="120" customHeight="1" x14ac:dyDescent="0.2">
      <c r="A14" s="82" t="s">
        <v>519</v>
      </c>
      <c r="B14" s="82" t="s">
        <v>518</v>
      </c>
      <c r="C14" s="82">
        <v>1016</v>
      </c>
      <c r="D14" s="82" t="s">
        <v>270</v>
      </c>
      <c r="E14" s="83" t="s">
        <v>271</v>
      </c>
      <c r="F14" s="107" t="s">
        <v>522</v>
      </c>
      <c r="G14" s="107" t="s">
        <v>42</v>
      </c>
      <c r="H14" s="107" t="s">
        <v>523</v>
      </c>
      <c r="I14" s="107"/>
      <c r="J14" s="107"/>
      <c r="K14" s="96" t="s">
        <v>284</v>
      </c>
      <c r="L14" s="96" t="s">
        <v>520</v>
      </c>
      <c r="M14" s="96" t="s">
        <v>521</v>
      </c>
      <c r="N14" s="96" t="s">
        <v>285</v>
      </c>
      <c r="O14" s="116">
        <v>1038144</v>
      </c>
      <c r="P14" s="116">
        <v>1038144</v>
      </c>
      <c r="Q14" s="116"/>
      <c r="R14" s="22"/>
      <c r="S14" s="22"/>
    </row>
    <row r="15" spans="1:20" s="1" customFormat="1" ht="33" customHeight="1" x14ac:dyDescent="0.2">
      <c r="A15" s="152" t="s">
        <v>43</v>
      </c>
      <c r="B15" s="152" t="s">
        <v>44</v>
      </c>
      <c r="C15" s="152" t="s">
        <v>45</v>
      </c>
      <c r="D15" s="152" t="s">
        <v>270</v>
      </c>
      <c r="E15" s="152" t="s">
        <v>271</v>
      </c>
      <c r="F15" s="153" t="s">
        <v>424</v>
      </c>
      <c r="G15" s="153" t="s">
        <v>42</v>
      </c>
      <c r="H15" s="153" t="s">
        <v>499</v>
      </c>
      <c r="I15" s="153" t="s">
        <v>0</v>
      </c>
      <c r="J15" s="246" t="s">
        <v>11</v>
      </c>
      <c r="K15" s="230" t="s">
        <v>292</v>
      </c>
      <c r="L15" s="230" t="s">
        <v>47</v>
      </c>
      <c r="M15" s="95" t="s">
        <v>288</v>
      </c>
      <c r="N15" s="95" t="s">
        <v>288</v>
      </c>
      <c r="O15" s="132">
        <f>SUM(O16:O19)</f>
        <v>10375483</v>
      </c>
      <c r="P15" s="132">
        <f>SUM(P16:P19)</f>
        <v>10375483</v>
      </c>
      <c r="Q15" s="22">
        <f>SUM(Q16:Q19)</f>
        <v>10694700</v>
      </c>
      <c r="R15" s="22">
        <f>SUM(R16:R19)</f>
        <v>7377000</v>
      </c>
      <c r="S15" s="22">
        <f>SUM(S16:S19)</f>
        <v>9325461.9100000001</v>
      </c>
    </row>
    <row r="16" spans="1:20" s="9" customFormat="1" ht="33" customHeight="1" x14ac:dyDescent="0.2">
      <c r="A16" s="153"/>
      <c r="B16" s="153"/>
      <c r="C16" s="153"/>
      <c r="D16" s="153"/>
      <c r="E16" s="153"/>
      <c r="F16" s="153"/>
      <c r="G16" s="153"/>
      <c r="H16" s="153"/>
      <c r="I16" s="153"/>
      <c r="J16" s="246"/>
      <c r="K16" s="231"/>
      <c r="L16" s="231"/>
      <c r="M16" s="96" t="s">
        <v>365</v>
      </c>
      <c r="N16" s="96" t="s">
        <v>296</v>
      </c>
      <c r="O16" s="116">
        <v>9774258</v>
      </c>
      <c r="P16" s="116">
        <v>9774258</v>
      </c>
      <c r="Q16" s="116">
        <v>10446200</v>
      </c>
      <c r="R16" s="22">
        <v>7377000</v>
      </c>
      <c r="S16" s="147">
        <f>8877000+448461.91</f>
        <v>9325461.9100000001</v>
      </c>
      <c r="T16" s="286"/>
    </row>
    <row r="17" spans="1:19" s="9" customFormat="1" ht="33" customHeight="1" x14ac:dyDescent="0.2">
      <c r="A17" s="153"/>
      <c r="B17" s="153"/>
      <c r="C17" s="153"/>
      <c r="D17" s="153"/>
      <c r="E17" s="153"/>
      <c r="F17" s="153"/>
      <c r="G17" s="153"/>
      <c r="H17" s="153"/>
      <c r="I17" s="153"/>
      <c r="J17" s="246"/>
      <c r="K17" s="231"/>
      <c r="L17" s="231"/>
      <c r="M17" s="96" t="s">
        <v>366</v>
      </c>
      <c r="N17" s="96" t="s">
        <v>297</v>
      </c>
      <c r="O17" s="116">
        <v>372328</v>
      </c>
      <c r="P17" s="116">
        <v>372328</v>
      </c>
      <c r="Q17" s="116">
        <v>165100</v>
      </c>
      <c r="R17" s="22"/>
      <c r="S17" s="22"/>
    </row>
    <row r="18" spans="1:19" s="9" customFormat="1" ht="33" customHeight="1" x14ac:dyDescent="0.2">
      <c r="A18" s="153"/>
      <c r="B18" s="153"/>
      <c r="C18" s="153"/>
      <c r="D18" s="153"/>
      <c r="E18" s="153"/>
      <c r="F18" s="153"/>
      <c r="G18" s="153"/>
      <c r="H18" s="153"/>
      <c r="I18" s="153"/>
      <c r="J18" s="246"/>
      <c r="K18" s="231"/>
      <c r="L18" s="231"/>
      <c r="M18" s="96" t="s">
        <v>367</v>
      </c>
      <c r="N18" s="96" t="s">
        <v>297</v>
      </c>
      <c r="O18" s="116">
        <v>228897</v>
      </c>
      <c r="P18" s="116">
        <v>228897</v>
      </c>
      <c r="Q18" s="116">
        <v>83400</v>
      </c>
      <c r="R18" s="22">
        <v>0</v>
      </c>
      <c r="S18" s="22">
        <v>0</v>
      </c>
    </row>
    <row r="19" spans="1:19" s="9" customFormat="1" ht="33" customHeight="1" x14ac:dyDescent="0.2">
      <c r="A19" s="153"/>
      <c r="B19" s="153"/>
      <c r="C19" s="153"/>
      <c r="D19" s="154"/>
      <c r="E19" s="154"/>
      <c r="F19" s="154"/>
      <c r="G19" s="154"/>
      <c r="H19" s="154"/>
      <c r="I19" s="154"/>
      <c r="J19" s="267"/>
      <c r="K19" s="232"/>
      <c r="L19" s="232"/>
      <c r="M19" s="97" t="s">
        <v>300</v>
      </c>
      <c r="N19" s="37" t="s">
        <v>297</v>
      </c>
      <c r="O19" s="132"/>
      <c r="P19" s="132"/>
      <c r="Q19" s="22"/>
      <c r="R19" s="22"/>
      <c r="S19" s="22"/>
    </row>
    <row r="20" spans="1:19" s="1" customFormat="1" ht="26.45" customHeight="1" x14ac:dyDescent="0.2">
      <c r="A20" s="268" t="s">
        <v>48</v>
      </c>
      <c r="B20" s="248" t="s">
        <v>49</v>
      </c>
      <c r="C20" s="268" t="s">
        <v>50</v>
      </c>
      <c r="D20" s="248" t="s">
        <v>270</v>
      </c>
      <c r="E20" s="248" t="s">
        <v>271</v>
      </c>
      <c r="F20" s="248" t="s">
        <v>424</v>
      </c>
      <c r="G20" s="248" t="s">
        <v>42</v>
      </c>
      <c r="H20" s="248" t="s">
        <v>499</v>
      </c>
      <c r="I20" s="248" t="s">
        <v>0</v>
      </c>
      <c r="J20" s="248" t="s">
        <v>11</v>
      </c>
      <c r="K20" s="264" t="s">
        <v>292</v>
      </c>
      <c r="L20" s="264" t="s">
        <v>51</v>
      </c>
      <c r="M20" s="23" t="s">
        <v>288</v>
      </c>
      <c r="N20" s="38" t="s">
        <v>288</v>
      </c>
      <c r="O20" s="21">
        <f>SUM(O21:O28)</f>
        <v>71292305.660000011</v>
      </c>
      <c r="P20" s="21">
        <f>SUM(P21:P28)</f>
        <v>71276102.329999998</v>
      </c>
      <c r="Q20" s="21">
        <f>SUM(Q21:Q28)</f>
        <v>20004893.920000002</v>
      </c>
      <c r="R20" s="21">
        <f>SUM(R21:R28)</f>
        <v>10840702.67</v>
      </c>
      <c r="S20" s="21">
        <f>SUM(S21:S28)</f>
        <v>13310600.67</v>
      </c>
    </row>
    <row r="21" spans="1:19" s="1" customFormat="1" ht="26.45" customHeight="1" x14ac:dyDescent="0.2">
      <c r="A21" s="269"/>
      <c r="B21" s="249"/>
      <c r="C21" s="269"/>
      <c r="D21" s="249"/>
      <c r="E21" s="249"/>
      <c r="F21" s="249"/>
      <c r="G21" s="249"/>
      <c r="H21" s="249"/>
      <c r="I21" s="249"/>
      <c r="J21" s="249"/>
      <c r="K21" s="265"/>
      <c r="L21" s="265"/>
      <c r="M21" s="109" t="s">
        <v>537</v>
      </c>
      <c r="N21" s="112" t="s">
        <v>297</v>
      </c>
      <c r="O21" s="116">
        <v>225894.06</v>
      </c>
      <c r="P21" s="116">
        <v>225894.06</v>
      </c>
      <c r="Q21" s="116">
        <v>705939.2</v>
      </c>
      <c r="R21" s="21">
        <v>695908</v>
      </c>
      <c r="S21" s="21">
        <v>695908</v>
      </c>
    </row>
    <row r="22" spans="1:19" s="1" customFormat="1" ht="26.45" customHeight="1" x14ac:dyDescent="0.2">
      <c r="A22" s="269"/>
      <c r="B22" s="249"/>
      <c r="C22" s="269"/>
      <c r="D22" s="249"/>
      <c r="E22" s="249"/>
      <c r="F22" s="249"/>
      <c r="G22" s="249"/>
      <c r="H22" s="249"/>
      <c r="I22" s="249"/>
      <c r="J22" s="249"/>
      <c r="K22" s="265"/>
      <c r="L22" s="265"/>
      <c r="M22" s="96" t="s">
        <v>369</v>
      </c>
      <c r="N22" s="28" t="s">
        <v>297</v>
      </c>
      <c r="O22" s="116">
        <v>49254423.289999999</v>
      </c>
      <c r="P22" s="116">
        <v>49254423.289999999</v>
      </c>
      <c r="Q22" s="116"/>
      <c r="R22" s="147"/>
      <c r="S22" s="147"/>
    </row>
    <row r="23" spans="1:19" s="1" customFormat="1" ht="26.45" customHeight="1" x14ac:dyDescent="0.2">
      <c r="A23" s="269"/>
      <c r="B23" s="249"/>
      <c r="C23" s="269"/>
      <c r="D23" s="249"/>
      <c r="E23" s="249"/>
      <c r="F23" s="249"/>
      <c r="G23" s="249"/>
      <c r="H23" s="249"/>
      <c r="I23" s="249"/>
      <c r="J23" s="249"/>
      <c r="K23" s="265"/>
      <c r="L23" s="265"/>
      <c r="M23" s="96" t="s">
        <v>370</v>
      </c>
      <c r="N23" s="28" t="s">
        <v>297</v>
      </c>
      <c r="O23" s="116">
        <v>4383679.66</v>
      </c>
      <c r="P23" s="116">
        <v>4374426.18</v>
      </c>
      <c r="Q23" s="116">
        <v>4530960</v>
      </c>
      <c r="R23" s="147">
        <v>4259102</v>
      </c>
      <c r="S23" s="147">
        <v>4259102</v>
      </c>
    </row>
    <row r="24" spans="1:19" s="1" customFormat="1" ht="26.45" customHeight="1" x14ac:dyDescent="0.2">
      <c r="A24" s="269"/>
      <c r="B24" s="249"/>
      <c r="C24" s="269"/>
      <c r="D24" s="249"/>
      <c r="E24" s="249"/>
      <c r="F24" s="249"/>
      <c r="G24" s="249"/>
      <c r="H24" s="249"/>
      <c r="I24" s="249"/>
      <c r="J24" s="249"/>
      <c r="K24" s="265"/>
      <c r="L24" s="265"/>
      <c r="M24" s="96" t="s">
        <v>371</v>
      </c>
      <c r="N24" s="28" t="s">
        <v>296</v>
      </c>
      <c r="O24" s="116">
        <v>13265438</v>
      </c>
      <c r="P24" s="116">
        <v>13265438</v>
      </c>
      <c r="Q24" s="116">
        <v>13253612</v>
      </c>
      <c r="R24" s="147">
        <v>5459030</v>
      </c>
      <c r="S24" s="147">
        <f>6928928+1000000</f>
        <v>7928928</v>
      </c>
    </row>
    <row r="25" spans="1:19" s="1" customFormat="1" ht="26.45" customHeight="1" x14ac:dyDescent="0.2">
      <c r="A25" s="269"/>
      <c r="B25" s="249"/>
      <c r="C25" s="269"/>
      <c r="D25" s="249"/>
      <c r="E25" s="249"/>
      <c r="F25" s="249"/>
      <c r="G25" s="249"/>
      <c r="H25" s="249"/>
      <c r="I25" s="249"/>
      <c r="J25" s="249"/>
      <c r="K25" s="265"/>
      <c r="L25" s="265"/>
      <c r="M25" s="96" t="s">
        <v>366</v>
      </c>
      <c r="N25" s="28" t="s">
        <v>297</v>
      </c>
      <c r="O25" s="116">
        <v>2432629.77</v>
      </c>
      <c r="P25" s="116">
        <v>2432629.77</v>
      </c>
      <c r="Q25" s="116">
        <v>254567</v>
      </c>
      <c r="R25" s="147"/>
      <c r="S25" s="147"/>
    </row>
    <row r="26" spans="1:19" s="1" customFormat="1" ht="26.45" customHeight="1" x14ac:dyDescent="0.2">
      <c r="A26" s="269"/>
      <c r="B26" s="249"/>
      <c r="C26" s="269"/>
      <c r="D26" s="249"/>
      <c r="E26" s="249"/>
      <c r="F26" s="249"/>
      <c r="G26" s="249"/>
      <c r="H26" s="249"/>
      <c r="I26" s="249"/>
      <c r="J26" s="249"/>
      <c r="K26" s="265"/>
      <c r="L26" s="265"/>
      <c r="M26" s="96" t="s">
        <v>367</v>
      </c>
      <c r="N26" s="28" t="s">
        <v>297</v>
      </c>
      <c r="O26" s="116">
        <v>1612151.4</v>
      </c>
      <c r="P26" s="116">
        <v>1612151.03</v>
      </c>
      <c r="Q26" s="116">
        <v>944233.78</v>
      </c>
      <c r="R26" s="147"/>
      <c r="S26" s="147"/>
    </row>
    <row r="27" spans="1:19" s="1" customFormat="1" ht="26.45" customHeight="1" x14ac:dyDescent="0.2">
      <c r="A27" s="269"/>
      <c r="B27" s="249"/>
      <c r="C27" s="269"/>
      <c r="D27" s="249"/>
      <c r="E27" s="249"/>
      <c r="F27" s="249"/>
      <c r="G27" s="249"/>
      <c r="H27" s="249"/>
      <c r="I27" s="249"/>
      <c r="J27" s="249"/>
      <c r="K27" s="265"/>
      <c r="L27" s="265"/>
      <c r="M27" s="130" t="s">
        <v>373</v>
      </c>
      <c r="N27" s="28" t="s">
        <v>297</v>
      </c>
      <c r="O27" s="116">
        <v>118089.48</v>
      </c>
      <c r="P27" s="116">
        <v>111140</v>
      </c>
      <c r="Q27" s="116">
        <f>5811+110408.5</f>
        <v>116219.5</v>
      </c>
      <c r="R27" s="147">
        <v>120665</v>
      </c>
      <c r="S27" s="147">
        <v>120665</v>
      </c>
    </row>
    <row r="28" spans="1:19" s="1" customFormat="1" ht="26.45" customHeight="1" x14ac:dyDescent="0.2">
      <c r="A28" s="270"/>
      <c r="B28" s="250"/>
      <c r="C28" s="270"/>
      <c r="D28" s="250"/>
      <c r="E28" s="250"/>
      <c r="F28" s="250"/>
      <c r="G28" s="250"/>
      <c r="H28" s="250"/>
      <c r="I28" s="250"/>
      <c r="J28" s="250"/>
      <c r="K28" s="266"/>
      <c r="L28" s="266"/>
      <c r="M28" s="96" t="s">
        <v>375</v>
      </c>
      <c r="N28" s="28" t="s">
        <v>297</v>
      </c>
      <c r="O28" s="116"/>
      <c r="P28" s="116"/>
      <c r="Q28" s="116">
        <f>9968.5+189393.94</f>
        <v>199362.44</v>
      </c>
      <c r="R28" s="147">
        <v>305997.67</v>
      </c>
      <c r="S28" s="147">
        <v>305997.67</v>
      </c>
    </row>
    <row r="29" spans="1:19" s="1" customFormat="1" ht="26.45" customHeight="1" x14ac:dyDescent="0.2">
      <c r="A29" s="272" t="s">
        <v>53</v>
      </c>
      <c r="B29" s="248" t="s">
        <v>54</v>
      </c>
      <c r="C29" s="273" t="s">
        <v>55</v>
      </c>
      <c r="D29" s="248" t="s">
        <v>270</v>
      </c>
      <c r="E29" s="248" t="s">
        <v>271</v>
      </c>
      <c r="F29" s="248" t="s">
        <v>424</v>
      </c>
      <c r="G29" s="248" t="s">
        <v>42</v>
      </c>
      <c r="H29" s="248" t="s">
        <v>499</v>
      </c>
      <c r="I29" s="248" t="s">
        <v>0</v>
      </c>
      <c r="J29" s="248" t="s">
        <v>11</v>
      </c>
      <c r="K29" s="264" t="s">
        <v>292</v>
      </c>
      <c r="L29" s="264" t="s">
        <v>51</v>
      </c>
      <c r="M29" s="23" t="s">
        <v>288</v>
      </c>
      <c r="N29" s="38" t="s">
        <v>288</v>
      </c>
      <c r="O29" s="132">
        <f t="shared" ref="O29" si="2">SUM(O30:O40)</f>
        <v>19254790.609999999</v>
      </c>
      <c r="P29" s="147">
        <f t="shared" ref="P29:Q29" si="3">SUM(P30:P40)</f>
        <v>18487948.919999998</v>
      </c>
      <c r="Q29" s="147">
        <f t="shared" si="3"/>
        <v>13306461.529999999</v>
      </c>
      <c r="R29" s="147">
        <f t="shared" ref="R29:S29" si="4">SUM(R30:R40)</f>
        <v>8247846.5699999994</v>
      </c>
      <c r="S29" s="147">
        <f t="shared" si="4"/>
        <v>10714567.559999999</v>
      </c>
    </row>
    <row r="30" spans="1:19" s="1" customFormat="1" ht="26.45" customHeight="1" x14ac:dyDescent="0.2">
      <c r="A30" s="272"/>
      <c r="B30" s="249"/>
      <c r="C30" s="273"/>
      <c r="D30" s="249"/>
      <c r="E30" s="249"/>
      <c r="F30" s="249"/>
      <c r="G30" s="249"/>
      <c r="H30" s="249"/>
      <c r="I30" s="249"/>
      <c r="J30" s="249"/>
      <c r="K30" s="265"/>
      <c r="L30" s="265"/>
      <c r="M30" s="109" t="s">
        <v>537</v>
      </c>
      <c r="N30" s="112" t="s">
        <v>297</v>
      </c>
      <c r="O30" s="116">
        <v>108678.28</v>
      </c>
      <c r="P30" s="116">
        <v>108678.28</v>
      </c>
      <c r="Q30" s="116">
        <v>352969.59</v>
      </c>
      <c r="R30" s="147">
        <v>347954.88</v>
      </c>
      <c r="S30" s="147">
        <v>347954.88</v>
      </c>
    </row>
    <row r="31" spans="1:19" s="1" customFormat="1" ht="26.45" customHeight="1" x14ac:dyDescent="0.2">
      <c r="A31" s="272"/>
      <c r="B31" s="249"/>
      <c r="C31" s="273"/>
      <c r="D31" s="249"/>
      <c r="E31" s="249"/>
      <c r="F31" s="249"/>
      <c r="G31" s="249"/>
      <c r="H31" s="249"/>
      <c r="I31" s="249"/>
      <c r="J31" s="249"/>
      <c r="K31" s="265"/>
      <c r="L31" s="265"/>
      <c r="M31" s="96" t="s">
        <v>368</v>
      </c>
      <c r="N31" s="96" t="s">
        <v>297</v>
      </c>
      <c r="O31" s="116">
        <v>2574341</v>
      </c>
      <c r="P31" s="116">
        <v>2574341</v>
      </c>
      <c r="Q31" s="116"/>
      <c r="R31" s="147"/>
      <c r="S31" s="147"/>
    </row>
    <row r="32" spans="1:19" s="24" customFormat="1" ht="26.45" customHeight="1" x14ac:dyDescent="0.2">
      <c r="A32" s="272"/>
      <c r="B32" s="249"/>
      <c r="C32" s="273"/>
      <c r="D32" s="249"/>
      <c r="E32" s="249"/>
      <c r="F32" s="249"/>
      <c r="G32" s="249"/>
      <c r="H32" s="249"/>
      <c r="I32" s="249"/>
      <c r="J32" s="249"/>
      <c r="K32" s="265"/>
      <c r="L32" s="265"/>
      <c r="M32" s="96" t="s">
        <v>370</v>
      </c>
      <c r="N32" s="96" t="s">
        <v>297</v>
      </c>
      <c r="O32" s="116">
        <v>2987200.34</v>
      </c>
      <c r="P32" s="116">
        <v>2982714.06</v>
      </c>
      <c r="Q32" s="116">
        <f>7812000-4530960</f>
        <v>3281040</v>
      </c>
      <c r="R32" s="147">
        <f>7343280-4259102</f>
        <v>3084178</v>
      </c>
      <c r="S32" s="147">
        <f>7343280-4259102</f>
        <v>3084178</v>
      </c>
    </row>
    <row r="33" spans="1:20" s="24" customFormat="1" ht="26.45" customHeight="1" x14ac:dyDescent="0.2">
      <c r="A33" s="272"/>
      <c r="B33" s="249"/>
      <c r="C33" s="273"/>
      <c r="D33" s="249"/>
      <c r="E33" s="249"/>
      <c r="F33" s="249"/>
      <c r="G33" s="249"/>
      <c r="H33" s="249"/>
      <c r="I33" s="249"/>
      <c r="J33" s="249"/>
      <c r="K33" s="265"/>
      <c r="L33" s="265"/>
      <c r="M33" s="96" t="s">
        <v>371</v>
      </c>
      <c r="N33" s="96" t="s">
        <v>296</v>
      </c>
      <c r="O33" s="116">
        <v>8628737</v>
      </c>
      <c r="P33" s="116">
        <v>8628737</v>
      </c>
      <c r="Q33" s="116">
        <v>9331978</v>
      </c>
      <c r="R33" s="147">
        <f>3825670+563381.01</f>
        <v>4389051.01</v>
      </c>
      <c r="S33" s="147">
        <f>4855772+2000000</f>
        <v>6855772</v>
      </c>
      <c r="T33" s="285"/>
    </row>
    <row r="34" spans="1:20" s="24" customFormat="1" ht="26.45" customHeight="1" x14ac:dyDescent="0.2">
      <c r="A34" s="272"/>
      <c r="B34" s="249"/>
      <c r="C34" s="273"/>
      <c r="D34" s="249"/>
      <c r="E34" s="249"/>
      <c r="F34" s="249"/>
      <c r="G34" s="249"/>
      <c r="H34" s="249"/>
      <c r="I34" s="249"/>
      <c r="J34" s="249"/>
      <c r="K34" s="265"/>
      <c r="L34" s="265"/>
      <c r="M34" s="96" t="s">
        <v>366</v>
      </c>
      <c r="N34" s="96" t="s">
        <v>297</v>
      </c>
      <c r="O34" s="116">
        <v>490195.23</v>
      </c>
      <c r="P34" s="116">
        <v>490195.23</v>
      </c>
      <c r="Q34" s="116">
        <v>6892</v>
      </c>
      <c r="R34" s="22"/>
      <c r="S34" s="22"/>
    </row>
    <row r="35" spans="1:20" s="24" customFormat="1" ht="26.45" customHeight="1" x14ac:dyDescent="0.2">
      <c r="A35" s="272"/>
      <c r="B35" s="249"/>
      <c r="C35" s="273"/>
      <c r="D35" s="249"/>
      <c r="E35" s="249"/>
      <c r="F35" s="249"/>
      <c r="G35" s="249"/>
      <c r="H35" s="249"/>
      <c r="I35" s="249"/>
      <c r="J35" s="249"/>
      <c r="K35" s="265"/>
      <c r="L35" s="265"/>
      <c r="M35" s="96" t="s">
        <v>367</v>
      </c>
      <c r="N35" s="96" t="s">
        <v>297</v>
      </c>
      <c r="O35" s="116">
        <v>513075.6</v>
      </c>
      <c r="P35" s="116">
        <v>513075.6</v>
      </c>
      <c r="Q35" s="116">
        <v>18000</v>
      </c>
      <c r="R35" s="22"/>
      <c r="S35" s="22"/>
    </row>
    <row r="36" spans="1:20" s="24" customFormat="1" ht="26.45" customHeight="1" x14ac:dyDescent="0.2">
      <c r="A36" s="272"/>
      <c r="B36" s="249"/>
      <c r="C36" s="273"/>
      <c r="D36" s="249"/>
      <c r="E36" s="249"/>
      <c r="F36" s="249"/>
      <c r="G36" s="249"/>
      <c r="H36" s="249"/>
      <c r="I36" s="249"/>
      <c r="J36" s="249"/>
      <c r="K36" s="265"/>
      <c r="L36" s="265"/>
      <c r="M36" s="96" t="s">
        <v>372</v>
      </c>
      <c r="N36" s="28" t="s">
        <v>297</v>
      </c>
      <c r="O36" s="116">
        <v>670000</v>
      </c>
      <c r="P36" s="116">
        <v>669000</v>
      </c>
      <c r="Q36" s="116"/>
      <c r="R36" s="22"/>
      <c r="S36" s="22"/>
    </row>
    <row r="37" spans="1:20" s="24" customFormat="1" ht="26.45" customHeight="1" x14ac:dyDescent="0.2">
      <c r="A37" s="272"/>
      <c r="B37" s="249"/>
      <c r="C37" s="273"/>
      <c r="D37" s="249"/>
      <c r="E37" s="249"/>
      <c r="F37" s="249"/>
      <c r="G37" s="249"/>
      <c r="H37" s="249"/>
      <c r="I37" s="249"/>
      <c r="J37" s="249"/>
      <c r="K37" s="265"/>
      <c r="L37" s="265"/>
      <c r="M37" s="96" t="s">
        <v>301</v>
      </c>
      <c r="N37" s="96" t="s">
        <v>297</v>
      </c>
      <c r="O37" s="116"/>
      <c r="P37" s="116"/>
      <c r="Q37" s="116"/>
      <c r="R37" s="22"/>
      <c r="S37" s="22"/>
    </row>
    <row r="38" spans="1:20" s="24" customFormat="1" ht="26.45" customHeight="1" x14ac:dyDescent="0.2">
      <c r="A38" s="272"/>
      <c r="B38" s="249"/>
      <c r="C38" s="273"/>
      <c r="D38" s="249"/>
      <c r="E38" s="249"/>
      <c r="F38" s="249"/>
      <c r="G38" s="249"/>
      <c r="H38" s="249"/>
      <c r="I38" s="249"/>
      <c r="J38" s="249"/>
      <c r="K38" s="265"/>
      <c r="L38" s="265"/>
      <c r="M38" s="96" t="s">
        <v>374</v>
      </c>
      <c r="N38" s="96" t="s">
        <v>297</v>
      </c>
      <c r="O38" s="116">
        <v>3000000</v>
      </c>
      <c r="P38" s="116">
        <v>2280662.0699999998</v>
      </c>
      <c r="Q38" s="116"/>
      <c r="R38" s="22"/>
      <c r="S38" s="22"/>
    </row>
    <row r="39" spans="1:20" s="1" customFormat="1" ht="26.45" customHeight="1" x14ac:dyDescent="0.2">
      <c r="A39" s="272"/>
      <c r="B39" s="249"/>
      <c r="C39" s="273"/>
      <c r="D39" s="249"/>
      <c r="E39" s="249"/>
      <c r="F39" s="249"/>
      <c r="G39" s="249"/>
      <c r="H39" s="249"/>
      <c r="I39" s="249"/>
      <c r="J39" s="249"/>
      <c r="K39" s="265"/>
      <c r="L39" s="265"/>
      <c r="M39" s="96" t="s">
        <v>373</v>
      </c>
      <c r="N39" s="28" t="s">
        <v>297</v>
      </c>
      <c r="O39" s="116">
        <v>118089.48</v>
      </c>
      <c r="P39" s="116">
        <v>76072</v>
      </c>
      <c r="Q39" s="116">
        <f>232439-116219.5</f>
        <v>116219.5</v>
      </c>
      <c r="R39" s="22">
        <v>120665</v>
      </c>
      <c r="S39" s="22">
        <v>120665</v>
      </c>
    </row>
    <row r="40" spans="1:20" s="24" customFormat="1" ht="26.45" customHeight="1" x14ac:dyDescent="0.2">
      <c r="A40" s="272"/>
      <c r="B40" s="250"/>
      <c r="C40" s="273"/>
      <c r="D40" s="250"/>
      <c r="E40" s="250"/>
      <c r="F40" s="250"/>
      <c r="G40" s="250"/>
      <c r="H40" s="250"/>
      <c r="I40" s="250"/>
      <c r="J40" s="250"/>
      <c r="K40" s="266"/>
      <c r="L40" s="266"/>
      <c r="M40" s="96" t="s">
        <v>375</v>
      </c>
      <c r="N40" s="28" t="s">
        <v>297</v>
      </c>
      <c r="O40" s="116">
        <v>164473.68</v>
      </c>
      <c r="P40" s="116">
        <v>164473.68</v>
      </c>
      <c r="Q40" s="116">
        <f>398724.88-199362.44</f>
        <v>199362.44</v>
      </c>
      <c r="R40" s="22">
        <v>305997.68</v>
      </c>
      <c r="S40" s="22">
        <v>305997.68</v>
      </c>
    </row>
    <row r="41" spans="1:20" s="1" customFormat="1" ht="26.45" customHeight="1" x14ac:dyDescent="0.2">
      <c r="A41" s="169" t="s">
        <v>56</v>
      </c>
      <c r="B41" s="229" t="s">
        <v>57</v>
      </c>
      <c r="C41" s="290" t="s">
        <v>58</v>
      </c>
      <c r="D41" s="219" t="s">
        <v>270</v>
      </c>
      <c r="E41" s="219" t="s">
        <v>271</v>
      </c>
      <c r="F41" s="293" t="s">
        <v>424</v>
      </c>
      <c r="G41" s="229" t="s">
        <v>42</v>
      </c>
      <c r="H41" s="229" t="s">
        <v>501</v>
      </c>
      <c r="I41" s="229" t="s">
        <v>0</v>
      </c>
      <c r="J41" s="229" t="s">
        <v>11</v>
      </c>
      <c r="K41" s="106" t="s">
        <v>288</v>
      </c>
      <c r="L41" s="106" t="s">
        <v>305</v>
      </c>
      <c r="M41" s="106" t="s">
        <v>288</v>
      </c>
      <c r="N41" s="39" t="s">
        <v>288</v>
      </c>
      <c r="O41" s="26">
        <f>SUM(O42:O49)</f>
        <v>20283241.16</v>
      </c>
      <c r="P41" s="26">
        <f>SUM(P42:P49)</f>
        <v>20283241.16</v>
      </c>
      <c r="Q41" s="26">
        <f>SUM(Q42:Q49)</f>
        <v>16978512</v>
      </c>
      <c r="R41" s="26">
        <f>SUM(R42:R49)</f>
        <v>14573200</v>
      </c>
      <c r="S41" s="26">
        <f>SUM(S42:S49)</f>
        <v>14773200</v>
      </c>
    </row>
    <row r="42" spans="1:20" s="1" customFormat="1" ht="26.45" customHeight="1" x14ac:dyDescent="0.2">
      <c r="A42" s="169"/>
      <c r="B42" s="153"/>
      <c r="C42" s="291"/>
      <c r="D42" s="219"/>
      <c r="E42" s="219"/>
      <c r="F42" s="220"/>
      <c r="G42" s="153"/>
      <c r="H42" s="153"/>
      <c r="I42" s="153"/>
      <c r="J42" s="153"/>
      <c r="K42" s="156" t="s">
        <v>284</v>
      </c>
      <c r="L42" s="156" t="s">
        <v>59</v>
      </c>
      <c r="M42" s="15" t="s">
        <v>377</v>
      </c>
      <c r="N42" s="15" t="s">
        <v>296</v>
      </c>
      <c r="O42" s="116">
        <v>7340298</v>
      </c>
      <c r="P42" s="116">
        <v>7340298</v>
      </c>
      <c r="Q42" s="116">
        <v>8188000</v>
      </c>
      <c r="R42" s="147">
        <f>7522200+665800</f>
        <v>8188000</v>
      </c>
      <c r="S42" s="147">
        <f>7522200+665800</f>
        <v>8188000</v>
      </c>
      <c r="T42" s="284"/>
    </row>
    <row r="43" spans="1:20" s="1" customFormat="1" ht="26.45" customHeight="1" x14ac:dyDescent="0.2">
      <c r="A43" s="169"/>
      <c r="B43" s="153"/>
      <c r="C43" s="291"/>
      <c r="D43" s="219"/>
      <c r="E43" s="219"/>
      <c r="F43" s="220"/>
      <c r="G43" s="153"/>
      <c r="H43" s="153"/>
      <c r="I43" s="153"/>
      <c r="J43" s="153"/>
      <c r="K43" s="180"/>
      <c r="L43" s="180"/>
      <c r="M43" s="15" t="s">
        <v>376</v>
      </c>
      <c r="N43" s="15" t="s">
        <v>297</v>
      </c>
      <c r="O43" s="116">
        <v>5742330</v>
      </c>
      <c r="P43" s="116">
        <v>5742330</v>
      </c>
      <c r="Q43" s="116"/>
      <c r="R43" s="147"/>
      <c r="S43" s="147"/>
    </row>
    <row r="44" spans="1:20" s="1" customFormat="1" ht="26.45" customHeight="1" x14ac:dyDescent="0.2">
      <c r="A44" s="169"/>
      <c r="B44" s="153"/>
      <c r="C44" s="291"/>
      <c r="D44" s="219"/>
      <c r="E44" s="219"/>
      <c r="F44" s="220"/>
      <c r="G44" s="153"/>
      <c r="H44" s="153"/>
      <c r="I44" s="153"/>
      <c r="J44" s="153"/>
      <c r="K44" s="180"/>
      <c r="L44" s="180"/>
      <c r="M44" s="15" t="s">
        <v>378</v>
      </c>
      <c r="N44" s="15" t="s">
        <v>297</v>
      </c>
      <c r="O44" s="132">
        <v>82247</v>
      </c>
      <c r="P44" s="147">
        <v>82247</v>
      </c>
      <c r="Q44" s="147">
        <v>12600</v>
      </c>
      <c r="R44" s="147"/>
      <c r="S44" s="147"/>
    </row>
    <row r="45" spans="1:20" s="1" customFormat="1" ht="26.45" customHeight="1" x14ac:dyDescent="0.2">
      <c r="A45" s="169"/>
      <c r="B45" s="153"/>
      <c r="C45" s="291"/>
      <c r="D45" s="219"/>
      <c r="E45" s="219"/>
      <c r="F45" s="220"/>
      <c r="G45" s="153"/>
      <c r="H45" s="153"/>
      <c r="I45" s="153"/>
      <c r="J45" s="153"/>
      <c r="K45" s="157"/>
      <c r="L45" s="157"/>
      <c r="M45" s="15" t="s">
        <v>379</v>
      </c>
      <c r="N45" s="15" t="s">
        <v>297</v>
      </c>
      <c r="O45" s="132">
        <v>48117</v>
      </c>
      <c r="P45" s="147">
        <v>48117</v>
      </c>
      <c r="Q45" s="147">
        <v>1080000</v>
      </c>
      <c r="R45" s="147"/>
      <c r="S45" s="147"/>
    </row>
    <row r="46" spans="1:20" s="1" customFormat="1" ht="26.45" customHeight="1" x14ac:dyDescent="0.2">
      <c r="A46" s="169"/>
      <c r="B46" s="153"/>
      <c r="C46" s="291"/>
      <c r="D46" s="219" t="s">
        <v>423</v>
      </c>
      <c r="E46" s="219" t="s">
        <v>42</v>
      </c>
      <c r="F46" s="220"/>
      <c r="G46" s="153"/>
      <c r="H46" s="153"/>
      <c r="I46" s="153"/>
      <c r="J46" s="153"/>
      <c r="K46" s="158" t="s">
        <v>292</v>
      </c>
      <c r="L46" s="158" t="s">
        <v>59</v>
      </c>
      <c r="M46" s="15" t="s">
        <v>380</v>
      </c>
      <c r="N46" s="15" t="s">
        <v>296</v>
      </c>
      <c r="O46" s="132">
        <v>6681419</v>
      </c>
      <c r="P46" s="147">
        <v>6681419</v>
      </c>
      <c r="Q46" s="147">
        <v>7050990</v>
      </c>
      <c r="R46" s="147">
        <f>5885200+500000</f>
        <v>6385200</v>
      </c>
      <c r="S46" s="147">
        <f>5885200+700000</f>
        <v>6585200</v>
      </c>
      <c r="T46" s="284"/>
    </row>
    <row r="47" spans="1:20" s="1" customFormat="1" ht="26.45" customHeight="1" x14ac:dyDescent="0.2">
      <c r="A47" s="169"/>
      <c r="B47" s="153"/>
      <c r="C47" s="291"/>
      <c r="D47" s="219"/>
      <c r="E47" s="219"/>
      <c r="F47" s="220"/>
      <c r="G47" s="153"/>
      <c r="H47" s="153"/>
      <c r="I47" s="153"/>
      <c r="J47" s="153"/>
      <c r="K47" s="221"/>
      <c r="L47" s="221"/>
      <c r="M47" s="15" t="s">
        <v>366</v>
      </c>
      <c r="N47" s="15" t="s">
        <v>297</v>
      </c>
      <c r="O47" s="132">
        <v>121040</v>
      </c>
      <c r="P47" s="147">
        <v>121040</v>
      </c>
      <c r="Q47" s="147">
        <v>46500</v>
      </c>
      <c r="R47" s="147"/>
      <c r="S47" s="147"/>
    </row>
    <row r="48" spans="1:20" s="1" customFormat="1" ht="26.45" customHeight="1" x14ac:dyDescent="0.2">
      <c r="A48" s="169"/>
      <c r="B48" s="153"/>
      <c r="C48" s="291"/>
      <c r="D48" s="219"/>
      <c r="E48" s="219"/>
      <c r="F48" s="220"/>
      <c r="G48" s="153"/>
      <c r="H48" s="153"/>
      <c r="I48" s="153"/>
      <c r="J48" s="153"/>
      <c r="K48" s="221"/>
      <c r="L48" s="221"/>
      <c r="M48" s="15" t="s">
        <v>367</v>
      </c>
      <c r="N48" s="15" t="s">
        <v>297</v>
      </c>
      <c r="O48" s="132">
        <f>4000+80667</f>
        <v>84667</v>
      </c>
      <c r="P48" s="147">
        <f>4000+80667</f>
        <v>84667</v>
      </c>
      <c r="Q48" s="147">
        <v>600422</v>
      </c>
      <c r="R48" s="147"/>
      <c r="S48" s="147"/>
    </row>
    <row r="49" spans="1:19" s="1" customFormat="1" ht="26.45" customHeight="1" x14ac:dyDescent="0.2">
      <c r="A49" s="271"/>
      <c r="B49" s="153"/>
      <c r="C49" s="292"/>
      <c r="D49" s="219"/>
      <c r="E49" s="219"/>
      <c r="F49" s="174"/>
      <c r="G49" s="155"/>
      <c r="H49" s="155"/>
      <c r="I49" s="155"/>
      <c r="J49" s="155"/>
      <c r="K49" s="159"/>
      <c r="L49" s="159"/>
      <c r="M49" s="15" t="s">
        <v>381</v>
      </c>
      <c r="N49" s="15" t="s">
        <v>297</v>
      </c>
      <c r="O49" s="132">
        <f>10660+173967-1503.84</f>
        <v>183123.16</v>
      </c>
      <c r="P49" s="147">
        <f>10660+173967-1503.84</f>
        <v>183123.16</v>
      </c>
      <c r="Q49" s="147">
        <v>0</v>
      </c>
      <c r="R49" s="147"/>
      <c r="S49" s="147"/>
    </row>
    <row r="50" spans="1:19" s="1" customFormat="1" ht="74.25" customHeight="1" x14ac:dyDescent="0.2">
      <c r="A50" s="41" t="s">
        <v>60</v>
      </c>
      <c r="B50" s="107" t="s">
        <v>61</v>
      </c>
      <c r="C50" s="107" t="s">
        <v>62</v>
      </c>
      <c r="D50" s="137" t="s">
        <v>270</v>
      </c>
      <c r="E50" s="141" t="s">
        <v>271</v>
      </c>
      <c r="F50" s="102" t="s">
        <v>431</v>
      </c>
      <c r="G50" s="102" t="s">
        <v>42</v>
      </c>
      <c r="H50" s="102" t="s">
        <v>500</v>
      </c>
      <c r="I50" s="102" t="s">
        <v>0</v>
      </c>
      <c r="J50" s="102" t="s">
        <v>11</v>
      </c>
      <c r="K50" s="15" t="s">
        <v>292</v>
      </c>
      <c r="L50" s="15" t="s">
        <v>51</v>
      </c>
      <c r="M50" s="15" t="s">
        <v>364</v>
      </c>
      <c r="N50" s="15" t="s">
        <v>297</v>
      </c>
      <c r="O50" s="132">
        <f>332280+191700</f>
        <v>523980</v>
      </c>
      <c r="P50" s="147">
        <f>332280+191700</f>
        <v>523980</v>
      </c>
      <c r="Q50" s="147">
        <v>587880</v>
      </c>
      <c r="R50" s="147">
        <v>587880</v>
      </c>
      <c r="S50" s="147">
        <v>587880</v>
      </c>
    </row>
    <row r="51" spans="1:19" s="1" customFormat="1" ht="34.5" customHeight="1" x14ac:dyDescent="0.2">
      <c r="A51" s="219" t="s">
        <v>63</v>
      </c>
      <c r="B51" s="219" t="s">
        <v>64</v>
      </c>
      <c r="C51" s="219" t="s">
        <v>65</v>
      </c>
      <c r="D51" s="219" t="s">
        <v>270</v>
      </c>
      <c r="E51" s="219" t="s">
        <v>271</v>
      </c>
      <c r="F51" s="173" t="s">
        <v>424</v>
      </c>
      <c r="G51" s="152" t="s">
        <v>42</v>
      </c>
      <c r="H51" s="152" t="s">
        <v>502</v>
      </c>
      <c r="I51" s="152" t="s">
        <v>0</v>
      </c>
      <c r="J51" s="152" t="s">
        <v>11</v>
      </c>
      <c r="K51" s="15" t="s">
        <v>292</v>
      </c>
      <c r="L51" s="15" t="s">
        <v>66</v>
      </c>
      <c r="M51" s="15" t="s">
        <v>287</v>
      </c>
      <c r="N51" s="15" t="s">
        <v>288</v>
      </c>
      <c r="O51" s="132">
        <f t="shared" ref="O51" si="5">SUM(O52:O60)</f>
        <v>17876447</v>
      </c>
      <c r="P51" s="147">
        <f t="shared" ref="P51:Q51" si="6">SUM(P52:P60)</f>
        <v>17805911.420000002</v>
      </c>
      <c r="Q51" s="147">
        <f t="shared" si="6"/>
        <v>19156600</v>
      </c>
      <c r="R51" s="147">
        <f t="shared" ref="R51:S51" si="7">SUM(R52:R60)</f>
        <v>18489000</v>
      </c>
      <c r="S51" s="147">
        <f t="shared" si="7"/>
        <v>18461500</v>
      </c>
    </row>
    <row r="52" spans="1:19" s="1" customFormat="1" ht="34.5" customHeight="1" x14ac:dyDescent="0.2">
      <c r="A52" s="219"/>
      <c r="B52" s="219"/>
      <c r="C52" s="219"/>
      <c r="D52" s="219"/>
      <c r="E52" s="219"/>
      <c r="F52" s="220"/>
      <c r="G52" s="153"/>
      <c r="H52" s="153"/>
      <c r="I52" s="153"/>
      <c r="J52" s="153"/>
      <c r="K52" s="156" t="s">
        <v>292</v>
      </c>
      <c r="L52" s="156" t="s">
        <v>66</v>
      </c>
      <c r="M52" s="156" t="s">
        <v>363</v>
      </c>
      <c r="N52" s="20" t="s">
        <v>28</v>
      </c>
      <c r="O52" s="132">
        <v>12951465.51</v>
      </c>
      <c r="P52" s="147">
        <v>12943416.220000001</v>
      </c>
      <c r="Q52" s="147">
        <v>13894300</v>
      </c>
      <c r="R52" s="147">
        <v>13894300</v>
      </c>
      <c r="S52" s="147">
        <v>13894300</v>
      </c>
    </row>
    <row r="53" spans="1:19" s="1" customFormat="1" ht="34.5" customHeight="1" x14ac:dyDescent="0.2">
      <c r="A53" s="219"/>
      <c r="B53" s="219"/>
      <c r="C53" s="219"/>
      <c r="D53" s="219"/>
      <c r="E53" s="219"/>
      <c r="F53" s="220"/>
      <c r="G53" s="153"/>
      <c r="H53" s="153"/>
      <c r="I53" s="153"/>
      <c r="J53" s="153"/>
      <c r="K53" s="180"/>
      <c r="L53" s="180"/>
      <c r="M53" s="180"/>
      <c r="N53" s="20" t="s">
        <v>315</v>
      </c>
      <c r="O53" s="132">
        <v>3820030.49</v>
      </c>
      <c r="P53" s="147">
        <v>3819424.85</v>
      </c>
      <c r="Q53" s="147">
        <v>4139800</v>
      </c>
      <c r="R53" s="147">
        <v>4139800</v>
      </c>
      <c r="S53" s="147">
        <v>4139800</v>
      </c>
    </row>
    <row r="54" spans="1:19" s="1" customFormat="1" ht="34.5" customHeight="1" x14ac:dyDescent="0.2">
      <c r="A54" s="219"/>
      <c r="B54" s="219"/>
      <c r="C54" s="219"/>
      <c r="D54" s="219"/>
      <c r="E54" s="219"/>
      <c r="F54" s="220"/>
      <c r="G54" s="153"/>
      <c r="H54" s="153"/>
      <c r="I54" s="153"/>
      <c r="J54" s="153"/>
      <c r="K54" s="180"/>
      <c r="L54" s="180"/>
      <c r="M54" s="180"/>
      <c r="N54" s="20" t="s">
        <v>285</v>
      </c>
      <c r="O54" s="132">
        <v>1083800</v>
      </c>
      <c r="P54" s="147">
        <v>1022272.5</v>
      </c>
      <c r="Q54" s="147">
        <v>1099400</v>
      </c>
      <c r="R54" s="146">
        <v>442500</v>
      </c>
      <c r="S54" s="146">
        <v>415000</v>
      </c>
    </row>
    <row r="55" spans="1:19" s="1" customFormat="1" ht="34.5" customHeight="1" x14ac:dyDescent="0.2">
      <c r="A55" s="219"/>
      <c r="B55" s="219"/>
      <c r="C55" s="219"/>
      <c r="D55" s="262" t="s">
        <v>423</v>
      </c>
      <c r="E55" s="153" t="s">
        <v>42</v>
      </c>
      <c r="F55" s="153"/>
      <c r="G55" s="153"/>
      <c r="H55" s="153"/>
      <c r="I55" s="153"/>
      <c r="J55" s="153"/>
      <c r="K55" s="180"/>
      <c r="L55" s="180"/>
      <c r="M55" s="180"/>
      <c r="N55" s="20" t="s">
        <v>319</v>
      </c>
      <c r="O55" s="132">
        <v>500</v>
      </c>
      <c r="P55" s="132">
        <v>157.38999999999999</v>
      </c>
      <c r="Q55" s="22">
        <v>500</v>
      </c>
      <c r="R55" s="50">
        <v>400</v>
      </c>
      <c r="S55" s="50">
        <v>400</v>
      </c>
    </row>
    <row r="56" spans="1:19" s="1" customFormat="1" ht="34.5" customHeight="1" x14ac:dyDescent="0.2">
      <c r="A56" s="219"/>
      <c r="B56" s="219"/>
      <c r="C56" s="219"/>
      <c r="D56" s="262"/>
      <c r="E56" s="153"/>
      <c r="F56" s="153"/>
      <c r="G56" s="153"/>
      <c r="H56" s="153"/>
      <c r="I56" s="153"/>
      <c r="J56" s="153"/>
      <c r="K56" s="180"/>
      <c r="L56" s="180"/>
      <c r="M56" s="180"/>
      <c r="N56" s="20" t="s">
        <v>284</v>
      </c>
      <c r="O56" s="132">
        <v>5980</v>
      </c>
      <c r="P56" s="132">
        <v>5970</v>
      </c>
      <c r="Q56" s="22">
        <v>10500</v>
      </c>
      <c r="R56" s="50">
        <v>6000</v>
      </c>
      <c r="S56" s="50">
        <v>6000</v>
      </c>
    </row>
    <row r="57" spans="1:19" s="1" customFormat="1" ht="34.5" customHeight="1" x14ac:dyDescent="0.2">
      <c r="A57" s="219"/>
      <c r="B57" s="219"/>
      <c r="C57" s="219"/>
      <c r="D57" s="262"/>
      <c r="E57" s="153"/>
      <c r="F57" s="153"/>
      <c r="G57" s="153"/>
      <c r="H57" s="153"/>
      <c r="I57" s="153"/>
      <c r="J57" s="153"/>
      <c r="K57" s="180"/>
      <c r="L57" s="180"/>
      <c r="M57" s="180"/>
      <c r="N57" s="15" t="s">
        <v>292</v>
      </c>
      <c r="O57" s="132">
        <v>14486.54</v>
      </c>
      <c r="P57" s="132">
        <v>14486</v>
      </c>
      <c r="Q57" s="22">
        <v>12100</v>
      </c>
      <c r="R57" s="22">
        <v>6000</v>
      </c>
      <c r="S57" s="22">
        <v>6000</v>
      </c>
    </row>
    <row r="58" spans="1:19" s="1" customFormat="1" ht="34.5" customHeight="1" x14ac:dyDescent="0.2">
      <c r="A58" s="219"/>
      <c r="B58" s="219"/>
      <c r="C58" s="219"/>
      <c r="D58" s="262"/>
      <c r="E58" s="153"/>
      <c r="F58" s="153"/>
      <c r="G58" s="153"/>
      <c r="H58" s="153"/>
      <c r="I58" s="153"/>
      <c r="J58" s="153"/>
      <c r="K58" s="180"/>
      <c r="L58" s="180"/>
      <c r="M58" s="157"/>
      <c r="N58" s="15" t="s">
        <v>289</v>
      </c>
      <c r="O58" s="132">
        <v>184.46</v>
      </c>
      <c r="P58" s="132">
        <v>184.46</v>
      </c>
      <c r="Q58" s="22"/>
      <c r="R58" s="22"/>
      <c r="S58" s="22"/>
    </row>
    <row r="59" spans="1:19" s="1" customFormat="1" ht="34.5" customHeight="1" x14ac:dyDescent="0.2">
      <c r="A59" s="219"/>
      <c r="B59" s="219"/>
      <c r="C59" s="219"/>
      <c r="D59" s="262"/>
      <c r="E59" s="153"/>
      <c r="F59" s="153"/>
      <c r="G59" s="153"/>
      <c r="H59" s="153"/>
      <c r="I59" s="153"/>
      <c r="J59" s="153"/>
      <c r="K59" s="180"/>
      <c r="L59" s="180"/>
      <c r="M59" s="156" t="s">
        <v>322</v>
      </c>
      <c r="N59" s="15" t="s">
        <v>28</v>
      </c>
      <c r="O59" s="132"/>
      <c r="P59" s="132"/>
      <c r="Q59" s="22"/>
      <c r="R59" s="22"/>
      <c r="S59" s="22"/>
    </row>
    <row r="60" spans="1:19" s="1" customFormat="1" ht="34.5" customHeight="1" x14ac:dyDescent="0.2">
      <c r="A60" s="219"/>
      <c r="B60" s="219"/>
      <c r="C60" s="219"/>
      <c r="D60" s="262"/>
      <c r="E60" s="155"/>
      <c r="F60" s="155"/>
      <c r="G60" s="155"/>
      <c r="H60" s="155"/>
      <c r="I60" s="155"/>
      <c r="J60" s="155"/>
      <c r="K60" s="157"/>
      <c r="L60" s="157"/>
      <c r="M60" s="157"/>
      <c r="N60" s="15" t="s">
        <v>315</v>
      </c>
      <c r="O60" s="132"/>
      <c r="P60" s="132"/>
      <c r="Q60" s="22"/>
      <c r="R60" s="22"/>
      <c r="S60" s="22"/>
    </row>
    <row r="61" spans="1:19" s="1" customFormat="1" ht="51" customHeight="1" x14ac:dyDescent="0.2">
      <c r="A61" s="229" t="s">
        <v>67</v>
      </c>
      <c r="B61" s="153" t="s">
        <v>68</v>
      </c>
      <c r="C61" s="260" t="s">
        <v>69</v>
      </c>
      <c r="D61" s="248" t="s">
        <v>70</v>
      </c>
      <c r="E61" s="261" t="s">
        <v>42</v>
      </c>
      <c r="F61" s="152" t="s">
        <v>504</v>
      </c>
      <c r="G61" s="152" t="s">
        <v>42</v>
      </c>
      <c r="H61" s="152" t="s">
        <v>503</v>
      </c>
      <c r="I61" s="152" t="s">
        <v>42</v>
      </c>
      <c r="J61" s="152" t="s">
        <v>6</v>
      </c>
      <c r="K61" s="15" t="s">
        <v>284</v>
      </c>
      <c r="L61" s="15" t="s">
        <v>305</v>
      </c>
      <c r="M61" s="15" t="s">
        <v>287</v>
      </c>
      <c r="N61" s="15" t="s">
        <v>288</v>
      </c>
      <c r="O61" s="132">
        <f>SUM(O62:O67)</f>
        <v>881079.25</v>
      </c>
      <c r="P61" s="132">
        <f>SUM(P62:P67)</f>
        <v>881079.25</v>
      </c>
      <c r="Q61" s="22">
        <f>SUM(Q62:Q67)</f>
        <v>625843</v>
      </c>
      <c r="R61" s="22">
        <f>SUM(R62:R67)</f>
        <v>392524.05</v>
      </c>
      <c r="S61" s="22">
        <f>SUM(S62:S67)</f>
        <v>3061423.19</v>
      </c>
    </row>
    <row r="62" spans="1:19" s="1" customFormat="1" ht="51" customHeight="1" x14ac:dyDescent="0.2">
      <c r="A62" s="153"/>
      <c r="B62" s="153"/>
      <c r="C62" s="260"/>
      <c r="D62" s="249"/>
      <c r="E62" s="262"/>
      <c r="F62" s="153"/>
      <c r="G62" s="153"/>
      <c r="H62" s="153"/>
      <c r="I62" s="153"/>
      <c r="J62" s="153"/>
      <c r="K62" s="15" t="s">
        <v>284</v>
      </c>
      <c r="L62" s="15" t="s">
        <v>152</v>
      </c>
      <c r="M62" s="75" t="s">
        <v>392</v>
      </c>
      <c r="N62" s="75" t="s">
        <v>285</v>
      </c>
      <c r="O62" s="116">
        <v>463139.8</v>
      </c>
      <c r="P62" s="116">
        <v>463139.8</v>
      </c>
      <c r="Q62" s="116">
        <v>579500</v>
      </c>
      <c r="R62" s="22"/>
      <c r="S62" s="22"/>
    </row>
    <row r="63" spans="1:19" s="1" customFormat="1" ht="51" customHeight="1" x14ac:dyDescent="0.2">
      <c r="A63" s="153"/>
      <c r="B63" s="153"/>
      <c r="C63" s="260"/>
      <c r="D63" s="249"/>
      <c r="E63" s="262"/>
      <c r="F63" s="153"/>
      <c r="G63" s="153"/>
      <c r="H63" s="153"/>
      <c r="I63" s="153"/>
      <c r="J63" s="153"/>
      <c r="K63" s="15" t="s">
        <v>284</v>
      </c>
      <c r="L63" s="32" t="s">
        <v>111</v>
      </c>
      <c r="M63" s="96" t="s">
        <v>390</v>
      </c>
      <c r="N63" s="96" t="s">
        <v>292</v>
      </c>
      <c r="O63" s="116">
        <v>55100</v>
      </c>
      <c r="P63" s="116">
        <v>55100</v>
      </c>
      <c r="Q63" s="116">
        <v>46343</v>
      </c>
      <c r="R63" s="116">
        <v>46343</v>
      </c>
      <c r="S63" s="116">
        <v>46343</v>
      </c>
    </row>
    <row r="64" spans="1:19" s="1" customFormat="1" ht="51" customHeight="1" x14ac:dyDescent="0.2">
      <c r="A64" s="153"/>
      <c r="B64" s="153"/>
      <c r="C64" s="260"/>
      <c r="D64" s="249"/>
      <c r="E64" s="262"/>
      <c r="F64" s="153"/>
      <c r="G64" s="153"/>
      <c r="H64" s="153"/>
      <c r="I64" s="153"/>
      <c r="J64" s="153"/>
      <c r="K64" s="139" t="s">
        <v>284</v>
      </c>
      <c r="L64" s="32" t="s">
        <v>94</v>
      </c>
      <c r="M64" s="135" t="s">
        <v>530</v>
      </c>
      <c r="N64" s="136"/>
      <c r="O64" s="116"/>
      <c r="P64" s="116"/>
      <c r="Q64" s="116"/>
      <c r="R64" s="116">
        <v>346181.05</v>
      </c>
      <c r="S64" s="116">
        <v>3015080.19</v>
      </c>
    </row>
    <row r="65" spans="1:20" s="1" customFormat="1" ht="51" customHeight="1" x14ac:dyDescent="0.2">
      <c r="A65" s="153"/>
      <c r="B65" s="153"/>
      <c r="C65" s="260"/>
      <c r="D65" s="249"/>
      <c r="E65" s="262"/>
      <c r="F65" s="153"/>
      <c r="G65" s="153"/>
      <c r="H65" s="153"/>
      <c r="I65" s="153"/>
      <c r="J65" s="153"/>
      <c r="K65" s="108" t="s">
        <v>284</v>
      </c>
      <c r="L65" s="32" t="s">
        <v>259</v>
      </c>
      <c r="M65" s="110" t="s">
        <v>326</v>
      </c>
      <c r="N65" s="111" t="s">
        <v>285</v>
      </c>
      <c r="O65" s="116">
        <v>257460.75</v>
      </c>
      <c r="P65" s="116">
        <v>257460.75</v>
      </c>
      <c r="Q65" s="116"/>
      <c r="R65" s="22"/>
      <c r="S65" s="22"/>
    </row>
    <row r="66" spans="1:20" s="1" customFormat="1" ht="51" customHeight="1" x14ac:dyDescent="0.2">
      <c r="A66" s="153"/>
      <c r="B66" s="153"/>
      <c r="C66" s="260"/>
      <c r="D66" s="249"/>
      <c r="E66" s="262"/>
      <c r="F66" s="153"/>
      <c r="G66" s="153"/>
      <c r="H66" s="153"/>
      <c r="I66" s="153"/>
      <c r="J66" s="153"/>
      <c r="K66" s="108" t="s">
        <v>284</v>
      </c>
      <c r="L66" s="32" t="s">
        <v>259</v>
      </c>
      <c r="M66" s="110" t="s">
        <v>326</v>
      </c>
      <c r="N66" s="111" t="s">
        <v>524</v>
      </c>
      <c r="O66" s="116">
        <v>5378.7</v>
      </c>
      <c r="P66" s="116">
        <v>5378.7</v>
      </c>
      <c r="Q66" s="116"/>
      <c r="R66" s="22"/>
      <c r="S66" s="22"/>
    </row>
    <row r="67" spans="1:20" s="1" customFormat="1" ht="51" customHeight="1" x14ac:dyDescent="0.2">
      <c r="A67" s="155"/>
      <c r="B67" s="155"/>
      <c r="C67" s="172"/>
      <c r="D67" s="250"/>
      <c r="E67" s="263"/>
      <c r="F67" s="155"/>
      <c r="G67" s="155"/>
      <c r="H67" s="155"/>
      <c r="I67" s="155"/>
      <c r="J67" s="155"/>
      <c r="K67" s="75" t="s">
        <v>284</v>
      </c>
      <c r="L67" s="32" t="s">
        <v>259</v>
      </c>
      <c r="M67" s="96" t="s">
        <v>326</v>
      </c>
      <c r="N67" s="97" t="s">
        <v>289</v>
      </c>
      <c r="O67" s="116">
        <v>100000</v>
      </c>
      <c r="P67" s="116">
        <v>100000</v>
      </c>
      <c r="Q67" s="116"/>
      <c r="R67" s="22"/>
      <c r="S67" s="22"/>
    </row>
    <row r="68" spans="1:20" s="1" customFormat="1" ht="26.45" customHeight="1" x14ac:dyDescent="0.2">
      <c r="A68" s="169" t="s">
        <v>71</v>
      </c>
      <c r="B68" s="152" t="s">
        <v>72</v>
      </c>
      <c r="C68" s="170" t="s">
        <v>73</v>
      </c>
      <c r="D68" s="229" t="s">
        <v>270</v>
      </c>
      <c r="E68" s="152" t="s">
        <v>271</v>
      </c>
      <c r="F68" s="152" t="s">
        <v>74</v>
      </c>
      <c r="G68" s="152" t="s">
        <v>42</v>
      </c>
      <c r="H68" s="152" t="s">
        <v>435</v>
      </c>
      <c r="I68" s="152" t="s">
        <v>42</v>
      </c>
      <c r="J68" s="177" t="s">
        <v>12</v>
      </c>
      <c r="K68" s="259" t="s">
        <v>284</v>
      </c>
      <c r="L68" s="259" t="s">
        <v>75</v>
      </c>
      <c r="M68" s="42" t="s">
        <v>288</v>
      </c>
      <c r="N68" s="25" t="s">
        <v>288</v>
      </c>
      <c r="O68" s="26">
        <f t="shared" ref="O68" si="8">SUM(O69:O74)</f>
        <v>11163300.699999999</v>
      </c>
      <c r="P68" s="26">
        <f t="shared" ref="P68:Q68" si="9">SUM(P69:P74)</f>
        <v>11163300.699999999</v>
      </c>
      <c r="Q68" s="26">
        <f t="shared" si="9"/>
        <v>9797614</v>
      </c>
      <c r="R68" s="26">
        <f t="shared" ref="R68:S68" si="10">SUM(R69:R74)</f>
        <v>8761099</v>
      </c>
      <c r="S68" s="26">
        <f t="shared" si="10"/>
        <v>8958005</v>
      </c>
    </row>
    <row r="69" spans="1:20" s="1" customFormat="1" ht="26.45" customHeight="1" x14ac:dyDescent="0.2">
      <c r="A69" s="169"/>
      <c r="B69" s="153"/>
      <c r="C69" s="170"/>
      <c r="D69" s="153"/>
      <c r="E69" s="153"/>
      <c r="F69" s="153"/>
      <c r="G69" s="153"/>
      <c r="H69" s="153"/>
      <c r="I69" s="153"/>
      <c r="J69" s="191"/>
      <c r="K69" s="259"/>
      <c r="L69" s="259"/>
      <c r="M69" s="254" t="s">
        <v>354</v>
      </c>
      <c r="N69" s="95" t="s">
        <v>296</v>
      </c>
      <c r="O69" s="116">
        <v>8293400</v>
      </c>
      <c r="P69" s="116">
        <v>8293400</v>
      </c>
      <c r="Q69" s="116">
        <v>9014800</v>
      </c>
      <c r="R69" s="147">
        <f>8184000+500000</f>
        <v>8684000</v>
      </c>
      <c r="S69" s="147">
        <f>8184000+700000</f>
        <v>8884000</v>
      </c>
      <c r="T69" s="284"/>
    </row>
    <row r="70" spans="1:20" s="1" customFormat="1" ht="26.45" customHeight="1" x14ac:dyDescent="0.2">
      <c r="A70" s="169"/>
      <c r="B70" s="153"/>
      <c r="C70" s="170"/>
      <c r="D70" s="153"/>
      <c r="E70" s="153"/>
      <c r="F70" s="153"/>
      <c r="G70" s="153"/>
      <c r="H70" s="153"/>
      <c r="I70" s="153"/>
      <c r="J70" s="191"/>
      <c r="K70" s="259"/>
      <c r="L70" s="259"/>
      <c r="M70" s="255"/>
      <c r="N70" s="96" t="s">
        <v>297</v>
      </c>
      <c r="O70" s="116">
        <v>2603775.7000000002</v>
      </c>
      <c r="P70" s="116">
        <v>2603775.7000000002</v>
      </c>
      <c r="Q70" s="116"/>
      <c r="R70" s="22"/>
      <c r="S70" s="22"/>
    </row>
    <row r="71" spans="1:20" s="1" customFormat="1" ht="26.45" customHeight="1" x14ac:dyDescent="0.2">
      <c r="A71" s="169"/>
      <c r="B71" s="153"/>
      <c r="C71" s="170"/>
      <c r="D71" s="153"/>
      <c r="E71" s="155"/>
      <c r="F71" s="153"/>
      <c r="G71" s="153"/>
      <c r="H71" s="153"/>
      <c r="I71" s="153"/>
      <c r="J71" s="191"/>
      <c r="K71" s="259"/>
      <c r="L71" s="259"/>
      <c r="M71" s="15" t="s">
        <v>517</v>
      </c>
      <c r="N71" s="15" t="s">
        <v>297</v>
      </c>
      <c r="O71" s="116">
        <v>70000</v>
      </c>
      <c r="P71" s="116">
        <v>70000</v>
      </c>
      <c r="Q71" s="116">
        <v>705715</v>
      </c>
      <c r="R71" s="22"/>
      <c r="S71" s="22"/>
    </row>
    <row r="72" spans="1:20" s="1" customFormat="1" ht="34.5" customHeight="1" x14ac:dyDescent="0.2">
      <c r="A72" s="169"/>
      <c r="B72" s="153"/>
      <c r="C72" s="170"/>
      <c r="D72" s="244" t="s">
        <v>425</v>
      </c>
      <c r="E72" s="152" t="s">
        <v>42</v>
      </c>
      <c r="F72" s="153"/>
      <c r="G72" s="153"/>
      <c r="H72" s="153" t="s">
        <v>436</v>
      </c>
      <c r="I72" s="153"/>
      <c r="J72" s="191"/>
      <c r="K72" s="259"/>
      <c r="L72" s="259"/>
      <c r="M72" s="15" t="s">
        <v>352</v>
      </c>
      <c r="N72" s="15" t="s">
        <v>297</v>
      </c>
      <c r="O72" s="116">
        <v>107458</v>
      </c>
      <c r="P72" s="116">
        <v>107458</v>
      </c>
      <c r="Q72" s="116"/>
      <c r="R72" s="22"/>
      <c r="S72" s="22"/>
    </row>
    <row r="73" spans="1:20" s="1" customFormat="1" ht="34.5" customHeight="1" x14ac:dyDescent="0.2">
      <c r="A73" s="169"/>
      <c r="B73" s="153"/>
      <c r="C73" s="170"/>
      <c r="D73" s="244"/>
      <c r="E73" s="153"/>
      <c r="F73" s="153"/>
      <c r="G73" s="153"/>
      <c r="H73" s="257"/>
      <c r="I73" s="153"/>
      <c r="J73" s="191"/>
      <c r="K73" s="259"/>
      <c r="L73" s="259"/>
      <c r="M73" s="15" t="s">
        <v>302</v>
      </c>
      <c r="N73" s="15" t="s">
        <v>297</v>
      </c>
      <c r="O73" s="132"/>
      <c r="P73" s="132"/>
      <c r="Q73" s="22"/>
      <c r="R73" s="22"/>
      <c r="S73" s="22"/>
    </row>
    <row r="74" spans="1:20" s="1" customFormat="1" ht="34.5" customHeight="1" x14ac:dyDescent="0.2">
      <c r="A74" s="169"/>
      <c r="B74" s="155"/>
      <c r="C74" s="170"/>
      <c r="D74" s="256"/>
      <c r="E74" s="155"/>
      <c r="F74" s="155"/>
      <c r="G74" s="155"/>
      <c r="H74" s="258"/>
      <c r="I74" s="155"/>
      <c r="J74" s="178"/>
      <c r="K74" s="259"/>
      <c r="L74" s="259"/>
      <c r="M74" s="19" t="s">
        <v>353</v>
      </c>
      <c r="N74" s="76" t="s">
        <v>297</v>
      </c>
      <c r="O74" s="132">
        <v>88667</v>
      </c>
      <c r="P74" s="132">
        <v>88667</v>
      </c>
      <c r="Q74" s="22">
        <v>77099</v>
      </c>
      <c r="R74" s="22">
        <v>77099</v>
      </c>
      <c r="S74" s="22">
        <v>74005</v>
      </c>
    </row>
    <row r="75" spans="1:20" s="1" customFormat="1" ht="26.45" customHeight="1" x14ac:dyDescent="0.2">
      <c r="A75" s="169" t="s">
        <v>76</v>
      </c>
      <c r="B75" s="152" t="s">
        <v>77</v>
      </c>
      <c r="C75" s="170" t="s">
        <v>78</v>
      </c>
      <c r="D75" s="152" t="s">
        <v>270</v>
      </c>
      <c r="E75" s="152" t="s">
        <v>271</v>
      </c>
      <c r="F75" s="152" t="s">
        <v>79</v>
      </c>
      <c r="G75" s="152" t="s">
        <v>42</v>
      </c>
      <c r="H75" s="152" t="s">
        <v>505</v>
      </c>
      <c r="I75" s="152" t="s">
        <v>42</v>
      </c>
      <c r="J75" s="177" t="s">
        <v>12</v>
      </c>
      <c r="K75" s="251" t="s">
        <v>284</v>
      </c>
      <c r="L75" s="251" t="s">
        <v>75</v>
      </c>
      <c r="M75" s="16" t="s">
        <v>288</v>
      </c>
      <c r="N75" s="16" t="s">
        <v>288</v>
      </c>
      <c r="O75" s="26">
        <f>SUM(O76:O82)</f>
        <v>8457072</v>
      </c>
      <c r="P75" s="26">
        <f>SUM(P76:P82)</f>
        <v>8457072</v>
      </c>
      <c r="Q75" s="26">
        <f>SUM(Q76:Q82)</f>
        <v>10451000</v>
      </c>
      <c r="R75" s="26">
        <f>SUM(R76:R82)</f>
        <v>13929449</v>
      </c>
      <c r="S75" s="26">
        <f>SUM(S76:S82)</f>
        <v>6902600</v>
      </c>
    </row>
    <row r="76" spans="1:20" s="1" customFormat="1" ht="26.45" customHeight="1" x14ac:dyDescent="0.2">
      <c r="A76" s="169"/>
      <c r="B76" s="153"/>
      <c r="C76" s="170"/>
      <c r="D76" s="153"/>
      <c r="E76" s="153"/>
      <c r="F76" s="153"/>
      <c r="G76" s="153"/>
      <c r="H76" s="153"/>
      <c r="I76" s="153"/>
      <c r="J76" s="191"/>
      <c r="K76" s="252"/>
      <c r="L76" s="252"/>
      <c r="M76" s="156" t="s">
        <v>349</v>
      </c>
      <c r="N76" s="15" t="s">
        <v>296</v>
      </c>
      <c r="O76" s="116">
        <v>7549576</v>
      </c>
      <c r="P76" s="116">
        <v>7549576</v>
      </c>
      <c r="Q76" s="116">
        <v>8746000</v>
      </c>
      <c r="R76" s="147">
        <v>6902600</v>
      </c>
      <c r="S76" s="132">
        <v>6902600</v>
      </c>
    </row>
    <row r="77" spans="1:20" s="1" customFormat="1" ht="26.45" customHeight="1" x14ac:dyDescent="0.2">
      <c r="A77" s="169"/>
      <c r="B77" s="153"/>
      <c r="C77" s="170"/>
      <c r="D77" s="153"/>
      <c r="E77" s="153"/>
      <c r="F77" s="153"/>
      <c r="G77" s="153"/>
      <c r="H77" s="153"/>
      <c r="I77" s="153"/>
      <c r="J77" s="191"/>
      <c r="K77" s="252"/>
      <c r="L77" s="252"/>
      <c r="M77" s="157"/>
      <c r="N77" s="15" t="s">
        <v>297</v>
      </c>
      <c r="O77" s="116">
        <v>50000</v>
      </c>
      <c r="P77" s="116">
        <v>50000</v>
      </c>
      <c r="Q77" s="116"/>
      <c r="R77" s="147"/>
      <c r="S77" s="22"/>
    </row>
    <row r="78" spans="1:20" s="1" customFormat="1" ht="26.45" customHeight="1" x14ac:dyDescent="0.2">
      <c r="A78" s="169"/>
      <c r="B78" s="153"/>
      <c r="C78" s="170"/>
      <c r="D78" s="155"/>
      <c r="E78" s="155"/>
      <c r="F78" s="153"/>
      <c r="G78" s="153"/>
      <c r="H78" s="153"/>
      <c r="I78" s="153"/>
      <c r="J78" s="191"/>
      <c r="K78" s="252"/>
      <c r="L78" s="252"/>
      <c r="M78" s="15" t="s">
        <v>350</v>
      </c>
      <c r="N78" s="15" t="s">
        <v>285</v>
      </c>
      <c r="O78" s="116">
        <v>83136</v>
      </c>
      <c r="P78" s="116">
        <v>83136</v>
      </c>
      <c r="Q78" s="116">
        <v>145000</v>
      </c>
      <c r="R78" s="147"/>
      <c r="S78" s="22"/>
    </row>
    <row r="79" spans="1:20" s="1" customFormat="1" ht="26.45" customHeight="1" x14ac:dyDescent="0.2">
      <c r="A79" s="169"/>
      <c r="B79" s="153"/>
      <c r="C79" s="170"/>
      <c r="D79" s="243" t="s">
        <v>426</v>
      </c>
      <c r="E79" s="234" t="s">
        <v>42</v>
      </c>
      <c r="F79" s="153"/>
      <c r="G79" s="153"/>
      <c r="H79" s="153"/>
      <c r="I79" s="153"/>
      <c r="J79" s="191"/>
      <c r="K79" s="252"/>
      <c r="L79" s="252"/>
      <c r="M79" s="15" t="s">
        <v>350</v>
      </c>
      <c r="N79" s="15" t="s">
        <v>297</v>
      </c>
      <c r="O79" s="116">
        <v>774360</v>
      </c>
      <c r="P79" s="116">
        <v>774360</v>
      </c>
      <c r="Q79" s="116">
        <v>1560000</v>
      </c>
      <c r="R79" s="147"/>
      <c r="S79" s="22"/>
    </row>
    <row r="80" spans="1:20" s="1" customFormat="1" ht="26.45" customHeight="1" x14ac:dyDescent="0.2">
      <c r="A80" s="169"/>
      <c r="B80" s="153"/>
      <c r="C80" s="170"/>
      <c r="D80" s="244"/>
      <c r="E80" s="235"/>
      <c r="F80" s="153"/>
      <c r="G80" s="153"/>
      <c r="H80" s="153"/>
      <c r="I80" s="153"/>
      <c r="J80" s="191"/>
      <c r="K80" s="252"/>
      <c r="L80" s="252"/>
      <c r="M80" s="15" t="s">
        <v>351</v>
      </c>
      <c r="N80" s="15" t="s">
        <v>297</v>
      </c>
      <c r="O80" s="147"/>
      <c r="P80" s="147"/>
      <c r="Q80" s="147"/>
      <c r="R80" s="147">
        <v>3690077</v>
      </c>
      <c r="S80" s="22"/>
    </row>
    <row r="81" spans="1:19" s="1" customFormat="1" ht="26.45" customHeight="1" x14ac:dyDescent="0.2">
      <c r="A81" s="169"/>
      <c r="B81" s="153"/>
      <c r="C81" s="170"/>
      <c r="D81" s="244"/>
      <c r="E81" s="235"/>
      <c r="F81" s="153"/>
      <c r="G81" s="153"/>
      <c r="H81" s="153"/>
      <c r="I81" s="153"/>
      <c r="J81" s="191"/>
      <c r="K81" s="252"/>
      <c r="L81" s="252"/>
      <c r="M81" s="15" t="s">
        <v>535</v>
      </c>
      <c r="N81" s="15" t="s">
        <v>297</v>
      </c>
      <c r="O81" s="147"/>
      <c r="P81" s="147"/>
      <c r="Q81" s="147"/>
      <c r="R81" s="147">
        <v>3336772</v>
      </c>
      <c r="S81" s="22"/>
    </row>
    <row r="82" spans="1:19" s="1" customFormat="1" ht="26.45" customHeight="1" x14ac:dyDescent="0.2">
      <c r="A82" s="169"/>
      <c r="B82" s="154"/>
      <c r="C82" s="170"/>
      <c r="D82" s="244"/>
      <c r="E82" s="235"/>
      <c r="F82" s="154"/>
      <c r="G82" s="154"/>
      <c r="H82" s="154"/>
      <c r="I82" s="154"/>
      <c r="J82" s="203"/>
      <c r="K82" s="253"/>
      <c r="L82" s="253"/>
      <c r="M82" s="15" t="s">
        <v>303</v>
      </c>
      <c r="N82" s="15" t="s">
        <v>297</v>
      </c>
      <c r="O82" s="147"/>
      <c r="P82" s="147"/>
      <c r="Q82" s="147"/>
      <c r="R82" s="147"/>
      <c r="S82" s="22"/>
    </row>
    <row r="83" spans="1:19" s="1" customFormat="1" ht="36.75" customHeight="1" x14ac:dyDescent="0.2">
      <c r="A83" s="245" t="s">
        <v>80</v>
      </c>
      <c r="B83" s="248" t="s">
        <v>81</v>
      </c>
      <c r="C83" s="248" t="s">
        <v>82</v>
      </c>
      <c r="D83" s="41" t="s">
        <v>270</v>
      </c>
      <c r="E83" s="107" t="s">
        <v>271</v>
      </c>
      <c r="F83" s="248" t="s">
        <v>506</v>
      </c>
      <c r="G83" s="248" t="s">
        <v>42</v>
      </c>
      <c r="H83" s="248" t="s">
        <v>467</v>
      </c>
      <c r="I83" s="248" t="s">
        <v>42</v>
      </c>
      <c r="J83" s="248" t="s">
        <v>12</v>
      </c>
      <c r="K83" s="232" t="s">
        <v>284</v>
      </c>
      <c r="L83" s="25" t="s">
        <v>305</v>
      </c>
      <c r="M83" s="25" t="s">
        <v>288</v>
      </c>
      <c r="N83" s="25" t="s">
        <v>288</v>
      </c>
      <c r="O83" s="26">
        <f t="shared" ref="O83" si="11">O84+O85</f>
        <v>209203</v>
      </c>
      <c r="P83" s="26">
        <f t="shared" ref="P83:Q83" si="12">P84+P85</f>
        <v>209203</v>
      </c>
      <c r="Q83" s="26">
        <f t="shared" si="12"/>
        <v>0</v>
      </c>
      <c r="R83" s="26">
        <f t="shared" ref="R83:S83" si="13">R84+R85</f>
        <v>1199814.05</v>
      </c>
      <c r="S83" s="26">
        <f t="shared" si="13"/>
        <v>0</v>
      </c>
    </row>
    <row r="84" spans="1:19" s="1" customFormat="1" ht="36.75" customHeight="1" x14ac:dyDescent="0.2">
      <c r="A84" s="246"/>
      <c r="B84" s="249"/>
      <c r="C84" s="249"/>
      <c r="D84" s="219" t="s">
        <v>427</v>
      </c>
      <c r="E84" s="219" t="s">
        <v>42</v>
      </c>
      <c r="F84" s="249"/>
      <c r="G84" s="249"/>
      <c r="H84" s="249"/>
      <c r="I84" s="249"/>
      <c r="J84" s="249"/>
      <c r="K84" s="233"/>
      <c r="L84" s="135" t="s">
        <v>304</v>
      </c>
      <c r="M84" s="135" t="s">
        <v>416</v>
      </c>
      <c r="N84" s="135" t="s">
        <v>285</v>
      </c>
      <c r="O84" s="147"/>
      <c r="P84" s="147"/>
      <c r="Q84" s="147"/>
      <c r="R84" s="147">
        <v>1199814.05</v>
      </c>
      <c r="S84" s="22"/>
    </row>
    <row r="85" spans="1:19" s="1" customFormat="1" ht="36.75" customHeight="1" x14ac:dyDescent="0.2">
      <c r="A85" s="247"/>
      <c r="B85" s="250"/>
      <c r="C85" s="250"/>
      <c r="D85" s="219"/>
      <c r="E85" s="219"/>
      <c r="F85" s="250"/>
      <c r="G85" s="250"/>
      <c r="H85" s="250"/>
      <c r="I85" s="250"/>
      <c r="J85" s="250"/>
      <c r="K85" s="230"/>
      <c r="L85" s="135" t="s">
        <v>75</v>
      </c>
      <c r="M85" s="135" t="s">
        <v>348</v>
      </c>
      <c r="N85" s="135" t="s">
        <v>285</v>
      </c>
      <c r="O85" s="147">
        <v>209203</v>
      </c>
      <c r="P85" s="147">
        <v>209203</v>
      </c>
      <c r="Q85" s="147"/>
      <c r="R85" s="147"/>
      <c r="S85" s="22"/>
    </row>
    <row r="86" spans="1:19" s="1" customFormat="1" ht="26.45" customHeight="1" x14ac:dyDescent="0.2">
      <c r="A86" s="204" t="s">
        <v>83</v>
      </c>
      <c r="B86" s="191" t="s">
        <v>84</v>
      </c>
      <c r="C86" s="168" t="s">
        <v>85</v>
      </c>
      <c r="D86" s="229" t="s">
        <v>270</v>
      </c>
      <c r="E86" s="229" t="s">
        <v>271</v>
      </c>
      <c r="F86" s="229" t="s">
        <v>428</v>
      </c>
      <c r="G86" s="229" t="s">
        <v>42</v>
      </c>
      <c r="H86" s="229" t="s">
        <v>507</v>
      </c>
      <c r="I86" s="229" t="s">
        <v>42</v>
      </c>
      <c r="J86" s="229" t="s">
        <v>16</v>
      </c>
      <c r="K86" s="230" t="s">
        <v>284</v>
      </c>
      <c r="L86" s="232" t="s">
        <v>86</v>
      </c>
      <c r="M86" s="29" t="s">
        <v>287</v>
      </c>
      <c r="N86" s="140" t="s">
        <v>288</v>
      </c>
      <c r="O86" s="147">
        <f>SUM(O87:O92)</f>
        <v>478300</v>
      </c>
      <c r="P86" s="147">
        <f>SUM(P87:P92)</f>
        <v>478300</v>
      </c>
      <c r="Q86" s="147">
        <f>SUM(Q87:Q92)</f>
        <v>520500</v>
      </c>
      <c r="R86" s="147">
        <f>SUM(R87:R92)</f>
        <v>0</v>
      </c>
      <c r="S86" s="22">
        <f>SUM(S87:S92)</f>
        <v>0</v>
      </c>
    </row>
    <row r="87" spans="1:19" s="1" customFormat="1" ht="26.45" customHeight="1" x14ac:dyDescent="0.2">
      <c r="A87" s="204"/>
      <c r="B87" s="191"/>
      <c r="C87" s="205"/>
      <c r="D87" s="153"/>
      <c r="E87" s="153"/>
      <c r="F87" s="153"/>
      <c r="G87" s="153"/>
      <c r="H87" s="153"/>
      <c r="I87" s="153"/>
      <c r="J87" s="153"/>
      <c r="K87" s="231"/>
      <c r="L87" s="233"/>
      <c r="M87" s="237" t="s">
        <v>336</v>
      </c>
      <c r="N87" s="15" t="s">
        <v>26</v>
      </c>
      <c r="O87" s="116">
        <v>26000</v>
      </c>
      <c r="P87" s="116">
        <v>26000</v>
      </c>
      <c r="Q87" s="116">
        <v>26000</v>
      </c>
      <c r="R87" s="147"/>
      <c r="S87" s="22"/>
    </row>
    <row r="88" spans="1:19" s="1" customFormat="1" ht="26.45" customHeight="1" x14ac:dyDescent="0.2">
      <c r="A88" s="204"/>
      <c r="B88" s="191"/>
      <c r="C88" s="205"/>
      <c r="D88" s="153"/>
      <c r="E88" s="153"/>
      <c r="F88" s="153"/>
      <c r="G88" s="153"/>
      <c r="H88" s="153"/>
      <c r="I88" s="153"/>
      <c r="J88" s="153"/>
      <c r="K88" s="231"/>
      <c r="L88" s="233"/>
      <c r="M88" s="238"/>
      <c r="N88" s="15" t="s">
        <v>285</v>
      </c>
      <c r="O88" s="116">
        <v>28600</v>
      </c>
      <c r="P88" s="116">
        <v>28600</v>
      </c>
      <c r="Q88" s="116">
        <v>51970</v>
      </c>
      <c r="R88" s="147"/>
      <c r="S88" s="22"/>
    </row>
    <row r="89" spans="1:19" s="1" customFormat="1" ht="26.45" customHeight="1" x14ac:dyDescent="0.2">
      <c r="A89" s="204"/>
      <c r="B89" s="191"/>
      <c r="C89" s="205"/>
      <c r="D89" s="153"/>
      <c r="E89" s="153"/>
      <c r="F89" s="153"/>
      <c r="G89" s="153"/>
      <c r="H89" s="153"/>
      <c r="I89" s="153"/>
      <c r="J89" s="153"/>
      <c r="K89" s="231"/>
      <c r="L89" s="233"/>
      <c r="M89" s="237" t="s">
        <v>337</v>
      </c>
      <c r="N89" s="139" t="s">
        <v>26</v>
      </c>
      <c r="O89" s="116">
        <v>211200</v>
      </c>
      <c r="P89" s="116">
        <v>211200</v>
      </c>
      <c r="Q89" s="116">
        <v>211200</v>
      </c>
      <c r="R89" s="147"/>
      <c r="S89" s="22"/>
    </row>
    <row r="90" spans="1:19" s="1" customFormat="1" ht="26.45" customHeight="1" x14ac:dyDescent="0.2">
      <c r="A90" s="204"/>
      <c r="B90" s="191"/>
      <c r="C90" s="205"/>
      <c r="D90" s="153"/>
      <c r="E90" s="153"/>
      <c r="F90" s="153"/>
      <c r="G90" s="153"/>
      <c r="H90" s="153"/>
      <c r="I90" s="153"/>
      <c r="J90" s="153"/>
      <c r="K90" s="231"/>
      <c r="L90" s="233"/>
      <c r="M90" s="239"/>
      <c r="N90" s="135" t="s">
        <v>285</v>
      </c>
      <c r="O90" s="116">
        <v>208700</v>
      </c>
      <c r="P90" s="116">
        <v>208700</v>
      </c>
      <c r="Q90" s="116">
        <v>221330</v>
      </c>
      <c r="R90" s="147"/>
      <c r="S90" s="22"/>
    </row>
    <row r="91" spans="1:19" s="1" customFormat="1" ht="26.45" customHeight="1" x14ac:dyDescent="0.2">
      <c r="A91" s="204"/>
      <c r="B91" s="191"/>
      <c r="C91" s="205"/>
      <c r="D91" s="153"/>
      <c r="E91" s="153"/>
      <c r="F91" s="153"/>
      <c r="G91" s="153"/>
      <c r="H91" s="153"/>
      <c r="I91" s="153"/>
      <c r="J91" s="153"/>
      <c r="K91" s="231"/>
      <c r="L91" s="233"/>
      <c r="M91" s="143" t="s">
        <v>338</v>
      </c>
      <c r="N91" s="135" t="s">
        <v>285</v>
      </c>
      <c r="O91" s="116">
        <v>3800</v>
      </c>
      <c r="P91" s="116">
        <v>3800</v>
      </c>
      <c r="Q91" s="116">
        <v>10000</v>
      </c>
      <c r="R91" s="147"/>
      <c r="S91" s="22"/>
    </row>
    <row r="92" spans="1:19" s="1" customFormat="1" ht="26.45" customHeight="1" x14ac:dyDescent="0.2">
      <c r="A92" s="204" t="s">
        <v>0</v>
      </c>
      <c r="B92" s="178"/>
      <c r="C92" s="205" t="s">
        <v>0</v>
      </c>
      <c r="D92" s="155"/>
      <c r="E92" s="155"/>
      <c r="F92" s="155"/>
      <c r="G92" s="155"/>
      <c r="H92" s="155"/>
      <c r="I92" s="155"/>
      <c r="J92" s="155"/>
      <c r="K92" s="231"/>
      <c r="L92" s="135" t="s">
        <v>86</v>
      </c>
      <c r="M92" s="34" t="s">
        <v>286</v>
      </c>
      <c r="N92" s="135" t="s">
        <v>285</v>
      </c>
      <c r="O92" s="147"/>
      <c r="P92" s="147"/>
      <c r="Q92" s="147"/>
      <c r="R92" s="147"/>
      <c r="S92" s="22"/>
    </row>
    <row r="93" spans="1:19" s="1" customFormat="1" ht="26.45" customHeight="1" x14ac:dyDescent="0.2">
      <c r="A93" s="152" t="s">
        <v>87</v>
      </c>
      <c r="B93" s="152" t="s">
        <v>88</v>
      </c>
      <c r="C93" s="152" t="s">
        <v>89</v>
      </c>
      <c r="D93" s="152" t="s">
        <v>270</v>
      </c>
      <c r="E93" s="152" t="s">
        <v>271</v>
      </c>
      <c r="F93" s="240"/>
      <c r="G93" s="152"/>
      <c r="H93" s="152" t="s">
        <v>508</v>
      </c>
      <c r="I93" s="152" t="s">
        <v>42</v>
      </c>
      <c r="J93" s="152" t="s">
        <v>11</v>
      </c>
      <c r="K93" s="140" t="s">
        <v>288</v>
      </c>
      <c r="L93" s="140" t="s">
        <v>288</v>
      </c>
      <c r="M93" s="27" t="s">
        <v>288</v>
      </c>
      <c r="N93" s="135" t="s">
        <v>288</v>
      </c>
      <c r="O93" s="147">
        <f t="shared" ref="O93" si="14">O94+O95+O96</f>
        <v>128400</v>
      </c>
      <c r="P93" s="147">
        <f t="shared" ref="P93:Q93" si="15">P94+P95+P96</f>
        <v>128280.4</v>
      </c>
      <c r="Q93" s="147">
        <f t="shared" si="15"/>
        <v>128400</v>
      </c>
      <c r="R93" s="147">
        <f t="shared" ref="R93:S93" si="16">R94+R95+R96</f>
        <v>0</v>
      </c>
      <c r="S93" s="22">
        <f t="shared" si="16"/>
        <v>0</v>
      </c>
    </row>
    <row r="94" spans="1:19" s="1" customFormat="1" ht="26.45" customHeight="1" x14ac:dyDescent="0.2">
      <c r="A94" s="153"/>
      <c r="B94" s="153"/>
      <c r="C94" s="153"/>
      <c r="D94" s="153"/>
      <c r="E94" s="153"/>
      <c r="F94" s="241"/>
      <c r="G94" s="153"/>
      <c r="H94" s="153"/>
      <c r="I94" s="153"/>
      <c r="J94" s="153"/>
      <c r="K94" s="140" t="s">
        <v>284</v>
      </c>
      <c r="L94" s="140" t="s">
        <v>306</v>
      </c>
      <c r="M94" s="15" t="s">
        <v>347</v>
      </c>
      <c r="N94" s="140" t="s">
        <v>285</v>
      </c>
      <c r="O94" s="116">
        <v>5000</v>
      </c>
      <c r="P94" s="116">
        <v>5000</v>
      </c>
      <c r="Q94" s="116">
        <v>5000</v>
      </c>
      <c r="R94" s="147"/>
      <c r="S94" s="22"/>
    </row>
    <row r="95" spans="1:19" s="1" customFormat="1" ht="26.45" customHeight="1" x14ac:dyDescent="0.2">
      <c r="A95" s="153"/>
      <c r="B95" s="153"/>
      <c r="C95" s="153"/>
      <c r="D95" s="153"/>
      <c r="E95" s="153"/>
      <c r="F95" s="241"/>
      <c r="G95" s="153"/>
      <c r="H95" s="153"/>
      <c r="I95" s="153"/>
      <c r="J95" s="153"/>
      <c r="K95" s="158" t="s">
        <v>292</v>
      </c>
      <c r="L95" s="158" t="s">
        <v>307</v>
      </c>
      <c r="M95" s="158" t="s">
        <v>361</v>
      </c>
      <c r="N95" s="15" t="s">
        <v>26</v>
      </c>
      <c r="O95" s="116">
        <v>2850</v>
      </c>
      <c r="P95" s="116">
        <v>2850</v>
      </c>
      <c r="Q95" s="116">
        <v>16900</v>
      </c>
      <c r="R95" s="147"/>
      <c r="S95" s="22"/>
    </row>
    <row r="96" spans="1:19" s="1" customFormat="1" ht="26.45" customHeight="1" x14ac:dyDescent="0.2">
      <c r="A96" s="155"/>
      <c r="B96" s="155"/>
      <c r="C96" s="155"/>
      <c r="D96" s="155"/>
      <c r="E96" s="155"/>
      <c r="F96" s="242"/>
      <c r="G96" s="155"/>
      <c r="H96" s="155"/>
      <c r="I96" s="155"/>
      <c r="J96" s="155"/>
      <c r="K96" s="159"/>
      <c r="L96" s="159"/>
      <c r="M96" s="159"/>
      <c r="N96" s="15" t="s">
        <v>285</v>
      </c>
      <c r="O96" s="116">
        <v>120550</v>
      </c>
      <c r="P96" s="116">
        <v>120430.39999999999</v>
      </c>
      <c r="Q96" s="116">
        <v>106500</v>
      </c>
      <c r="R96" s="147"/>
      <c r="S96" s="22"/>
    </row>
    <row r="97" spans="1:19" s="1" customFormat="1" ht="98.25" customHeight="1" x14ac:dyDescent="0.2">
      <c r="A97" s="101" t="s">
        <v>90</v>
      </c>
      <c r="B97" s="102" t="s">
        <v>91</v>
      </c>
      <c r="C97" s="102" t="s">
        <v>92</v>
      </c>
      <c r="D97" s="102" t="s">
        <v>93</v>
      </c>
      <c r="E97" s="102" t="s">
        <v>42</v>
      </c>
      <c r="F97" s="102" t="s">
        <v>510</v>
      </c>
      <c r="G97" s="102" t="s">
        <v>42</v>
      </c>
      <c r="H97" s="102" t="s">
        <v>467</v>
      </c>
      <c r="I97" s="102" t="s">
        <v>42</v>
      </c>
      <c r="J97" s="102" t="s">
        <v>21</v>
      </c>
      <c r="K97" s="15" t="s">
        <v>284</v>
      </c>
      <c r="L97" s="15" t="s">
        <v>94</v>
      </c>
      <c r="M97" s="15" t="s">
        <v>391</v>
      </c>
      <c r="N97" s="15" t="s">
        <v>285</v>
      </c>
      <c r="O97" s="116">
        <v>315000</v>
      </c>
      <c r="P97" s="116">
        <v>315000</v>
      </c>
      <c r="Q97" s="116"/>
      <c r="R97" s="22"/>
      <c r="S97" s="22"/>
    </row>
    <row r="98" spans="1:19" s="1" customFormat="1" ht="98.25" customHeight="1" x14ac:dyDescent="0.2">
      <c r="A98" s="144" t="s">
        <v>532</v>
      </c>
      <c r="B98" s="134" t="s">
        <v>531</v>
      </c>
      <c r="C98" s="134">
        <v>1055</v>
      </c>
      <c r="D98" s="134" t="s">
        <v>270</v>
      </c>
      <c r="E98" s="134" t="s">
        <v>546</v>
      </c>
      <c r="F98" s="134"/>
      <c r="G98" s="134"/>
      <c r="H98" s="134"/>
      <c r="I98" s="134"/>
      <c r="J98" s="134"/>
      <c r="K98" s="139" t="s">
        <v>284</v>
      </c>
      <c r="L98" s="15" t="s">
        <v>533</v>
      </c>
      <c r="M98" s="15" t="s">
        <v>534</v>
      </c>
      <c r="N98" s="15" t="s">
        <v>285</v>
      </c>
      <c r="O98" s="116"/>
      <c r="P98" s="116"/>
      <c r="Q98" s="116">
        <v>35600</v>
      </c>
      <c r="R98" s="147">
        <v>35600</v>
      </c>
      <c r="S98" s="147">
        <v>35600</v>
      </c>
    </row>
    <row r="99" spans="1:19" s="1" customFormat="1" ht="26.45" customHeight="1" x14ac:dyDescent="0.2">
      <c r="A99" s="169" t="s">
        <v>95</v>
      </c>
      <c r="B99" s="152" t="s">
        <v>96</v>
      </c>
      <c r="C99" s="234" t="s">
        <v>97</v>
      </c>
      <c r="D99" s="152" t="s">
        <v>270</v>
      </c>
      <c r="E99" s="152" t="s">
        <v>545</v>
      </c>
      <c r="F99" s="152" t="s">
        <v>511</v>
      </c>
      <c r="G99" s="152" t="s">
        <v>42</v>
      </c>
      <c r="H99" s="152" t="s">
        <v>467</v>
      </c>
      <c r="I99" s="152" t="s">
        <v>42</v>
      </c>
      <c r="J99" s="152" t="s">
        <v>20</v>
      </c>
      <c r="K99" s="158" t="s">
        <v>284</v>
      </c>
      <c r="L99" s="15" t="s">
        <v>305</v>
      </c>
      <c r="M99" s="15" t="s">
        <v>288</v>
      </c>
      <c r="N99" s="15" t="s">
        <v>288</v>
      </c>
      <c r="O99" s="132">
        <f>SUM(O100:O103)</f>
        <v>15006404.540000001</v>
      </c>
      <c r="P99" s="132">
        <f>SUM(P100:P103)</f>
        <v>8349832.2999999998</v>
      </c>
      <c r="Q99" s="22">
        <f>SUM(Q100:Q103)</f>
        <v>10111465.16</v>
      </c>
      <c r="R99" s="22">
        <f>SUM(R100:R103)</f>
        <v>21177785.52</v>
      </c>
      <c r="S99" s="22">
        <f>SUM(S100:S103)</f>
        <v>0</v>
      </c>
    </row>
    <row r="100" spans="1:19" s="1" customFormat="1" ht="26.45" customHeight="1" x14ac:dyDescent="0.2">
      <c r="A100" s="169"/>
      <c r="B100" s="153"/>
      <c r="C100" s="235"/>
      <c r="D100" s="153"/>
      <c r="E100" s="153"/>
      <c r="F100" s="153"/>
      <c r="G100" s="153"/>
      <c r="H100" s="153"/>
      <c r="I100" s="153"/>
      <c r="J100" s="153"/>
      <c r="K100" s="221"/>
      <c r="L100" s="15" t="s">
        <v>138</v>
      </c>
      <c r="M100" s="15" t="s">
        <v>383</v>
      </c>
      <c r="N100" s="15" t="s">
        <v>285</v>
      </c>
      <c r="O100" s="116">
        <v>79056</v>
      </c>
      <c r="P100" s="116">
        <v>79056</v>
      </c>
      <c r="Q100" s="116">
        <v>86962.31</v>
      </c>
      <c r="R100" s="22"/>
      <c r="S100" s="22"/>
    </row>
    <row r="101" spans="1:19" s="1" customFormat="1" ht="26.45" customHeight="1" x14ac:dyDescent="0.2">
      <c r="A101" s="169"/>
      <c r="B101" s="153"/>
      <c r="C101" s="235"/>
      <c r="D101" s="153"/>
      <c r="E101" s="153"/>
      <c r="F101" s="153"/>
      <c r="G101" s="153"/>
      <c r="H101" s="153"/>
      <c r="I101" s="153"/>
      <c r="J101" s="153"/>
      <c r="K101" s="221"/>
      <c r="L101" s="15" t="s">
        <v>138</v>
      </c>
      <c r="M101" s="15" t="s">
        <v>387</v>
      </c>
      <c r="N101" s="15" t="s">
        <v>308</v>
      </c>
      <c r="O101" s="116">
        <v>1096303.58</v>
      </c>
      <c r="P101" s="116">
        <v>1096303.58</v>
      </c>
      <c r="Q101" s="116"/>
      <c r="R101" s="22"/>
      <c r="S101" s="22"/>
    </row>
    <row r="102" spans="1:19" s="1" customFormat="1" ht="26.45" customHeight="1" x14ac:dyDescent="0.2">
      <c r="A102" s="169"/>
      <c r="B102" s="153"/>
      <c r="C102" s="235"/>
      <c r="D102" s="153"/>
      <c r="E102" s="153"/>
      <c r="F102" s="153"/>
      <c r="G102" s="153"/>
      <c r="H102" s="153"/>
      <c r="I102" s="153"/>
      <c r="J102" s="153"/>
      <c r="K102" s="221"/>
      <c r="L102" s="15" t="s">
        <v>138</v>
      </c>
      <c r="M102" s="15" t="s">
        <v>384</v>
      </c>
      <c r="N102" s="15" t="s">
        <v>308</v>
      </c>
      <c r="O102" s="132"/>
      <c r="P102" s="132"/>
      <c r="Q102" s="22"/>
      <c r="R102" s="22"/>
      <c r="S102" s="22"/>
    </row>
    <row r="103" spans="1:19" s="1" customFormat="1" ht="26.45" customHeight="1" x14ac:dyDescent="0.2">
      <c r="A103" s="169"/>
      <c r="B103" s="155"/>
      <c r="C103" s="236"/>
      <c r="D103" s="155"/>
      <c r="E103" s="155"/>
      <c r="F103" s="155"/>
      <c r="G103" s="155"/>
      <c r="H103" s="155"/>
      <c r="I103" s="155"/>
      <c r="J103" s="155"/>
      <c r="K103" s="159"/>
      <c r="L103" s="15" t="s">
        <v>98</v>
      </c>
      <c r="M103" s="15" t="s">
        <v>385</v>
      </c>
      <c r="N103" s="15" t="s">
        <v>308</v>
      </c>
      <c r="O103" s="132">
        <v>13831044.960000001</v>
      </c>
      <c r="P103" s="132">
        <v>7174472.7199999997</v>
      </c>
      <c r="Q103" s="22">
        <v>10024502.85</v>
      </c>
      <c r="R103" s="22">
        <v>21177785.52</v>
      </c>
      <c r="S103" s="22"/>
    </row>
    <row r="104" spans="1:19" s="1" customFormat="1" ht="48.75" customHeight="1" x14ac:dyDescent="0.2">
      <c r="A104" s="227" t="s">
        <v>99</v>
      </c>
      <c r="B104" s="152" t="s">
        <v>100</v>
      </c>
      <c r="C104" s="228" t="s">
        <v>101</v>
      </c>
      <c r="D104" s="152" t="s">
        <v>270</v>
      </c>
      <c r="E104" s="152" t="s">
        <v>271</v>
      </c>
      <c r="F104" s="152" t="s">
        <v>429</v>
      </c>
      <c r="G104" s="152" t="s">
        <v>42</v>
      </c>
      <c r="H104" s="152" t="s">
        <v>467</v>
      </c>
      <c r="I104" s="152" t="s">
        <v>42</v>
      </c>
      <c r="J104" s="152" t="s">
        <v>19</v>
      </c>
      <c r="K104" s="158" t="s">
        <v>284</v>
      </c>
      <c r="L104" s="16" t="s">
        <v>305</v>
      </c>
      <c r="M104" s="16" t="s">
        <v>288</v>
      </c>
      <c r="N104" s="16" t="s">
        <v>288</v>
      </c>
      <c r="O104" s="26">
        <f t="shared" ref="O104" si="17">O105+O107</f>
        <v>3246328.3899999997</v>
      </c>
      <c r="P104" s="26">
        <f>SUM(P105:P107)</f>
        <v>3246328.3899999997</v>
      </c>
      <c r="Q104" s="26">
        <f t="shared" ref="Q104:S104" si="18">SUM(Q105:Q107)</f>
        <v>5253540.2799999993</v>
      </c>
      <c r="R104" s="26">
        <f t="shared" si="18"/>
        <v>3942022.28</v>
      </c>
      <c r="S104" s="26">
        <f t="shared" si="18"/>
        <v>3942022.28</v>
      </c>
    </row>
    <row r="105" spans="1:19" s="1" customFormat="1" ht="48.75" customHeight="1" x14ac:dyDescent="0.2">
      <c r="A105" s="227"/>
      <c r="B105" s="153"/>
      <c r="C105" s="228"/>
      <c r="D105" s="153"/>
      <c r="E105" s="153"/>
      <c r="F105" s="153"/>
      <c r="G105" s="153"/>
      <c r="H105" s="153"/>
      <c r="I105" s="153"/>
      <c r="J105" s="153"/>
      <c r="K105" s="221"/>
      <c r="L105" s="15" t="s">
        <v>259</v>
      </c>
      <c r="M105" s="15" t="s">
        <v>382</v>
      </c>
      <c r="N105" s="15" t="s">
        <v>285</v>
      </c>
      <c r="O105" s="132">
        <v>95030.59</v>
      </c>
      <c r="P105" s="132">
        <v>95030.59</v>
      </c>
      <c r="Q105" s="22">
        <v>94851</v>
      </c>
      <c r="R105" s="22"/>
      <c r="S105" s="22"/>
    </row>
    <row r="106" spans="1:19" s="1" customFormat="1" ht="48.75" customHeight="1" x14ac:dyDescent="0.2">
      <c r="A106" s="227"/>
      <c r="B106" s="153"/>
      <c r="C106" s="228"/>
      <c r="D106" s="153"/>
      <c r="E106" s="153"/>
      <c r="F106" s="153"/>
      <c r="G106" s="153"/>
      <c r="H106" s="153"/>
      <c r="I106" s="153"/>
      <c r="J106" s="153"/>
      <c r="K106" s="221"/>
      <c r="L106" s="15" t="s">
        <v>514</v>
      </c>
      <c r="M106" s="15" t="s">
        <v>536</v>
      </c>
      <c r="N106" s="15" t="s">
        <v>295</v>
      </c>
      <c r="O106" s="132"/>
      <c r="P106" s="132"/>
      <c r="Q106" s="132">
        <v>1216667</v>
      </c>
      <c r="R106" s="132"/>
      <c r="S106" s="132"/>
    </row>
    <row r="107" spans="1:19" s="1" customFormat="1" ht="48.75" customHeight="1" x14ac:dyDescent="0.2">
      <c r="A107" s="227" t="s">
        <v>0</v>
      </c>
      <c r="B107" s="155"/>
      <c r="C107" s="228" t="s">
        <v>0</v>
      </c>
      <c r="D107" s="155"/>
      <c r="E107" s="155"/>
      <c r="F107" s="155"/>
      <c r="G107" s="155"/>
      <c r="H107" s="155"/>
      <c r="I107" s="155"/>
      <c r="J107" s="155"/>
      <c r="K107" s="159"/>
      <c r="L107" s="15" t="s">
        <v>102</v>
      </c>
      <c r="M107" s="15" t="s">
        <v>340</v>
      </c>
      <c r="N107" s="15" t="s">
        <v>291</v>
      </c>
      <c r="O107" s="132">
        <v>3151297.8</v>
      </c>
      <c r="P107" s="132">
        <v>3151297.8</v>
      </c>
      <c r="Q107" s="22">
        <v>3942022.28</v>
      </c>
      <c r="R107" s="132">
        <v>3942022.28</v>
      </c>
      <c r="S107" s="132">
        <v>3942022.28</v>
      </c>
    </row>
    <row r="108" spans="1:19" s="1" customFormat="1" ht="41.25" customHeight="1" x14ac:dyDescent="0.2">
      <c r="A108" s="152" t="s">
        <v>103</v>
      </c>
      <c r="B108" s="152" t="s">
        <v>104</v>
      </c>
      <c r="C108" s="152" t="s">
        <v>105</v>
      </c>
      <c r="D108" s="152" t="s">
        <v>270</v>
      </c>
      <c r="E108" s="152" t="s">
        <v>271</v>
      </c>
      <c r="F108" s="152" t="s">
        <v>430</v>
      </c>
      <c r="G108" s="152" t="s">
        <v>42</v>
      </c>
      <c r="H108" s="152" t="s">
        <v>509</v>
      </c>
      <c r="I108" s="152" t="s">
        <v>42</v>
      </c>
      <c r="J108" s="152" t="s">
        <v>17</v>
      </c>
      <c r="K108" s="224" t="s">
        <v>284</v>
      </c>
      <c r="L108" s="224" t="s">
        <v>106</v>
      </c>
      <c r="M108" s="16" t="s">
        <v>288</v>
      </c>
      <c r="N108" s="16" t="s">
        <v>288</v>
      </c>
      <c r="O108" s="26">
        <f t="shared" ref="O108" si="19">O109+O110+O111+O112+O113</f>
        <v>3684368.8599999994</v>
      </c>
      <c r="P108" s="26">
        <f t="shared" ref="P108:Q108" si="20">P109+P110+P111+P112+P113</f>
        <v>3683402.3</v>
      </c>
      <c r="Q108" s="26">
        <f t="shared" si="20"/>
        <v>3810800</v>
      </c>
      <c r="R108" s="26">
        <f t="shared" ref="R108:S108" si="21">R109+R110+R111+R112+R113</f>
        <v>3319900</v>
      </c>
      <c r="S108" s="26">
        <f t="shared" si="21"/>
        <v>3319900</v>
      </c>
    </row>
    <row r="109" spans="1:19" s="1" customFormat="1" ht="41.25" customHeight="1" x14ac:dyDescent="0.2">
      <c r="A109" s="153"/>
      <c r="B109" s="153"/>
      <c r="C109" s="153"/>
      <c r="D109" s="153"/>
      <c r="E109" s="153"/>
      <c r="F109" s="153"/>
      <c r="G109" s="153"/>
      <c r="H109" s="153"/>
      <c r="I109" s="153"/>
      <c r="J109" s="153"/>
      <c r="K109" s="225"/>
      <c r="L109" s="225"/>
      <c r="M109" s="156" t="s">
        <v>414</v>
      </c>
      <c r="N109" s="15" t="s">
        <v>25</v>
      </c>
      <c r="O109" s="116">
        <v>1922581.43</v>
      </c>
      <c r="P109" s="116">
        <v>1922581.43</v>
      </c>
      <c r="Q109" s="116">
        <v>2042600</v>
      </c>
      <c r="R109" s="116">
        <v>2042600</v>
      </c>
      <c r="S109" s="116">
        <v>2042600</v>
      </c>
    </row>
    <row r="110" spans="1:19" s="1" customFormat="1" ht="41.25" customHeight="1" x14ac:dyDescent="0.2">
      <c r="A110" s="153"/>
      <c r="B110" s="153"/>
      <c r="C110" s="153"/>
      <c r="D110" s="153"/>
      <c r="E110" s="153"/>
      <c r="F110" s="153"/>
      <c r="G110" s="153"/>
      <c r="H110" s="153"/>
      <c r="I110" s="153"/>
      <c r="J110" s="153"/>
      <c r="K110" s="225"/>
      <c r="L110" s="225"/>
      <c r="M110" s="180"/>
      <c r="N110" s="15" t="s">
        <v>27</v>
      </c>
      <c r="O110" s="116">
        <v>561798.21</v>
      </c>
      <c r="P110" s="116">
        <v>561605.89</v>
      </c>
      <c r="Q110" s="116">
        <v>616900</v>
      </c>
      <c r="R110" s="116">
        <v>616900</v>
      </c>
      <c r="S110" s="116">
        <v>616900</v>
      </c>
    </row>
    <row r="111" spans="1:19" s="1" customFormat="1" ht="41.25" customHeight="1" x14ac:dyDescent="0.2">
      <c r="A111" s="153"/>
      <c r="B111" s="153"/>
      <c r="C111" s="153"/>
      <c r="D111" s="153"/>
      <c r="E111" s="153"/>
      <c r="F111" s="153"/>
      <c r="G111" s="153"/>
      <c r="H111" s="153"/>
      <c r="I111" s="153"/>
      <c r="J111" s="153"/>
      <c r="K111" s="225"/>
      <c r="L111" s="225"/>
      <c r="M111" s="180"/>
      <c r="N111" s="15" t="s">
        <v>285</v>
      </c>
      <c r="O111" s="116">
        <v>1041361.22</v>
      </c>
      <c r="P111" s="116">
        <v>1040586.98</v>
      </c>
      <c r="Q111" s="116">
        <v>1002500</v>
      </c>
      <c r="R111" s="22">
        <v>520000</v>
      </c>
      <c r="S111" s="132">
        <v>520000</v>
      </c>
    </row>
    <row r="112" spans="1:19" s="1" customFormat="1" ht="41.25" customHeight="1" x14ac:dyDescent="0.2">
      <c r="A112" s="153"/>
      <c r="B112" s="153"/>
      <c r="C112" s="153"/>
      <c r="D112" s="153"/>
      <c r="E112" s="153"/>
      <c r="F112" s="153"/>
      <c r="G112" s="153"/>
      <c r="H112" s="153"/>
      <c r="I112" s="153"/>
      <c r="J112" s="153"/>
      <c r="K112" s="225"/>
      <c r="L112" s="225"/>
      <c r="M112" s="157"/>
      <c r="N112" s="15" t="s">
        <v>284</v>
      </c>
      <c r="O112" s="116">
        <v>22668</v>
      </c>
      <c r="P112" s="116">
        <v>22668</v>
      </c>
      <c r="Q112" s="116">
        <v>26400</v>
      </c>
      <c r="R112" s="22">
        <v>18000</v>
      </c>
      <c r="S112" s="132">
        <v>18000</v>
      </c>
    </row>
    <row r="113" spans="1:20" s="1" customFormat="1" ht="41.25" customHeight="1" x14ac:dyDescent="0.2">
      <c r="A113" s="155"/>
      <c r="B113" s="155"/>
      <c r="C113" s="155"/>
      <c r="D113" s="155"/>
      <c r="E113" s="155"/>
      <c r="F113" s="155"/>
      <c r="G113" s="155"/>
      <c r="H113" s="155"/>
      <c r="I113" s="155"/>
      <c r="J113" s="155"/>
      <c r="K113" s="226"/>
      <c r="L113" s="226"/>
      <c r="M113" s="15" t="s">
        <v>415</v>
      </c>
      <c r="N113" s="15" t="s">
        <v>285</v>
      </c>
      <c r="O113" s="116">
        <v>135960</v>
      </c>
      <c r="P113" s="116">
        <v>135960</v>
      </c>
      <c r="Q113" s="116">
        <v>122400</v>
      </c>
      <c r="R113" s="116">
        <v>122400</v>
      </c>
      <c r="S113" s="116">
        <v>122400</v>
      </c>
    </row>
    <row r="114" spans="1:20" s="1" customFormat="1" ht="61.5" customHeight="1" x14ac:dyDescent="0.2">
      <c r="A114" s="152" t="s">
        <v>107</v>
      </c>
      <c r="B114" s="152" t="s">
        <v>108</v>
      </c>
      <c r="C114" s="152" t="s">
        <v>109</v>
      </c>
      <c r="D114" s="152" t="s">
        <v>110</v>
      </c>
      <c r="E114" s="152" t="s">
        <v>42</v>
      </c>
      <c r="F114" s="152" t="s">
        <v>512</v>
      </c>
      <c r="G114" s="152" t="s">
        <v>42</v>
      </c>
      <c r="H114" s="152" t="s">
        <v>437</v>
      </c>
      <c r="I114" s="152" t="s">
        <v>42</v>
      </c>
      <c r="J114" s="152" t="s">
        <v>9</v>
      </c>
      <c r="K114" s="156" t="s">
        <v>284</v>
      </c>
      <c r="L114" s="156" t="s">
        <v>111</v>
      </c>
      <c r="M114" s="1" t="s">
        <v>287</v>
      </c>
      <c r="N114" s="15" t="s">
        <v>288</v>
      </c>
      <c r="O114" s="132">
        <f t="shared" ref="O114" si="22">O115+O116+O117</f>
        <v>4479293.2</v>
      </c>
      <c r="P114" s="132">
        <f t="shared" ref="P114:Q114" si="23">P115+P116+P117</f>
        <v>3257793.2</v>
      </c>
      <c r="Q114" s="22">
        <f t="shared" si="23"/>
        <v>3841676.8</v>
      </c>
      <c r="R114" s="22">
        <f t="shared" ref="R114:S114" si="24">R115+R116+R117</f>
        <v>2300000</v>
      </c>
      <c r="S114" s="22">
        <f t="shared" si="24"/>
        <v>2800000</v>
      </c>
    </row>
    <row r="115" spans="1:20" s="1" customFormat="1" ht="61.5" customHeight="1" x14ac:dyDescent="0.2">
      <c r="A115" s="153"/>
      <c r="B115" s="153"/>
      <c r="C115" s="153"/>
      <c r="D115" s="153"/>
      <c r="E115" s="153"/>
      <c r="F115" s="153"/>
      <c r="G115" s="153"/>
      <c r="H115" s="153"/>
      <c r="I115" s="153"/>
      <c r="J115" s="153"/>
      <c r="K115" s="180"/>
      <c r="L115" s="180"/>
      <c r="M115" s="87" t="s">
        <v>413</v>
      </c>
      <c r="N115" s="15" t="s">
        <v>309</v>
      </c>
      <c r="O115" s="116">
        <v>3124293.2</v>
      </c>
      <c r="P115" s="116">
        <v>3124293.2</v>
      </c>
      <c r="Q115" s="116">
        <v>3841676.8</v>
      </c>
      <c r="R115" s="147">
        <f>1300000+1000000</f>
        <v>2300000</v>
      </c>
      <c r="S115" s="147">
        <f>1300000+1500000</f>
        <v>2800000</v>
      </c>
      <c r="T115" s="284"/>
    </row>
    <row r="116" spans="1:20" s="1" customFormat="1" ht="61.5" customHeight="1" x14ac:dyDescent="0.2">
      <c r="A116" s="153"/>
      <c r="B116" s="153"/>
      <c r="C116" s="153"/>
      <c r="D116" s="153"/>
      <c r="E116" s="153"/>
      <c r="F116" s="153"/>
      <c r="G116" s="153"/>
      <c r="H116" s="153"/>
      <c r="I116" s="153"/>
      <c r="J116" s="153"/>
      <c r="K116" s="180"/>
      <c r="L116" s="180"/>
      <c r="M116" s="156" t="s">
        <v>516</v>
      </c>
      <c r="N116" s="15" t="s">
        <v>324</v>
      </c>
      <c r="O116" s="116">
        <v>1000000</v>
      </c>
      <c r="P116" s="116">
        <v>0</v>
      </c>
      <c r="Q116" s="116"/>
      <c r="R116" s="22"/>
      <c r="S116" s="22"/>
    </row>
    <row r="117" spans="1:20" s="1" customFormat="1" ht="61.5" customHeight="1" x14ac:dyDescent="0.2">
      <c r="A117" s="155"/>
      <c r="B117" s="155"/>
      <c r="C117" s="155"/>
      <c r="D117" s="155"/>
      <c r="E117" s="155"/>
      <c r="F117" s="155"/>
      <c r="G117" s="155"/>
      <c r="H117" s="155"/>
      <c r="I117" s="155"/>
      <c r="J117" s="155"/>
      <c r="K117" s="157"/>
      <c r="L117" s="157"/>
      <c r="M117" s="157"/>
      <c r="N117" s="15" t="s">
        <v>285</v>
      </c>
      <c r="O117" s="116">
        <v>355000</v>
      </c>
      <c r="P117" s="116">
        <v>133500</v>
      </c>
      <c r="Q117" s="116"/>
      <c r="R117" s="22"/>
      <c r="S117" s="22"/>
    </row>
    <row r="118" spans="1:20" s="1" customFormat="1" ht="26.45" customHeight="1" x14ac:dyDescent="0.2">
      <c r="A118" s="7" t="s">
        <v>112</v>
      </c>
      <c r="B118" s="102" t="s">
        <v>113</v>
      </c>
      <c r="C118" s="102" t="s">
        <v>114</v>
      </c>
      <c r="D118" s="102" t="s">
        <v>270</v>
      </c>
      <c r="E118" s="102" t="s">
        <v>271</v>
      </c>
      <c r="F118" s="102" t="s">
        <v>0</v>
      </c>
      <c r="G118" s="102" t="s">
        <v>0</v>
      </c>
      <c r="H118" s="102" t="s">
        <v>0</v>
      </c>
      <c r="I118" s="102" t="s">
        <v>0</v>
      </c>
      <c r="J118" s="102" t="s">
        <v>0</v>
      </c>
      <c r="K118" s="15"/>
      <c r="L118" s="15"/>
      <c r="M118" s="15"/>
      <c r="N118" s="15"/>
      <c r="O118" s="117">
        <f t="shared" ref="O118" si="25">O119+O123+O126+O127+O128</f>
        <v>5826873.4000000004</v>
      </c>
      <c r="P118" s="117">
        <f t="shared" ref="P118:Q118" si="26">P119+P123+P126+P127+P128</f>
        <v>5826873.4000000004</v>
      </c>
      <c r="Q118" s="117">
        <f t="shared" si="26"/>
        <v>5890900</v>
      </c>
      <c r="R118" s="117">
        <f t="shared" ref="R118:S118" si="27">R119+R123+R126+R127+R128</f>
        <v>5890900</v>
      </c>
      <c r="S118" s="117">
        <f t="shared" si="27"/>
        <v>5890900</v>
      </c>
    </row>
    <row r="119" spans="1:20" s="1" customFormat="1" ht="36" customHeight="1" x14ac:dyDescent="0.2">
      <c r="A119" s="152" t="s">
        <v>115</v>
      </c>
      <c r="B119" s="152" t="s">
        <v>116</v>
      </c>
      <c r="C119" s="152" t="s">
        <v>117</v>
      </c>
      <c r="D119" s="152" t="s">
        <v>270</v>
      </c>
      <c r="E119" s="152" t="s">
        <v>271</v>
      </c>
      <c r="F119" s="152" t="s">
        <v>79</v>
      </c>
      <c r="G119" s="152" t="s">
        <v>42</v>
      </c>
      <c r="H119" s="152" t="s">
        <v>513</v>
      </c>
      <c r="I119" s="152" t="s">
        <v>42</v>
      </c>
      <c r="J119" s="152" t="s">
        <v>12</v>
      </c>
      <c r="K119" s="158" t="s">
        <v>284</v>
      </c>
      <c r="L119" s="158" t="s">
        <v>75</v>
      </c>
      <c r="M119" s="158" t="s">
        <v>346</v>
      </c>
      <c r="N119" s="15" t="s">
        <v>288</v>
      </c>
      <c r="O119" s="132">
        <f t="shared" ref="O119" si="28">O120+O121+O122</f>
        <v>5575489</v>
      </c>
      <c r="P119" s="132">
        <f t="shared" ref="P119:Q119" si="29">P120+P121+P122</f>
        <v>5575489</v>
      </c>
      <c r="Q119" s="22">
        <f t="shared" si="29"/>
        <v>5600000</v>
      </c>
      <c r="R119" s="22">
        <f t="shared" ref="R119:S119" si="30">R120+R121+R122</f>
        <v>5600000</v>
      </c>
      <c r="S119" s="22">
        <f t="shared" si="30"/>
        <v>5600000</v>
      </c>
    </row>
    <row r="120" spans="1:20" s="1" customFormat="1" ht="36" customHeight="1" x14ac:dyDescent="0.2">
      <c r="A120" s="153"/>
      <c r="B120" s="153"/>
      <c r="C120" s="153"/>
      <c r="D120" s="153"/>
      <c r="E120" s="153"/>
      <c r="F120" s="153"/>
      <c r="G120" s="153"/>
      <c r="H120" s="153"/>
      <c r="I120" s="153"/>
      <c r="J120" s="153"/>
      <c r="K120" s="221"/>
      <c r="L120" s="221"/>
      <c r="M120" s="221"/>
      <c r="N120" s="15" t="s">
        <v>285</v>
      </c>
      <c r="O120" s="132">
        <v>238000</v>
      </c>
      <c r="P120" s="132">
        <v>238000</v>
      </c>
      <c r="Q120" s="22">
        <v>375000</v>
      </c>
      <c r="R120" s="22">
        <v>375000</v>
      </c>
      <c r="S120" s="22">
        <v>375000</v>
      </c>
    </row>
    <row r="121" spans="1:20" s="1" customFormat="1" ht="36" customHeight="1" x14ac:dyDescent="0.2">
      <c r="A121" s="153"/>
      <c r="B121" s="153"/>
      <c r="C121" s="153"/>
      <c r="D121" s="153"/>
      <c r="E121" s="153"/>
      <c r="F121" s="153"/>
      <c r="G121" s="153"/>
      <c r="H121" s="153"/>
      <c r="I121" s="153"/>
      <c r="J121" s="153"/>
      <c r="K121" s="221"/>
      <c r="L121" s="221"/>
      <c r="M121" s="221"/>
      <c r="N121" s="15" t="s">
        <v>296</v>
      </c>
      <c r="O121" s="132">
        <v>5245100</v>
      </c>
      <c r="P121" s="132">
        <v>5245100</v>
      </c>
      <c r="Q121" s="132">
        <v>5107400</v>
      </c>
      <c r="R121" s="22">
        <v>5107400</v>
      </c>
      <c r="S121" s="22">
        <v>5107400</v>
      </c>
    </row>
    <row r="122" spans="1:20" s="1" customFormat="1" ht="36" customHeight="1" x14ac:dyDescent="0.2">
      <c r="A122" s="155"/>
      <c r="B122" s="155"/>
      <c r="C122" s="155"/>
      <c r="D122" s="155"/>
      <c r="E122" s="155"/>
      <c r="F122" s="155"/>
      <c r="G122" s="155"/>
      <c r="H122" s="155"/>
      <c r="I122" s="155"/>
      <c r="J122" s="155"/>
      <c r="K122" s="159"/>
      <c r="L122" s="159"/>
      <c r="M122" s="159"/>
      <c r="N122" s="15" t="s">
        <v>297</v>
      </c>
      <c r="O122" s="132">
        <v>92389</v>
      </c>
      <c r="P122" s="132">
        <v>92389</v>
      </c>
      <c r="Q122" s="132">
        <v>117600</v>
      </c>
      <c r="R122" s="22">
        <v>117600</v>
      </c>
      <c r="S122" s="22">
        <v>117600</v>
      </c>
    </row>
    <row r="123" spans="1:20" s="1" customFormat="1" ht="93" customHeight="1" x14ac:dyDescent="0.2">
      <c r="A123" s="152" t="s">
        <v>118</v>
      </c>
      <c r="B123" s="152" t="s">
        <v>119</v>
      </c>
      <c r="C123" s="152" t="s">
        <v>86</v>
      </c>
      <c r="D123" s="152" t="s">
        <v>270</v>
      </c>
      <c r="E123" s="152" t="s">
        <v>271</v>
      </c>
      <c r="F123" s="152" t="s">
        <v>544</v>
      </c>
      <c r="G123" s="152" t="s">
        <v>42</v>
      </c>
      <c r="H123" s="152" t="s">
        <v>498</v>
      </c>
      <c r="I123" s="102" t="s">
        <v>42</v>
      </c>
      <c r="J123" s="102" t="s">
        <v>6</v>
      </c>
      <c r="K123" s="15" t="s">
        <v>288</v>
      </c>
      <c r="L123" s="15" t="s">
        <v>288</v>
      </c>
      <c r="M123" s="15" t="s">
        <v>288</v>
      </c>
      <c r="N123" s="15" t="s">
        <v>288</v>
      </c>
      <c r="O123" s="132">
        <f t="shared" ref="O123" si="31">O124+O125</f>
        <v>20400</v>
      </c>
      <c r="P123" s="132">
        <f t="shared" ref="P123:Q123" si="32">P124+P125</f>
        <v>20400</v>
      </c>
      <c r="Q123" s="22">
        <f t="shared" si="32"/>
        <v>20400</v>
      </c>
      <c r="R123" s="22">
        <f t="shared" ref="R123:S123" si="33">R124+R125</f>
        <v>20400</v>
      </c>
      <c r="S123" s="22">
        <f t="shared" si="33"/>
        <v>20400</v>
      </c>
    </row>
    <row r="124" spans="1:20" s="1" customFormat="1" ht="93" customHeight="1" x14ac:dyDescent="0.2">
      <c r="A124" s="153"/>
      <c r="B124" s="153"/>
      <c r="C124" s="153"/>
      <c r="D124" s="153"/>
      <c r="E124" s="153"/>
      <c r="F124" s="153"/>
      <c r="G124" s="153"/>
      <c r="H124" s="153"/>
      <c r="I124" s="102"/>
      <c r="J124" s="102"/>
      <c r="K124" s="75" t="s">
        <v>289</v>
      </c>
      <c r="L124" s="156" t="s">
        <v>120</v>
      </c>
      <c r="M124" s="75" t="s">
        <v>396</v>
      </c>
      <c r="N124" s="15" t="s">
        <v>285</v>
      </c>
      <c r="O124" s="118">
        <v>2400</v>
      </c>
      <c r="P124" s="118">
        <v>2400</v>
      </c>
      <c r="Q124" s="118">
        <v>2400</v>
      </c>
      <c r="R124" s="22">
        <v>2400</v>
      </c>
      <c r="S124" s="22">
        <v>2400</v>
      </c>
    </row>
    <row r="125" spans="1:20" s="1" customFormat="1" ht="93" customHeight="1" x14ac:dyDescent="0.2">
      <c r="A125" s="155"/>
      <c r="B125" s="155"/>
      <c r="C125" s="155"/>
      <c r="D125" s="155"/>
      <c r="E125" s="155"/>
      <c r="F125" s="155"/>
      <c r="G125" s="155"/>
      <c r="H125" s="154"/>
      <c r="I125" s="102"/>
      <c r="J125" s="102"/>
      <c r="K125" s="75" t="s">
        <v>311</v>
      </c>
      <c r="L125" s="157"/>
      <c r="M125" s="75" t="s">
        <v>310</v>
      </c>
      <c r="N125" s="15" t="s">
        <v>285</v>
      </c>
      <c r="O125" s="118">
        <v>18000</v>
      </c>
      <c r="P125" s="118">
        <v>18000</v>
      </c>
      <c r="Q125" s="118">
        <v>18000</v>
      </c>
      <c r="R125" s="22">
        <v>18000</v>
      </c>
      <c r="S125" s="22">
        <v>18000</v>
      </c>
    </row>
    <row r="126" spans="1:20" s="48" customFormat="1" ht="106.5" customHeight="1" x14ac:dyDescent="0.2">
      <c r="A126" s="175" t="s">
        <v>121</v>
      </c>
      <c r="B126" s="177" t="s">
        <v>122</v>
      </c>
      <c r="C126" s="177" t="s">
        <v>123</v>
      </c>
      <c r="D126" s="177" t="s">
        <v>270</v>
      </c>
      <c r="E126" s="177" t="s">
        <v>271</v>
      </c>
      <c r="F126" s="177" t="s">
        <v>495</v>
      </c>
      <c r="G126" s="183" t="s">
        <v>42</v>
      </c>
      <c r="H126" s="80" t="s">
        <v>467</v>
      </c>
      <c r="I126" s="222" t="s">
        <v>42</v>
      </c>
      <c r="J126" s="177" t="s">
        <v>16</v>
      </c>
      <c r="K126" s="156" t="s">
        <v>284</v>
      </c>
      <c r="L126" s="156" t="s">
        <v>86</v>
      </c>
      <c r="M126" s="156" t="s">
        <v>335</v>
      </c>
      <c r="N126" s="20" t="s">
        <v>26</v>
      </c>
      <c r="O126" s="118">
        <v>71000</v>
      </c>
      <c r="P126" s="118">
        <v>71000</v>
      </c>
      <c r="Q126" s="118">
        <v>71000</v>
      </c>
      <c r="R126" s="132">
        <v>71000</v>
      </c>
      <c r="S126" s="132">
        <v>71000</v>
      </c>
    </row>
    <row r="127" spans="1:20" s="48" customFormat="1" ht="146.25" customHeight="1" x14ac:dyDescent="0.2">
      <c r="A127" s="176"/>
      <c r="B127" s="178"/>
      <c r="C127" s="178"/>
      <c r="D127" s="178"/>
      <c r="E127" s="178"/>
      <c r="F127" s="178"/>
      <c r="G127" s="184"/>
      <c r="H127" s="80" t="s">
        <v>496</v>
      </c>
      <c r="I127" s="223"/>
      <c r="J127" s="178"/>
      <c r="K127" s="157"/>
      <c r="L127" s="157"/>
      <c r="M127" s="157"/>
      <c r="N127" s="20" t="s">
        <v>285</v>
      </c>
      <c r="O127" s="118">
        <v>157484.4</v>
      </c>
      <c r="P127" s="118">
        <v>157484.4</v>
      </c>
      <c r="Q127" s="132">
        <v>197000</v>
      </c>
      <c r="R127" s="132">
        <v>197000</v>
      </c>
      <c r="S127" s="132">
        <v>197000</v>
      </c>
    </row>
    <row r="128" spans="1:20" s="48" customFormat="1" ht="98.25" customHeight="1" x14ac:dyDescent="0.2">
      <c r="A128" s="46" t="s">
        <v>124</v>
      </c>
      <c r="B128" s="44" t="s">
        <v>125</v>
      </c>
      <c r="C128" s="44" t="s">
        <v>126</v>
      </c>
      <c r="D128" s="44" t="s">
        <v>270</v>
      </c>
      <c r="E128" s="44" t="s">
        <v>271</v>
      </c>
      <c r="F128" s="44" t="s">
        <v>432</v>
      </c>
      <c r="G128" s="44" t="s">
        <v>42</v>
      </c>
      <c r="H128" s="79" t="s">
        <v>497</v>
      </c>
      <c r="I128" s="44" t="s">
        <v>42</v>
      </c>
      <c r="J128" s="44" t="s">
        <v>6</v>
      </c>
      <c r="K128" s="20" t="s">
        <v>284</v>
      </c>
      <c r="L128" s="20" t="s">
        <v>127</v>
      </c>
      <c r="M128" s="20" t="s">
        <v>397</v>
      </c>
      <c r="N128" s="20" t="s">
        <v>285</v>
      </c>
      <c r="O128" s="118">
        <v>2500</v>
      </c>
      <c r="P128" s="118">
        <v>2500</v>
      </c>
      <c r="Q128" s="118">
        <v>2500</v>
      </c>
      <c r="R128" s="132">
        <v>2500</v>
      </c>
      <c r="S128" s="132">
        <v>2500</v>
      </c>
    </row>
    <row r="129" spans="1:19" ht="26.45" customHeight="1" x14ac:dyDescent="0.2">
      <c r="A129" s="5" t="s">
        <v>128</v>
      </c>
      <c r="B129" s="98" t="s">
        <v>129</v>
      </c>
      <c r="C129" s="99" t="s">
        <v>130</v>
      </c>
      <c r="D129" s="99" t="s">
        <v>0</v>
      </c>
      <c r="E129" s="99" t="s">
        <v>0</v>
      </c>
      <c r="F129" s="99" t="s">
        <v>0</v>
      </c>
      <c r="G129" s="99" t="s">
        <v>0</v>
      </c>
      <c r="H129" s="99" t="s">
        <v>0</v>
      </c>
      <c r="I129" s="99" t="s">
        <v>0</v>
      </c>
      <c r="J129" s="98" t="s">
        <v>0</v>
      </c>
      <c r="K129" s="14"/>
      <c r="L129" s="14"/>
      <c r="M129" s="14"/>
      <c r="N129" s="14"/>
      <c r="O129" s="119">
        <f>O130+O156+O157+O158+O159+O160+O173+O174+O176+O178+O179</f>
        <v>43266935.640000001</v>
      </c>
      <c r="P129" s="119">
        <f>P130+P156+P157+P158+P159+P160+P173+P174+P176+P178+P179</f>
        <v>42509458.759999998</v>
      </c>
      <c r="Q129" s="119">
        <f>Q130+Q156+Q157+Q158+Q159+Q160+Q173+Q174+Q176+Q178+Q179</f>
        <v>46680615.109999999</v>
      </c>
      <c r="R129" s="119">
        <f>R130+R156+R157+R158+R159+R160+R173+R174+R176+R178+R179</f>
        <v>42797615.109999999</v>
      </c>
      <c r="S129" s="119">
        <f>S130+S156+S157+S158+S159+S160+S173+S174+S176+S178+S179</f>
        <v>42593924.07</v>
      </c>
    </row>
    <row r="130" spans="1:19" s="1" customFormat="1" ht="26.45" customHeight="1" x14ac:dyDescent="0.2">
      <c r="A130" s="204" t="s">
        <v>131</v>
      </c>
      <c r="B130" s="183" t="s">
        <v>132</v>
      </c>
      <c r="C130" s="163" t="s">
        <v>133</v>
      </c>
      <c r="D130" s="164" t="s">
        <v>270</v>
      </c>
      <c r="E130" s="219" t="s">
        <v>42</v>
      </c>
      <c r="F130" s="164" t="s">
        <v>493</v>
      </c>
      <c r="G130" s="164" t="s">
        <v>42</v>
      </c>
      <c r="H130" s="107" t="s">
        <v>0</v>
      </c>
      <c r="I130" s="107" t="s">
        <v>0</v>
      </c>
      <c r="J130" s="173" t="s">
        <v>6</v>
      </c>
      <c r="K130" s="70" t="s">
        <v>475</v>
      </c>
      <c r="L130" s="70"/>
      <c r="M130" s="70"/>
      <c r="N130" s="55"/>
      <c r="O130" s="120">
        <f t="shared" ref="O130" si="34">SUM(O131:O155)</f>
        <v>11300052.74</v>
      </c>
      <c r="P130" s="120">
        <f t="shared" ref="P130:Q130" si="35">SUM(P131:P155)</f>
        <v>10850995.9</v>
      </c>
      <c r="Q130" s="120">
        <f t="shared" si="35"/>
        <v>13028500</v>
      </c>
      <c r="R130" s="120">
        <f t="shared" ref="R130:S130" si="36">SUM(R131:R155)</f>
        <v>9668800</v>
      </c>
      <c r="S130" s="120">
        <f t="shared" si="36"/>
        <v>9669300</v>
      </c>
    </row>
    <row r="131" spans="1:19" s="1" customFormat="1" ht="26.45" customHeight="1" x14ac:dyDescent="0.2">
      <c r="A131" s="204"/>
      <c r="B131" s="189"/>
      <c r="C131" s="163"/>
      <c r="D131" s="164"/>
      <c r="E131" s="219"/>
      <c r="F131" s="164"/>
      <c r="G131" s="164"/>
      <c r="H131" s="219" t="s">
        <v>467</v>
      </c>
      <c r="I131" s="164" t="s">
        <v>42</v>
      </c>
      <c r="J131" s="220"/>
      <c r="K131" s="181" t="s">
        <v>284</v>
      </c>
      <c r="L131" s="91" t="s">
        <v>127</v>
      </c>
      <c r="M131" s="75" t="s">
        <v>401</v>
      </c>
      <c r="N131" s="75" t="s">
        <v>315</v>
      </c>
      <c r="O131" s="116">
        <v>350405</v>
      </c>
      <c r="P131" s="116">
        <v>350405</v>
      </c>
      <c r="Q131" s="116">
        <v>380200</v>
      </c>
      <c r="R131" s="116">
        <v>380200</v>
      </c>
      <c r="S131" s="116">
        <v>380200</v>
      </c>
    </row>
    <row r="132" spans="1:19" s="1" customFormat="1" ht="26.45" customHeight="1" x14ac:dyDescent="0.2">
      <c r="A132" s="204"/>
      <c r="B132" s="189"/>
      <c r="C132" s="163"/>
      <c r="D132" s="164"/>
      <c r="E132" s="219"/>
      <c r="F132" s="164"/>
      <c r="G132" s="164"/>
      <c r="H132" s="219"/>
      <c r="I132" s="164"/>
      <c r="J132" s="220"/>
      <c r="K132" s="190"/>
      <c r="L132" s="181" t="s">
        <v>127</v>
      </c>
      <c r="M132" s="217" t="s">
        <v>402</v>
      </c>
      <c r="N132" s="15" t="s">
        <v>29</v>
      </c>
      <c r="O132" s="116">
        <v>2120</v>
      </c>
      <c r="P132" s="116">
        <v>2120</v>
      </c>
      <c r="Q132" s="132">
        <v>109400</v>
      </c>
      <c r="R132" s="22"/>
      <c r="S132" s="22"/>
    </row>
    <row r="133" spans="1:19" s="1" customFormat="1" ht="26.45" customHeight="1" x14ac:dyDescent="0.2">
      <c r="A133" s="204"/>
      <c r="B133" s="189"/>
      <c r="C133" s="163"/>
      <c r="D133" s="164"/>
      <c r="E133" s="219"/>
      <c r="F133" s="164"/>
      <c r="G133" s="164"/>
      <c r="H133" s="219"/>
      <c r="I133" s="164"/>
      <c r="J133" s="220"/>
      <c r="K133" s="190"/>
      <c r="L133" s="190"/>
      <c r="M133" s="217"/>
      <c r="N133" s="15" t="s">
        <v>315</v>
      </c>
      <c r="O133" s="116">
        <v>4069700</v>
      </c>
      <c r="P133" s="116">
        <v>3943974.55</v>
      </c>
      <c r="Q133" s="116">
        <v>4265500</v>
      </c>
      <c r="R133" s="116">
        <v>4265500</v>
      </c>
      <c r="S133" s="116">
        <v>4265500</v>
      </c>
    </row>
    <row r="134" spans="1:19" s="1" customFormat="1" ht="26.45" customHeight="1" x14ac:dyDescent="0.2">
      <c r="A134" s="204"/>
      <c r="B134" s="189"/>
      <c r="C134" s="163"/>
      <c r="D134" s="164"/>
      <c r="E134" s="219"/>
      <c r="F134" s="164"/>
      <c r="G134" s="164"/>
      <c r="H134" s="219"/>
      <c r="I134" s="164"/>
      <c r="J134" s="220"/>
      <c r="K134" s="190"/>
      <c r="L134" s="190"/>
      <c r="M134" s="217"/>
      <c r="N134" s="96" t="s">
        <v>285</v>
      </c>
      <c r="O134" s="116">
        <v>2574975</v>
      </c>
      <c r="P134" s="116">
        <v>2505774.0099999998</v>
      </c>
      <c r="Q134" s="116">
        <v>3878600</v>
      </c>
      <c r="R134" s="22">
        <v>1481000</v>
      </c>
      <c r="S134" s="22">
        <v>1481000</v>
      </c>
    </row>
    <row r="135" spans="1:19" s="1" customFormat="1" ht="26.45" customHeight="1" x14ac:dyDescent="0.2">
      <c r="A135" s="204"/>
      <c r="B135" s="189"/>
      <c r="C135" s="163"/>
      <c r="D135" s="164"/>
      <c r="E135" s="219"/>
      <c r="F135" s="164"/>
      <c r="G135" s="164"/>
      <c r="H135" s="219"/>
      <c r="I135" s="164"/>
      <c r="J135" s="220"/>
      <c r="K135" s="190"/>
      <c r="L135" s="190"/>
      <c r="M135" s="217"/>
      <c r="N135" s="96" t="s">
        <v>319</v>
      </c>
      <c r="O135" s="116">
        <v>1858700</v>
      </c>
      <c r="P135" s="116">
        <v>1637081.85</v>
      </c>
      <c r="Q135" s="116">
        <v>1972800</v>
      </c>
      <c r="R135" s="22">
        <v>1300000</v>
      </c>
      <c r="S135" s="22">
        <v>1300000</v>
      </c>
    </row>
    <row r="136" spans="1:19" s="1" customFormat="1" ht="26.45" customHeight="1" x14ac:dyDescent="0.2">
      <c r="A136" s="204"/>
      <c r="B136" s="189"/>
      <c r="C136" s="163"/>
      <c r="D136" s="164"/>
      <c r="E136" s="219"/>
      <c r="F136" s="164"/>
      <c r="G136" s="164"/>
      <c r="H136" s="219"/>
      <c r="I136" s="164"/>
      <c r="J136" s="220"/>
      <c r="K136" s="190"/>
      <c r="L136" s="190"/>
      <c r="M136" s="217"/>
      <c r="N136" s="96" t="s">
        <v>291</v>
      </c>
      <c r="O136" s="116"/>
      <c r="P136" s="116"/>
      <c r="Q136" s="116"/>
      <c r="R136" s="22"/>
      <c r="S136" s="22"/>
    </row>
    <row r="137" spans="1:19" s="1" customFormat="1" ht="26.45" customHeight="1" x14ac:dyDescent="0.2">
      <c r="A137" s="204"/>
      <c r="B137" s="189"/>
      <c r="C137" s="163"/>
      <c r="D137" s="164"/>
      <c r="E137" s="219"/>
      <c r="F137" s="164"/>
      <c r="G137" s="164"/>
      <c r="H137" s="219"/>
      <c r="I137" s="164"/>
      <c r="J137" s="220"/>
      <c r="K137" s="190"/>
      <c r="L137" s="190"/>
      <c r="M137" s="217"/>
      <c r="N137" s="96" t="s">
        <v>284</v>
      </c>
      <c r="O137" s="116">
        <v>64808</v>
      </c>
      <c r="P137" s="116">
        <v>64808</v>
      </c>
      <c r="Q137" s="116">
        <v>65500</v>
      </c>
      <c r="R137" s="22">
        <v>34000</v>
      </c>
      <c r="S137" s="132">
        <v>34000</v>
      </c>
    </row>
    <row r="138" spans="1:19" s="1" customFormat="1" ht="26.45" customHeight="1" x14ac:dyDescent="0.2">
      <c r="A138" s="204"/>
      <c r="B138" s="189"/>
      <c r="C138" s="163"/>
      <c r="D138" s="164"/>
      <c r="E138" s="219"/>
      <c r="F138" s="164"/>
      <c r="G138" s="164"/>
      <c r="H138" s="219"/>
      <c r="I138" s="164"/>
      <c r="J138" s="220"/>
      <c r="K138" s="190"/>
      <c r="L138" s="190"/>
      <c r="M138" s="217"/>
      <c r="N138" s="96" t="s">
        <v>292</v>
      </c>
      <c r="O138" s="116">
        <v>24800</v>
      </c>
      <c r="P138" s="116">
        <v>24800</v>
      </c>
      <c r="Q138" s="116">
        <v>19200</v>
      </c>
      <c r="R138" s="22">
        <v>10000</v>
      </c>
      <c r="S138" s="132">
        <v>10000</v>
      </c>
    </row>
    <row r="139" spans="1:19" s="1" customFormat="1" ht="26.45" customHeight="1" x14ac:dyDescent="0.2">
      <c r="A139" s="204"/>
      <c r="B139" s="189"/>
      <c r="C139" s="163"/>
      <c r="D139" s="164"/>
      <c r="E139" s="219"/>
      <c r="F139" s="164"/>
      <c r="G139" s="164"/>
      <c r="H139" s="219"/>
      <c r="I139" s="164"/>
      <c r="J139" s="220"/>
      <c r="K139" s="190"/>
      <c r="L139" s="190"/>
      <c r="M139" s="218"/>
      <c r="N139" s="96" t="s">
        <v>289</v>
      </c>
      <c r="O139" s="116"/>
      <c r="P139" s="116"/>
      <c r="Q139" s="116"/>
      <c r="R139" s="22"/>
      <c r="S139" s="22"/>
    </row>
    <row r="140" spans="1:19" s="1" customFormat="1" ht="26.45" customHeight="1" x14ac:dyDescent="0.2">
      <c r="A140" s="204"/>
      <c r="B140" s="189"/>
      <c r="C140" s="163"/>
      <c r="D140" s="164"/>
      <c r="E140" s="219"/>
      <c r="F140" s="164"/>
      <c r="G140" s="164"/>
      <c r="H140" s="219" t="s">
        <v>469</v>
      </c>
      <c r="I140" s="164" t="s">
        <v>42</v>
      </c>
      <c r="J140" s="220"/>
      <c r="K140" s="190"/>
      <c r="L140" s="190"/>
      <c r="M140" s="30" t="s">
        <v>318</v>
      </c>
      <c r="N140" s="96" t="s">
        <v>315</v>
      </c>
      <c r="O140" s="116"/>
      <c r="P140" s="116"/>
      <c r="Q140" s="116"/>
      <c r="R140" s="22"/>
      <c r="S140" s="22"/>
    </row>
    <row r="141" spans="1:19" s="1" customFormat="1" ht="26.45" customHeight="1" x14ac:dyDescent="0.2">
      <c r="A141" s="204"/>
      <c r="B141" s="189"/>
      <c r="C141" s="163"/>
      <c r="D141" s="164"/>
      <c r="E141" s="219"/>
      <c r="F141" s="164"/>
      <c r="G141" s="164"/>
      <c r="H141" s="219"/>
      <c r="I141" s="164"/>
      <c r="J141" s="220"/>
      <c r="K141" s="182"/>
      <c r="L141" s="182"/>
      <c r="M141" s="30" t="s">
        <v>317</v>
      </c>
      <c r="N141" s="96" t="s">
        <v>315</v>
      </c>
      <c r="O141" s="132">
        <v>76897.14</v>
      </c>
      <c r="P141" s="132">
        <v>76897.14</v>
      </c>
      <c r="Q141" s="22"/>
      <c r="R141" s="22"/>
      <c r="S141" s="22"/>
    </row>
    <row r="142" spans="1:19" s="1" customFormat="1" ht="26.45" customHeight="1" x14ac:dyDescent="0.2">
      <c r="A142" s="204"/>
      <c r="B142" s="189"/>
      <c r="C142" s="163"/>
      <c r="D142" s="164"/>
      <c r="E142" s="219"/>
      <c r="F142" s="164"/>
      <c r="G142" s="164"/>
      <c r="H142" s="219"/>
      <c r="I142" s="164"/>
      <c r="J142" s="220"/>
      <c r="K142" s="181" t="s">
        <v>292</v>
      </c>
      <c r="L142" s="181" t="s">
        <v>66</v>
      </c>
      <c r="M142" s="181" t="s">
        <v>360</v>
      </c>
      <c r="N142" s="96" t="s">
        <v>29</v>
      </c>
      <c r="O142" s="132"/>
      <c r="P142" s="132"/>
      <c r="Q142" s="147"/>
      <c r="R142" s="22"/>
      <c r="S142" s="22"/>
    </row>
    <row r="143" spans="1:19" s="1" customFormat="1" ht="26.45" customHeight="1" x14ac:dyDescent="0.2">
      <c r="A143" s="204"/>
      <c r="B143" s="189"/>
      <c r="C143" s="163"/>
      <c r="D143" s="164" t="s">
        <v>134</v>
      </c>
      <c r="E143" s="219" t="s">
        <v>42</v>
      </c>
      <c r="F143" s="164"/>
      <c r="G143" s="164"/>
      <c r="H143" s="219" t="s">
        <v>488</v>
      </c>
      <c r="I143" s="164" t="s">
        <v>42</v>
      </c>
      <c r="J143" s="220"/>
      <c r="K143" s="190"/>
      <c r="L143" s="190"/>
      <c r="M143" s="182"/>
      <c r="N143" s="96" t="s">
        <v>315</v>
      </c>
      <c r="O143" s="132">
        <v>298683.98</v>
      </c>
      <c r="P143" s="132">
        <v>298682.86</v>
      </c>
      <c r="Q143" s="147">
        <v>316200</v>
      </c>
      <c r="R143" s="22">
        <v>316200</v>
      </c>
      <c r="S143" s="22">
        <v>316200</v>
      </c>
    </row>
    <row r="144" spans="1:19" s="1" customFormat="1" ht="26.45" customHeight="1" x14ac:dyDescent="0.2">
      <c r="A144" s="204"/>
      <c r="B144" s="189"/>
      <c r="C144" s="163"/>
      <c r="D144" s="164"/>
      <c r="E144" s="219"/>
      <c r="F144" s="164"/>
      <c r="G144" s="164"/>
      <c r="H144" s="219"/>
      <c r="I144" s="164"/>
      <c r="J144" s="220"/>
      <c r="K144" s="190"/>
      <c r="L144" s="190"/>
      <c r="M144" s="30" t="s">
        <v>322</v>
      </c>
      <c r="N144" s="96" t="s">
        <v>315</v>
      </c>
      <c r="O144" s="132"/>
      <c r="P144" s="132"/>
      <c r="Q144" s="22"/>
      <c r="R144" s="22"/>
      <c r="S144" s="22"/>
    </row>
    <row r="145" spans="1:19" s="1" customFormat="1" ht="26.45" customHeight="1" x14ac:dyDescent="0.2">
      <c r="A145" s="204"/>
      <c r="B145" s="189"/>
      <c r="C145" s="163"/>
      <c r="D145" s="164"/>
      <c r="E145" s="219"/>
      <c r="F145" s="164"/>
      <c r="G145" s="164"/>
      <c r="H145" s="219"/>
      <c r="I145" s="164"/>
      <c r="J145" s="220"/>
      <c r="K145" s="182"/>
      <c r="L145" s="182"/>
      <c r="M145" s="30" t="s">
        <v>317</v>
      </c>
      <c r="N145" s="96" t="s">
        <v>315</v>
      </c>
      <c r="O145" s="132">
        <v>9386.61</v>
      </c>
      <c r="P145" s="132">
        <v>9386.61</v>
      </c>
      <c r="Q145" s="22"/>
      <c r="R145" s="22"/>
      <c r="S145" s="22"/>
    </row>
    <row r="146" spans="1:19" s="1" customFormat="1" ht="26.45" customHeight="1" x14ac:dyDescent="0.2">
      <c r="A146" s="204"/>
      <c r="B146" s="189"/>
      <c r="C146" s="163"/>
      <c r="D146" s="164"/>
      <c r="E146" s="219"/>
      <c r="F146" s="164"/>
      <c r="G146" s="164"/>
      <c r="H146" s="219"/>
      <c r="I146" s="164"/>
      <c r="J146" s="220"/>
      <c r="K146" s="181" t="s">
        <v>289</v>
      </c>
      <c r="L146" s="181" t="s">
        <v>120</v>
      </c>
      <c r="M146" s="181" t="s">
        <v>406</v>
      </c>
      <c r="N146" s="96" t="s">
        <v>29</v>
      </c>
      <c r="O146" s="132">
        <v>1140</v>
      </c>
      <c r="P146" s="132">
        <v>1140</v>
      </c>
      <c r="Q146" s="22">
        <v>14000</v>
      </c>
      <c r="R146" s="22"/>
      <c r="S146" s="22"/>
    </row>
    <row r="147" spans="1:19" s="1" customFormat="1" ht="26.45" customHeight="1" x14ac:dyDescent="0.2">
      <c r="A147" s="204"/>
      <c r="B147" s="189"/>
      <c r="C147" s="163"/>
      <c r="D147" s="164"/>
      <c r="E147" s="219"/>
      <c r="F147" s="164"/>
      <c r="G147" s="164"/>
      <c r="H147" s="219"/>
      <c r="I147" s="164"/>
      <c r="J147" s="220"/>
      <c r="K147" s="190"/>
      <c r="L147" s="190"/>
      <c r="M147" s="190"/>
      <c r="N147" s="96" t="s">
        <v>315</v>
      </c>
      <c r="O147" s="132">
        <v>1368400</v>
      </c>
      <c r="P147" s="132">
        <v>1343250.12</v>
      </c>
      <c r="Q147" s="22">
        <v>1430800</v>
      </c>
      <c r="R147" s="147">
        <v>1430800</v>
      </c>
      <c r="S147" s="147">
        <v>1430800</v>
      </c>
    </row>
    <row r="148" spans="1:19" s="1" customFormat="1" ht="26.45" customHeight="1" x14ac:dyDescent="0.2">
      <c r="A148" s="204"/>
      <c r="B148" s="189"/>
      <c r="C148" s="163"/>
      <c r="D148" s="164"/>
      <c r="E148" s="219"/>
      <c r="F148" s="164"/>
      <c r="G148" s="164"/>
      <c r="H148" s="219"/>
      <c r="I148" s="164"/>
      <c r="J148" s="220"/>
      <c r="K148" s="190"/>
      <c r="L148" s="190"/>
      <c r="M148" s="182"/>
      <c r="N148" s="96" t="s">
        <v>285</v>
      </c>
      <c r="O148" s="132">
        <v>267800</v>
      </c>
      <c r="P148" s="132">
        <v>260938.75</v>
      </c>
      <c r="Q148" s="22">
        <v>270100</v>
      </c>
      <c r="R148" s="22">
        <v>157900</v>
      </c>
      <c r="S148" s="22">
        <v>157900</v>
      </c>
    </row>
    <row r="149" spans="1:19" s="1" customFormat="1" ht="26.45" customHeight="1" x14ac:dyDescent="0.2">
      <c r="A149" s="204"/>
      <c r="B149" s="189"/>
      <c r="C149" s="163"/>
      <c r="D149" s="164"/>
      <c r="E149" s="219"/>
      <c r="F149" s="164"/>
      <c r="G149" s="164"/>
      <c r="H149" s="219" t="s">
        <v>494</v>
      </c>
      <c r="I149" s="164" t="s">
        <v>42</v>
      </c>
      <c r="J149" s="220"/>
      <c r="K149" s="190"/>
      <c r="L149" s="190"/>
      <c r="M149" s="30" t="s">
        <v>316</v>
      </c>
      <c r="N149" s="96" t="s">
        <v>315</v>
      </c>
      <c r="O149" s="132"/>
      <c r="P149" s="132"/>
      <c r="Q149" s="22"/>
      <c r="R149" s="22"/>
      <c r="S149" s="22"/>
    </row>
    <row r="150" spans="1:19" s="1" customFormat="1" ht="26.45" customHeight="1" x14ac:dyDescent="0.2">
      <c r="A150" s="204"/>
      <c r="B150" s="189"/>
      <c r="C150" s="163"/>
      <c r="D150" s="164"/>
      <c r="E150" s="219"/>
      <c r="F150" s="164"/>
      <c r="G150" s="164"/>
      <c r="H150" s="219"/>
      <c r="I150" s="164"/>
      <c r="J150" s="220"/>
      <c r="K150" s="182"/>
      <c r="L150" s="182"/>
      <c r="M150" s="30" t="s">
        <v>317</v>
      </c>
      <c r="N150" s="96" t="s">
        <v>315</v>
      </c>
      <c r="O150" s="132">
        <v>35126.53</v>
      </c>
      <c r="P150" s="132">
        <v>35126.53</v>
      </c>
      <c r="Q150" s="22"/>
      <c r="R150" s="22"/>
      <c r="S150" s="22"/>
    </row>
    <row r="151" spans="1:19" s="1" customFormat="1" ht="26.45" customHeight="1" x14ac:dyDescent="0.2">
      <c r="A151" s="204"/>
      <c r="B151" s="189"/>
      <c r="C151" s="163"/>
      <c r="D151" s="164"/>
      <c r="E151" s="219"/>
      <c r="F151" s="164"/>
      <c r="G151" s="164"/>
      <c r="H151" s="219"/>
      <c r="I151" s="164"/>
      <c r="J151" s="220"/>
      <c r="K151" s="217" t="s">
        <v>312</v>
      </c>
      <c r="L151" s="217" t="s">
        <v>313</v>
      </c>
      <c r="M151" s="217" t="s">
        <v>314</v>
      </c>
      <c r="N151" s="96" t="s">
        <v>315</v>
      </c>
      <c r="O151" s="132">
        <v>75132.160000000003</v>
      </c>
      <c r="P151" s="132">
        <v>75132.160000000003</v>
      </c>
      <c r="Q151" s="22">
        <v>80300</v>
      </c>
      <c r="R151" s="147">
        <v>80300</v>
      </c>
      <c r="S151" s="147">
        <v>80300</v>
      </c>
    </row>
    <row r="152" spans="1:19" s="1" customFormat="1" ht="26.45" customHeight="1" x14ac:dyDescent="0.2">
      <c r="A152" s="204"/>
      <c r="B152" s="189"/>
      <c r="C152" s="163"/>
      <c r="D152" s="164"/>
      <c r="E152" s="219"/>
      <c r="F152" s="164"/>
      <c r="G152" s="164"/>
      <c r="H152" s="219"/>
      <c r="I152" s="164"/>
      <c r="J152" s="220"/>
      <c r="K152" s="217"/>
      <c r="L152" s="217"/>
      <c r="M152" s="217"/>
      <c r="N152" s="96" t="s">
        <v>285</v>
      </c>
      <c r="O152" s="132">
        <v>47918.09</v>
      </c>
      <c r="P152" s="132">
        <v>47418.09</v>
      </c>
      <c r="Q152" s="22">
        <v>46600</v>
      </c>
      <c r="R152" s="22">
        <v>36300</v>
      </c>
      <c r="S152" s="22">
        <v>36800</v>
      </c>
    </row>
    <row r="153" spans="1:19" s="1" customFormat="1" ht="26.45" customHeight="1" x14ac:dyDescent="0.2">
      <c r="A153" s="204"/>
      <c r="B153" s="189"/>
      <c r="C153" s="163"/>
      <c r="D153" s="164"/>
      <c r="E153" s="219"/>
      <c r="F153" s="164"/>
      <c r="G153" s="164"/>
      <c r="H153" s="219"/>
      <c r="I153" s="164"/>
      <c r="J153" s="220"/>
      <c r="K153" s="217" t="s">
        <v>311</v>
      </c>
      <c r="L153" s="217" t="s">
        <v>120</v>
      </c>
      <c r="M153" s="217" t="s">
        <v>314</v>
      </c>
      <c r="N153" s="96" t="s">
        <v>29</v>
      </c>
      <c r="O153" s="132">
        <v>1908</v>
      </c>
      <c r="P153" s="132">
        <v>1908</v>
      </c>
      <c r="Q153" s="22">
        <v>2400</v>
      </c>
      <c r="R153" s="22">
        <v>1200</v>
      </c>
      <c r="S153" s="22">
        <v>1200</v>
      </c>
    </row>
    <row r="154" spans="1:19" s="1" customFormat="1" ht="26.45" customHeight="1" x14ac:dyDescent="0.2">
      <c r="A154" s="204"/>
      <c r="B154" s="189"/>
      <c r="C154" s="163"/>
      <c r="D154" s="164"/>
      <c r="E154" s="219"/>
      <c r="F154" s="164"/>
      <c r="G154" s="164"/>
      <c r="H154" s="219"/>
      <c r="I154" s="164"/>
      <c r="J154" s="220"/>
      <c r="K154" s="217"/>
      <c r="L154" s="217"/>
      <c r="M154" s="217"/>
      <c r="N154" s="96" t="s">
        <v>315</v>
      </c>
      <c r="O154" s="132">
        <v>167652.23000000001</v>
      </c>
      <c r="P154" s="132">
        <v>167652.23000000001</v>
      </c>
      <c r="Q154" s="22">
        <v>172400</v>
      </c>
      <c r="R154" s="147">
        <v>172400</v>
      </c>
      <c r="S154" s="147">
        <v>172400</v>
      </c>
    </row>
    <row r="155" spans="1:19" s="1" customFormat="1" ht="26.45" customHeight="1" x14ac:dyDescent="0.2">
      <c r="A155" s="204"/>
      <c r="B155" s="184"/>
      <c r="C155" s="163"/>
      <c r="D155" s="164"/>
      <c r="E155" s="219"/>
      <c r="F155" s="164"/>
      <c r="G155" s="164"/>
      <c r="H155" s="219"/>
      <c r="I155" s="164"/>
      <c r="J155" s="174"/>
      <c r="K155" s="217"/>
      <c r="L155" s="217"/>
      <c r="M155" s="217"/>
      <c r="N155" s="96" t="s">
        <v>285</v>
      </c>
      <c r="O155" s="132">
        <v>4500</v>
      </c>
      <c r="P155" s="132">
        <v>4500</v>
      </c>
      <c r="Q155" s="22">
        <v>4500</v>
      </c>
      <c r="R155" s="22">
        <v>3000</v>
      </c>
      <c r="S155" s="22">
        <v>3000</v>
      </c>
    </row>
    <row r="156" spans="1:19" s="1" customFormat="1" ht="96.75" customHeight="1" x14ac:dyDescent="0.2">
      <c r="A156" s="101" t="s">
        <v>135</v>
      </c>
      <c r="B156" s="102" t="s">
        <v>136</v>
      </c>
      <c r="C156" s="77" t="s">
        <v>137</v>
      </c>
      <c r="D156" s="77" t="s">
        <v>270</v>
      </c>
      <c r="E156" s="77" t="s">
        <v>271</v>
      </c>
      <c r="F156" s="77" t="s">
        <v>492</v>
      </c>
      <c r="G156" s="77" t="s">
        <v>42</v>
      </c>
      <c r="H156" s="77" t="s">
        <v>467</v>
      </c>
      <c r="I156" s="77" t="s">
        <v>0</v>
      </c>
      <c r="J156" s="102" t="s">
        <v>20</v>
      </c>
      <c r="K156" s="15" t="s">
        <v>284</v>
      </c>
      <c r="L156" s="15" t="s">
        <v>138</v>
      </c>
      <c r="M156" s="15" t="s">
        <v>323</v>
      </c>
      <c r="N156" s="15" t="s">
        <v>324</v>
      </c>
      <c r="O156" s="132"/>
      <c r="P156" s="132"/>
      <c r="Q156" s="22"/>
      <c r="R156" s="22"/>
      <c r="S156" s="22"/>
    </row>
    <row r="157" spans="1:19" s="1" customFormat="1" ht="100.5" customHeight="1" x14ac:dyDescent="0.2">
      <c r="A157" s="101" t="s">
        <v>139</v>
      </c>
      <c r="B157" s="102" t="s">
        <v>140</v>
      </c>
      <c r="C157" s="102" t="s">
        <v>141</v>
      </c>
      <c r="D157" s="102" t="s">
        <v>270</v>
      </c>
      <c r="E157" s="102" t="s">
        <v>271</v>
      </c>
      <c r="F157" s="102" t="s">
        <v>433</v>
      </c>
      <c r="G157" s="102" t="s">
        <v>42</v>
      </c>
      <c r="H157" s="102" t="s">
        <v>467</v>
      </c>
      <c r="I157" s="102" t="s">
        <v>0</v>
      </c>
      <c r="J157" s="102" t="s">
        <v>6</v>
      </c>
      <c r="K157" s="75" t="s">
        <v>284</v>
      </c>
      <c r="L157" s="75" t="s">
        <v>127</v>
      </c>
      <c r="M157" s="96" t="s">
        <v>405</v>
      </c>
      <c r="N157" s="19" t="s">
        <v>289</v>
      </c>
      <c r="O157" s="132">
        <v>78000</v>
      </c>
      <c r="P157" s="132">
        <v>78000</v>
      </c>
      <c r="Q157" s="22">
        <v>78000</v>
      </c>
      <c r="R157" s="22"/>
      <c r="S157" s="22"/>
    </row>
    <row r="158" spans="1:19" s="1" customFormat="1" ht="73.5" customHeight="1" x14ac:dyDescent="0.2">
      <c r="A158" s="152" t="s">
        <v>142</v>
      </c>
      <c r="B158" s="152" t="s">
        <v>143</v>
      </c>
      <c r="C158" s="152" t="s">
        <v>144</v>
      </c>
      <c r="D158" s="152" t="s">
        <v>145</v>
      </c>
      <c r="E158" s="152" t="s">
        <v>42</v>
      </c>
      <c r="F158" s="177" t="s">
        <v>542</v>
      </c>
      <c r="G158" s="152" t="s">
        <v>543</v>
      </c>
      <c r="H158" s="152" t="s">
        <v>467</v>
      </c>
      <c r="I158" s="152" t="s">
        <v>42</v>
      </c>
      <c r="J158" s="18" t="s">
        <v>6</v>
      </c>
      <c r="K158" s="96" t="s">
        <v>284</v>
      </c>
      <c r="L158" s="96" t="s">
        <v>127</v>
      </c>
      <c r="M158" s="96" t="s">
        <v>403</v>
      </c>
      <c r="N158" s="19" t="s">
        <v>285</v>
      </c>
      <c r="O158" s="132">
        <v>100000</v>
      </c>
      <c r="P158" s="132">
        <v>100000</v>
      </c>
      <c r="Q158" s="22">
        <v>100000</v>
      </c>
      <c r="R158" s="22"/>
      <c r="S158" s="22"/>
    </row>
    <row r="159" spans="1:19" s="1" customFormat="1" ht="73.5" customHeight="1" x14ac:dyDescent="0.2">
      <c r="A159" s="155"/>
      <c r="B159" s="155"/>
      <c r="C159" s="155"/>
      <c r="D159" s="155"/>
      <c r="E159" s="155"/>
      <c r="F159" s="178"/>
      <c r="G159" s="155"/>
      <c r="H159" s="155"/>
      <c r="I159" s="155"/>
      <c r="J159" s="18"/>
      <c r="K159" s="96" t="s">
        <v>284</v>
      </c>
      <c r="L159" s="96" t="s">
        <v>127</v>
      </c>
      <c r="M159" s="96" t="s">
        <v>404</v>
      </c>
      <c r="N159" s="19" t="s">
        <v>285</v>
      </c>
      <c r="O159" s="132">
        <v>55120.2</v>
      </c>
      <c r="P159" s="132">
        <v>55120.2</v>
      </c>
      <c r="Q159" s="132">
        <v>100000</v>
      </c>
      <c r="R159" s="22"/>
      <c r="S159" s="22"/>
    </row>
    <row r="160" spans="1:19" s="48" customFormat="1" ht="26.45" customHeight="1" x14ac:dyDescent="0.2">
      <c r="A160" s="204" t="s">
        <v>146</v>
      </c>
      <c r="B160" s="44" t="s">
        <v>147</v>
      </c>
      <c r="C160" s="205" t="s">
        <v>148</v>
      </c>
      <c r="D160" s="177" t="s">
        <v>270</v>
      </c>
      <c r="E160" s="177" t="s">
        <v>271</v>
      </c>
      <c r="F160" s="202" t="s">
        <v>444</v>
      </c>
      <c r="G160" s="177" t="s">
        <v>42</v>
      </c>
      <c r="H160" s="177" t="s">
        <v>442</v>
      </c>
      <c r="I160" s="211" t="s">
        <v>0</v>
      </c>
      <c r="J160" s="211" t="s">
        <v>6</v>
      </c>
      <c r="K160" s="73"/>
      <c r="L160" s="73"/>
      <c r="M160" s="51"/>
      <c r="N160" s="51"/>
      <c r="O160" s="133">
        <f t="shared" ref="O160" si="37">SUM(O161:O172)</f>
        <v>21436176.510000002</v>
      </c>
      <c r="P160" s="133">
        <f t="shared" ref="P160:Q160" si="38">SUM(P161:P172)</f>
        <v>21348237.870000001</v>
      </c>
      <c r="Q160" s="64">
        <f t="shared" si="38"/>
        <v>22004600</v>
      </c>
      <c r="R160" s="64">
        <f t="shared" ref="R160:S160" si="39">SUM(R161:R172)</f>
        <v>22004600</v>
      </c>
      <c r="S160" s="64">
        <f t="shared" si="39"/>
        <v>22004600</v>
      </c>
    </row>
    <row r="161" spans="1:19" s="48" customFormat="1" ht="26.45" customHeight="1" x14ac:dyDescent="0.2">
      <c r="A161" s="204"/>
      <c r="B161" s="44"/>
      <c r="C161" s="205"/>
      <c r="D161" s="191"/>
      <c r="E161" s="191"/>
      <c r="F161" s="215"/>
      <c r="G161" s="191"/>
      <c r="H161" s="191"/>
      <c r="I161" s="213"/>
      <c r="J161" s="212"/>
      <c r="K161" s="90" t="s">
        <v>284</v>
      </c>
      <c r="L161" s="90" t="s">
        <v>127</v>
      </c>
      <c r="M161" s="93" t="s">
        <v>401</v>
      </c>
      <c r="N161" s="20" t="s">
        <v>28</v>
      </c>
      <c r="O161" s="116">
        <v>1206000</v>
      </c>
      <c r="P161" s="116">
        <v>1206000</v>
      </c>
      <c r="Q161" s="116">
        <v>1259000</v>
      </c>
      <c r="R161" s="116">
        <v>1259000</v>
      </c>
      <c r="S161" s="116">
        <v>1259000</v>
      </c>
    </row>
    <row r="162" spans="1:19" s="48" customFormat="1" ht="26.45" customHeight="1" x14ac:dyDescent="0.2">
      <c r="A162" s="204"/>
      <c r="B162" s="44"/>
      <c r="C162" s="205"/>
      <c r="D162" s="191"/>
      <c r="E162" s="191"/>
      <c r="F162" s="215"/>
      <c r="G162" s="191"/>
      <c r="H162" s="191"/>
      <c r="I162" s="213"/>
      <c r="J162" s="213"/>
      <c r="K162" s="90" t="s">
        <v>284</v>
      </c>
      <c r="L162" s="90" t="s">
        <v>127</v>
      </c>
      <c r="M162" s="87" t="s">
        <v>402</v>
      </c>
      <c r="N162" s="20" t="s">
        <v>28</v>
      </c>
      <c r="O162" s="116">
        <v>13475800</v>
      </c>
      <c r="P162" s="116">
        <v>13392466.619999999</v>
      </c>
      <c r="Q162" s="116">
        <v>14124100</v>
      </c>
      <c r="R162" s="116">
        <v>14124100</v>
      </c>
      <c r="S162" s="116">
        <v>14124100</v>
      </c>
    </row>
    <row r="163" spans="1:19" s="48" customFormat="1" ht="26.45" customHeight="1" x14ac:dyDescent="0.2">
      <c r="A163" s="204"/>
      <c r="B163" s="44"/>
      <c r="C163" s="205"/>
      <c r="D163" s="191"/>
      <c r="E163" s="191"/>
      <c r="F163" s="215"/>
      <c r="G163" s="191"/>
      <c r="H163" s="191"/>
      <c r="I163" s="213"/>
      <c r="J163" s="213"/>
      <c r="K163" s="90" t="s">
        <v>284</v>
      </c>
      <c r="L163" s="90" t="s">
        <v>127</v>
      </c>
      <c r="M163" s="91" t="s">
        <v>318</v>
      </c>
      <c r="N163" s="47" t="s">
        <v>28</v>
      </c>
      <c r="O163" s="116"/>
      <c r="P163" s="116"/>
      <c r="Q163" s="116"/>
      <c r="R163" s="50"/>
      <c r="S163" s="50"/>
    </row>
    <row r="164" spans="1:19" s="48" customFormat="1" ht="26.45" customHeight="1" x14ac:dyDescent="0.2">
      <c r="A164" s="204"/>
      <c r="B164" s="44"/>
      <c r="C164" s="205"/>
      <c r="D164" s="178"/>
      <c r="E164" s="178"/>
      <c r="F164" s="215"/>
      <c r="G164" s="191"/>
      <c r="H164" s="191"/>
      <c r="I164" s="213"/>
      <c r="J164" s="213"/>
      <c r="K164" s="90" t="s">
        <v>284</v>
      </c>
      <c r="L164" s="90" t="s">
        <v>127</v>
      </c>
      <c r="M164" s="91" t="s">
        <v>317</v>
      </c>
      <c r="N164" s="47" t="s">
        <v>28</v>
      </c>
      <c r="O164" s="132">
        <v>254626.22</v>
      </c>
      <c r="P164" s="132">
        <v>254626.22</v>
      </c>
      <c r="Q164" s="147"/>
      <c r="R164" s="50"/>
      <c r="S164" s="50"/>
    </row>
    <row r="165" spans="1:19" s="48" customFormat="1" ht="26.45" customHeight="1" x14ac:dyDescent="0.2">
      <c r="A165" s="204"/>
      <c r="B165" s="44"/>
      <c r="C165" s="205"/>
      <c r="D165" s="177" t="s">
        <v>434</v>
      </c>
      <c r="E165" s="177" t="s">
        <v>42</v>
      </c>
      <c r="F165" s="215"/>
      <c r="G165" s="191"/>
      <c r="H165" s="177" t="s">
        <v>443</v>
      </c>
      <c r="I165" s="213"/>
      <c r="J165" s="213"/>
      <c r="K165" s="90" t="s">
        <v>292</v>
      </c>
      <c r="L165" s="90" t="s">
        <v>66</v>
      </c>
      <c r="M165" s="91" t="s">
        <v>360</v>
      </c>
      <c r="N165" s="90" t="s">
        <v>28</v>
      </c>
      <c r="O165" s="132">
        <v>1007316.02</v>
      </c>
      <c r="P165" s="132">
        <v>1007316.02</v>
      </c>
      <c r="Q165" s="147">
        <v>1047000</v>
      </c>
      <c r="R165" s="50">
        <v>1047000</v>
      </c>
      <c r="S165" s="50">
        <v>1047000</v>
      </c>
    </row>
    <row r="166" spans="1:19" s="48" customFormat="1" ht="26.45" customHeight="1" x14ac:dyDescent="0.2">
      <c r="A166" s="204"/>
      <c r="B166" s="44"/>
      <c r="C166" s="205"/>
      <c r="D166" s="191"/>
      <c r="E166" s="191"/>
      <c r="F166" s="215"/>
      <c r="G166" s="191"/>
      <c r="H166" s="191"/>
      <c r="I166" s="213"/>
      <c r="J166" s="213"/>
      <c r="K166" s="90" t="s">
        <v>292</v>
      </c>
      <c r="L166" s="90" t="s">
        <v>66</v>
      </c>
      <c r="M166" s="91" t="s">
        <v>322</v>
      </c>
      <c r="N166" s="90" t="s">
        <v>28</v>
      </c>
      <c r="O166" s="132"/>
      <c r="P166" s="132"/>
      <c r="Q166" s="147"/>
      <c r="R166" s="50"/>
      <c r="S166" s="50"/>
    </row>
    <row r="167" spans="1:19" s="48" customFormat="1" ht="26.45" customHeight="1" x14ac:dyDescent="0.2">
      <c r="A167" s="204"/>
      <c r="B167" s="44"/>
      <c r="C167" s="205"/>
      <c r="D167" s="191"/>
      <c r="E167" s="191"/>
      <c r="F167" s="215"/>
      <c r="G167" s="191"/>
      <c r="H167" s="191"/>
      <c r="I167" s="213"/>
      <c r="J167" s="213"/>
      <c r="K167" s="90" t="s">
        <v>292</v>
      </c>
      <c r="L167" s="90" t="s">
        <v>66</v>
      </c>
      <c r="M167" s="91" t="s">
        <v>317</v>
      </c>
      <c r="N167" s="90" t="s">
        <v>28</v>
      </c>
      <c r="O167" s="132">
        <v>31081.5</v>
      </c>
      <c r="P167" s="132">
        <v>31081.5</v>
      </c>
      <c r="Q167" s="22"/>
      <c r="R167" s="50"/>
      <c r="S167" s="50"/>
    </row>
    <row r="168" spans="1:19" s="48" customFormat="1" ht="26.45" customHeight="1" x14ac:dyDescent="0.2">
      <c r="A168" s="204"/>
      <c r="B168" s="44"/>
      <c r="C168" s="205"/>
      <c r="D168" s="191"/>
      <c r="E168" s="191"/>
      <c r="F168" s="215"/>
      <c r="G168" s="191"/>
      <c r="H168" s="191"/>
      <c r="I168" s="213"/>
      <c r="J168" s="212"/>
      <c r="K168" s="90" t="s">
        <v>289</v>
      </c>
      <c r="L168" s="90" t="s">
        <v>120</v>
      </c>
      <c r="M168" s="91" t="s">
        <v>406</v>
      </c>
      <c r="N168" s="90" t="s">
        <v>28</v>
      </c>
      <c r="O168" s="132">
        <v>4531300</v>
      </c>
      <c r="P168" s="132">
        <v>4526694.74</v>
      </c>
      <c r="Q168" s="22">
        <v>4737800</v>
      </c>
      <c r="R168" s="147">
        <v>4737800</v>
      </c>
      <c r="S168" s="147">
        <v>4737800</v>
      </c>
    </row>
    <row r="169" spans="1:19" s="48" customFormat="1" ht="26.45" customHeight="1" x14ac:dyDescent="0.2">
      <c r="A169" s="204"/>
      <c r="B169" s="44"/>
      <c r="C169" s="205"/>
      <c r="D169" s="191"/>
      <c r="E169" s="191"/>
      <c r="F169" s="215"/>
      <c r="G169" s="191"/>
      <c r="H169" s="191"/>
      <c r="I169" s="213"/>
      <c r="J169" s="213"/>
      <c r="K169" s="90" t="s">
        <v>289</v>
      </c>
      <c r="L169" s="90" t="s">
        <v>120</v>
      </c>
      <c r="M169" s="91" t="s">
        <v>316</v>
      </c>
      <c r="N169" s="90" t="s">
        <v>28</v>
      </c>
      <c r="O169" s="132"/>
      <c r="P169" s="132"/>
      <c r="Q169" s="22"/>
      <c r="R169" s="50"/>
      <c r="S169" s="50"/>
    </row>
    <row r="170" spans="1:19" s="48" customFormat="1" ht="26.45" customHeight="1" x14ac:dyDescent="0.2">
      <c r="A170" s="204"/>
      <c r="B170" s="44"/>
      <c r="C170" s="205"/>
      <c r="D170" s="191"/>
      <c r="E170" s="191"/>
      <c r="F170" s="215"/>
      <c r="G170" s="191"/>
      <c r="H170" s="191"/>
      <c r="I170" s="213"/>
      <c r="J170" s="213"/>
      <c r="K170" s="90" t="s">
        <v>289</v>
      </c>
      <c r="L170" s="90" t="s">
        <v>120</v>
      </c>
      <c r="M170" s="91" t="s">
        <v>317</v>
      </c>
      <c r="N170" s="90" t="s">
        <v>28</v>
      </c>
      <c r="O170" s="132">
        <v>116313</v>
      </c>
      <c r="P170" s="132">
        <v>116313</v>
      </c>
      <c r="Q170" s="22"/>
      <c r="R170" s="50"/>
      <c r="S170" s="50"/>
    </row>
    <row r="171" spans="1:19" s="48" customFormat="1" ht="26.45" customHeight="1" x14ac:dyDescent="0.2">
      <c r="A171" s="204"/>
      <c r="B171" s="44"/>
      <c r="C171" s="205"/>
      <c r="D171" s="191"/>
      <c r="E171" s="191"/>
      <c r="F171" s="215"/>
      <c r="G171" s="191"/>
      <c r="H171" s="191"/>
      <c r="I171" s="213"/>
      <c r="J171" s="213"/>
      <c r="K171" s="88" t="s">
        <v>312</v>
      </c>
      <c r="L171" s="88" t="s">
        <v>313</v>
      </c>
      <c r="M171" s="31" t="s">
        <v>314</v>
      </c>
      <c r="N171" s="89" t="s">
        <v>28</v>
      </c>
      <c r="O171" s="132">
        <v>254600</v>
      </c>
      <c r="P171" s="132">
        <v>254600</v>
      </c>
      <c r="Q171" s="22">
        <v>265800</v>
      </c>
      <c r="R171" s="147">
        <v>265800</v>
      </c>
      <c r="S171" s="147">
        <v>265800</v>
      </c>
    </row>
    <row r="172" spans="1:19" s="48" customFormat="1" ht="26.45" customHeight="1" x14ac:dyDescent="0.2">
      <c r="A172" s="204"/>
      <c r="B172" s="44"/>
      <c r="C172" s="205"/>
      <c r="D172" s="191"/>
      <c r="E172" s="191"/>
      <c r="F172" s="216"/>
      <c r="G172" s="178"/>
      <c r="H172" s="178"/>
      <c r="I172" s="214"/>
      <c r="J172" s="214"/>
      <c r="K172" s="87" t="s">
        <v>311</v>
      </c>
      <c r="L172" s="87" t="s">
        <v>120</v>
      </c>
      <c r="M172" s="87" t="s">
        <v>321</v>
      </c>
      <c r="N172" s="20" t="s">
        <v>28</v>
      </c>
      <c r="O172" s="132">
        <v>559139.77</v>
      </c>
      <c r="P172" s="132">
        <v>559139.77</v>
      </c>
      <c r="Q172" s="22">
        <v>570900</v>
      </c>
      <c r="R172" s="147">
        <v>570900</v>
      </c>
      <c r="S172" s="147">
        <v>570900</v>
      </c>
    </row>
    <row r="173" spans="1:19" s="48" customFormat="1" ht="162.75" customHeight="1" x14ac:dyDescent="0.2">
      <c r="A173" s="46" t="s">
        <v>149</v>
      </c>
      <c r="B173" s="44" t="s">
        <v>150</v>
      </c>
      <c r="C173" s="44" t="s">
        <v>151</v>
      </c>
      <c r="D173" s="78" t="s">
        <v>270</v>
      </c>
      <c r="E173" s="44" t="s">
        <v>271</v>
      </c>
      <c r="F173" s="44" t="s">
        <v>445</v>
      </c>
      <c r="G173" s="44" t="s">
        <v>42</v>
      </c>
      <c r="H173" s="44" t="s">
        <v>438</v>
      </c>
      <c r="I173" s="44" t="s">
        <v>42</v>
      </c>
      <c r="J173" s="52" t="s">
        <v>20</v>
      </c>
      <c r="K173" s="51" t="s">
        <v>284</v>
      </c>
      <c r="L173" s="53" t="s">
        <v>152</v>
      </c>
      <c r="M173" s="53" t="s">
        <v>407</v>
      </c>
      <c r="N173" s="54" t="s">
        <v>285</v>
      </c>
      <c r="O173" s="133">
        <v>34855</v>
      </c>
      <c r="P173" s="133">
        <v>34855</v>
      </c>
      <c r="Q173" s="64">
        <v>35500</v>
      </c>
      <c r="R173" s="64"/>
      <c r="S173" s="64"/>
    </row>
    <row r="174" spans="1:19" s="48" customFormat="1" ht="78.75" customHeight="1" x14ac:dyDescent="0.2">
      <c r="A174" s="175" t="s">
        <v>153</v>
      </c>
      <c r="B174" s="177" t="s">
        <v>154</v>
      </c>
      <c r="C174" s="183" t="s">
        <v>155</v>
      </c>
      <c r="D174" s="80" t="s">
        <v>270</v>
      </c>
      <c r="E174" s="56" t="s">
        <v>271</v>
      </c>
      <c r="F174" s="177" t="s">
        <v>444</v>
      </c>
      <c r="G174" s="177" t="s">
        <v>448</v>
      </c>
      <c r="H174" s="177" t="s">
        <v>491</v>
      </c>
      <c r="I174" s="177" t="s">
        <v>42</v>
      </c>
      <c r="J174" s="206" t="s">
        <v>15</v>
      </c>
      <c r="K174" s="208" t="s">
        <v>284</v>
      </c>
      <c r="L174" s="210" t="s">
        <v>35</v>
      </c>
      <c r="M174" s="210" t="s">
        <v>341</v>
      </c>
      <c r="N174" s="208" t="s">
        <v>291</v>
      </c>
      <c r="O174" s="151">
        <v>3017551.22</v>
      </c>
      <c r="P174" s="151">
        <v>3017551.22</v>
      </c>
      <c r="Q174" s="151">
        <v>3238400</v>
      </c>
      <c r="R174" s="151">
        <v>3238400</v>
      </c>
      <c r="S174" s="151">
        <v>3238400</v>
      </c>
    </row>
    <row r="175" spans="1:19" s="48" customFormat="1" ht="78.75" customHeight="1" x14ac:dyDescent="0.2">
      <c r="A175" s="176"/>
      <c r="B175" s="178"/>
      <c r="C175" s="184"/>
      <c r="D175" s="80" t="s">
        <v>446</v>
      </c>
      <c r="E175" s="56" t="s">
        <v>447</v>
      </c>
      <c r="F175" s="178"/>
      <c r="G175" s="178"/>
      <c r="H175" s="178"/>
      <c r="I175" s="178"/>
      <c r="J175" s="207"/>
      <c r="K175" s="209"/>
      <c r="L175" s="209"/>
      <c r="M175" s="209"/>
      <c r="N175" s="209"/>
      <c r="O175" s="151"/>
      <c r="P175" s="151"/>
      <c r="Q175" s="151"/>
      <c r="R175" s="151"/>
      <c r="S175" s="151"/>
    </row>
    <row r="176" spans="1:19" s="48" customFormat="1" ht="123" customHeight="1" x14ac:dyDescent="0.2">
      <c r="A176" s="204" t="s">
        <v>156</v>
      </c>
      <c r="B176" s="177" t="s">
        <v>157</v>
      </c>
      <c r="C176" s="205" t="s">
        <v>158</v>
      </c>
      <c r="D176" s="179" t="s">
        <v>270</v>
      </c>
      <c r="E176" s="177" t="s">
        <v>271</v>
      </c>
      <c r="F176" s="177" t="s">
        <v>46</v>
      </c>
      <c r="G176" s="177" t="s">
        <v>42</v>
      </c>
      <c r="H176" s="177" t="s">
        <v>469</v>
      </c>
      <c r="I176" s="177" t="s">
        <v>42</v>
      </c>
      <c r="J176" s="206" t="s">
        <v>11</v>
      </c>
      <c r="K176" s="51" t="s">
        <v>292</v>
      </c>
      <c r="L176" s="51" t="s">
        <v>51</v>
      </c>
      <c r="M176" s="51" t="s">
        <v>359</v>
      </c>
      <c r="N176" s="51" t="s">
        <v>297</v>
      </c>
      <c r="O176" s="133">
        <v>4157332.29</v>
      </c>
      <c r="P176" s="133">
        <v>3936850.89</v>
      </c>
      <c r="Q176" s="64">
        <v>4889415.1100000003</v>
      </c>
      <c r="R176" s="133">
        <v>4889415.1100000003</v>
      </c>
      <c r="S176" s="64">
        <v>4685224.07</v>
      </c>
    </row>
    <row r="177" spans="1:19" s="49" customFormat="1" ht="123" customHeight="1" x14ac:dyDescent="0.2">
      <c r="A177" s="204" t="s">
        <v>0</v>
      </c>
      <c r="B177" s="178"/>
      <c r="C177" s="205" t="s">
        <v>0</v>
      </c>
      <c r="D177" s="178"/>
      <c r="E177" s="178"/>
      <c r="F177" s="178"/>
      <c r="G177" s="178"/>
      <c r="H177" s="178"/>
      <c r="I177" s="178"/>
      <c r="J177" s="207"/>
      <c r="K177" s="72"/>
      <c r="L177" s="72"/>
      <c r="M177" s="72"/>
      <c r="N177" s="13"/>
      <c r="O177" s="121"/>
      <c r="P177" s="121"/>
      <c r="Q177" s="121"/>
      <c r="R177" s="121"/>
      <c r="S177" s="121"/>
    </row>
    <row r="178" spans="1:19" s="48" customFormat="1" ht="108.75" customHeight="1" x14ac:dyDescent="0.2">
      <c r="A178" s="177" t="s">
        <v>159</v>
      </c>
      <c r="B178" s="177" t="s">
        <v>160</v>
      </c>
      <c r="C178" s="177" t="s">
        <v>161</v>
      </c>
      <c r="D178" s="69" t="s">
        <v>450</v>
      </c>
      <c r="E178" s="62" t="s">
        <v>451</v>
      </c>
      <c r="F178" s="177" t="s">
        <v>465</v>
      </c>
      <c r="G178" s="177" t="s">
        <v>42</v>
      </c>
      <c r="H178" s="102" t="s">
        <v>463</v>
      </c>
      <c r="I178" s="44" t="s">
        <v>42</v>
      </c>
      <c r="J178" s="43" t="s">
        <v>6</v>
      </c>
      <c r="K178" s="90" t="s">
        <v>284</v>
      </c>
      <c r="L178" s="90" t="s">
        <v>152</v>
      </c>
      <c r="M178" s="90" t="s">
        <v>408</v>
      </c>
      <c r="N178" s="47" t="s">
        <v>296</v>
      </c>
      <c r="O178" s="131">
        <v>2846536.68</v>
      </c>
      <c r="P178" s="131">
        <v>2846536.68</v>
      </c>
      <c r="Q178" s="50">
        <v>3206200</v>
      </c>
      <c r="R178" s="50">
        <v>2996400</v>
      </c>
      <c r="S178" s="50">
        <v>2996400</v>
      </c>
    </row>
    <row r="179" spans="1:19" s="48" customFormat="1" ht="116.25" customHeight="1" x14ac:dyDescent="0.2">
      <c r="A179" s="178"/>
      <c r="B179" s="178"/>
      <c r="C179" s="178"/>
      <c r="D179" s="44" t="s">
        <v>449</v>
      </c>
      <c r="E179" s="44"/>
      <c r="F179" s="178"/>
      <c r="G179" s="178"/>
      <c r="H179" s="44" t="s">
        <v>464</v>
      </c>
      <c r="I179" s="44" t="s">
        <v>42</v>
      </c>
      <c r="J179" s="44">
        <v>1</v>
      </c>
      <c r="K179" s="90" t="s">
        <v>284</v>
      </c>
      <c r="L179" s="90" t="s">
        <v>152</v>
      </c>
      <c r="M179" s="90" t="s">
        <v>408</v>
      </c>
      <c r="N179" s="20" t="s">
        <v>297</v>
      </c>
      <c r="O179" s="131">
        <v>241311</v>
      </c>
      <c r="P179" s="131">
        <v>241311</v>
      </c>
      <c r="Q179" s="50">
        <v>0</v>
      </c>
      <c r="R179" s="50">
        <v>0</v>
      </c>
      <c r="S179" s="50">
        <v>0</v>
      </c>
    </row>
    <row r="180" spans="1:19" ht="26.45" customHeight="1" x14ac:dyDescent="0.2">
      <c r="A180" s="5" t="s">
        <v>162</v>
      </c>
      <c r="B180" s="98" t="s">
        <v>163</v>
      </c>
      <c r="C180" s="98" t="s">
        <v>164</v>
      </c>
      <c r="D180" s="102"/>
      <c r="E180" s="102"/>
      <c r="F180" s="98" t="s">
        <v>0</v>
      </c>
      <c r="G180" s="98" t="s">
        <v>0</v>
      </c>
      <c r="H180" s="98" t="s">
        <v>0</v>
      </c>
      <c r="I180" s="98" t="s">
        <v>0</v>
      </c>
      <c r="J180" s="98" t="s">
        <v>0</v>
      </c>
      <c r="K180" s="14"/>
      <c r="L180" s="14"/>
      <c r="M180" s="14"/>
      <c r="N180" s="14"/>
      <c r="O180" s="122">
        <f t="shared" ref="O180" si="40">O181+O191</f>
        <v>23681735.080000002</v>
      </c>
      <c r="P180" s="122">
        <f t="shared" ref="P180" si="41">P181+P191</f>
        <v>22905605.550000001</v>
      </c>
      <c r="Q180" s="122">
        <f t="shared" ref="Q180:S180" si="42">Q181+Q191</f>
        <v>20498690.75</v>
      </c>
      <c r="R180" s="122">
        <f t="shared" si="42"/>
        <v>24738283.949999999</v>
      </c>
      <c r="S180" s="122">
        <f t="shared" si="42"/>
        <v>26182687.550000001</v>
      </c>
    </row>
    <row r="181" spans="1:19" ht="26.45" customHeight="1" x14ac:dyDescent="0.2">
      <c r="A181" s="6" t="s">
        <v>165</v>
      </c>
      <c r="B181" s="98" t="s">
        <v>166</v>
      </c>
      <c r="C181" s="98" t="s">
        <v>167</v>
      </c>
      <c r="D181" s="98" t="s">
        <v>0</v>
      </c>
      <c r="E181" s="98" t="s">
        <v>0</v>
      </c>
      <c r="F181" s="98" t="s">
        <v>0</v>
      </c>
      <c r="G181" s="98" t="s">
        <v>0</v>
      </c>
      <c r="H181" s="98" t="s">
        <v>0</v>
      </c>
      <c r="I181" s="98" t="s">
        <v>0</v>
      </c>
      <c r="J181" s="98" t="s">
        <v>168</v>
      </c>
      <c r="K181" s="14"/>
      <c r="L181" s="14"/>
      <c r="M181" s="14"/>
      <c r="N181" s="14"/>
      <c r="O181" s="123">
        <f t="shared" ref="O181" si="43">O182+O184+O185+O190</f>
        <v>806203.20000000007</v>
      </c>
      <c r="P181" s="123">
        <f t="shared" ref="P181:Q181" si="44">P182+P184+P185+P190</f>
        <v>806203.20000000007</v>
      </c>
      <c r="Q181" s="123">
        <f t="shared" si="44"/>
        <v>863476.2</v>
      </c>
      <c r="R181" s="123">
        <f t="shared" ref="R181:S181" si="45">R182+R184+R185+R190</f>
        <v>902381.4</v>
      </c>
      <c r="S181" s="123">
        <f t="shared" si="45"/>
        <v>933985</v>
      </c>
    </row>
    <row r="182" spans="1:19" s="48" customFormat="1" ht="70.5" customHeight="1" x14ac:dyDescent="0.2">
      <c r="A182" s="204" t="s">
        <v>169</v>
      </c>
      <c r="B182" s="44" t="s">
        <v>170</v>
      </c>
      <c r="C182" s="205" t="s">
        <v>171</v>
      </c>
      <c r="D182" s="44" t="s">
        <v>270</v>
      </c>
      <c r="E182" s="44" t="s">
        <v>272</v>
      </c>
      <c r="F182" s="177" t="s">
        <v>453</v>
      </c>
      <c r="G182" s="177" t="s">
        <v>42</v>
      </c>
      <c r="H182" s="177" t="s">
        <v>469</v>
      </c>
      <c r="I182" s="177" t="s">
        <v>42</v>
      </c>
      <c r="J182" s="177" t="s">
        <v>168</v>
      </c>
      <c r="K182" s="156" t="s">
        <v>292</v>
      </c>
      <c r="L182" s="156" t="s">
        <v>102</v>
      </c>
      <c r="M182" s="156" t="s">
        <v>293</v>
      </c>
      <c r="N182" s="156" t="s">
        <v>294</v>
      </c>
      <c r="O182" s="149"/>
      <c r="P182" s="149"/>
      <c r="Q182" s="149"/>
      <c r="R182" s="149"/>
      <c r="S182" s="149"/>
    </row>
    <row r="183" spans="1:19" s="49" customFormat="1" ht="187.5" customHeight="1" x14ac:dyDescent="0.2">
      <c r="A183" s="204" t="s">
        <v>0</v>
      </c>
      <c r="B183" s="81" t="s">
        <v>170</v>
      </c>
      <c r="C183" s="205" t="s">
        <v>0</v>
      </c>
      <c r="D183" s="44" t="s">
        <v>452</v>
      </c>
      <c r="E183" s="44" t="s">
        <v>42</v>
      </c>
      <c r="F183" s="178"/>
      <c r="G183" s="178"/>
      <c r="H183" s="178"/>
      <c r="I183" s="178"/>
      <c r="J183" s="178"/>
      <c r="K183" s="157"/>
      <c r="L183" s="157"/>
      <c r="M183" s="157"/>
      <c r="N183" s="157"/>
      <c r="O183" s="149"/>
      <c r="P183" s="149"/>
      <c r="Q183" s="149"/>
      <c r="R183" s="149"/>
      <c r="S183" s="149"/>
    </row>
    <row r="184" spans="1:19" s="1" customFormat="1" ht="99" customHeight="1" x14ac:dyDescent="0.2">
      <c r="A184" s="101" t="s">
        <v>172</v>
      </c>
      <c r="B184" s="102" t="s">
        <v>173</v>
      </c>
      <c r="C184" s="102" t="s">
        <v>174</v>
      </c>
      <c r="D184" s="102" t="s">
        <v>175</v>
      </c>
      <c r="E184" s="102" t="s">
        <v>42</v>
      </c>
      <c r="F184" s="102" t="s">
        <v>454</v>
      </c>
      <c r="G184" s="102" t="s">
        <v>42</v>
      </c>
      <c r="H184" s="80" t="s">
        <v>467</v>
      </c>
      <c r="I184" s="102" t="s">
        <v>0</v>
      </c>
      <c r="J184" s="102" t="s">
        <v>168</v>
      </c>
      <c r="K184" s="75" t="s">
        <v>284</v>
      </c>
      <c r="L184" s="75" t="s">
        <v>176</v>
      </c>
      <c r="M184" s="75" t="s">
        <v>515</v>
      </c>
      <c r="N184" s="15" t="s">
        <v>285</v>
      </c>
      <c r="O184" s="132">
        <v>51585</v>
      </c>
      <c r="P184" s="132">
        <v>51585</v>
      </c>
      <c r="Q184" s="22">
        <v>1359</v>
      </c>
      <c r="R184" s="22">
        <v>1422</v>
      </c>
      <c r="S184" s="22">
        <v>1264</v>
      </c>
    </row>
    <row r="185" spans="1:19" s="48" customFormat="1" ht="39" customHeight="1" x14ac:dyDescent="0.2">
      <c r="A185" s="204" t="s">
        <v>177</v>
      </c>
      <c r="B185" s="177" t="s">
        <v>178</v>
      </c>
      <c r="C185" s="205" t="s">
        <v>179</v>
      </c>
      <c r="D185" s="177" t="s">
        <v>270</v>
      </c>
      <c r="E185" s="167" t="s">
        <v>42</v>
      </c>
      <c r="F185" s="177" t="s">
        <v>440</v>
      </c>
      <c r="G185" s="177" t="s">
        <v>42</v>
      </c>
      <c r="H185" s="177" t="s">
        <v>439</v>
      </c>
      <c r="I185" s="177" t="s">
        <v>42</v>
      </c>
      <c r="J185" s="183" t="s">
        <v>168</v>
      </c>
      <c r="K185" s="90" t="s">
        <v>284</v>
      </c>
      <c r="L185" s="90" t="s">
        <v>181</v>
      </c>
      <c r="M185" s="90" t="s">
        <v>409</v>
      </c>
      <c r="N185" s="47" t="s">
        <v>288</v>
      </c>
      <c r="O185" s="124">
        <f t="shared" ref="O185" si="46">O186+O187+O188+O189</f>
        <v>754618.20000000007</v>
      </c>
      <c r="P185" s="124">
        <f t="shared" ref="P185:Q185" si="47">P186+P187+P188+P189</f>
        <v>754618.20000000007</v>
      </c>
      <c r="Q185" s="124">
        <f t="shared" si="47"/>
        <v>862117.2</v>
      </c>
      <c r="R185" s="124">
        <f t="shared" ref="R185:S185" si="48">R186+R187+R188+R189</f>
        <v>900959.4</v>
      </c>
      <c r="S185" s="124">
        <f t="shared" si="48"/>
        <v>932721</v>
      </c>
    </row>
    <row r="186" spans="1:19" s="48" customFormat="1" ht="39" customHeight="1" x14ac:dyDescent="0.2">
      <c r="A186" s="204"/>
      <c r="B186" s="191"/>
      <c r="C186" s="205"/>
      <c r="D186" s="178"/>
      <c r="E186" s="168"/>
      <c r="F186" s="191"/>
      <c r="G186" s="191"/>
      <c r="H186" s="191"/>
      <c r="I186" s="191"/>
      <c r="J186" s="191"/>
      <c r="K186" s="90" t="s">
        <v>284</v>
      </c>
      <c r="L186" s="90" t="s">
        <v>181</v>
      </c>
      <c r="M186" s="90" t="s">
        <v>409</v>
      </c>
      <c r="N186" s="20" t="s">
        <v>28</v>
      </c>
      <c r="O186" s="131">
        <v>564036.1</v>
      </c>
      <c r="P186" s="131">
        <v>564036.1</v>
      </c>
      <c r="Q186" s="50">
        <v>622600</v>
      </c>
      <c r="R186" s="50">
        <v>660200</v>
      </c>
      <c r="S186" s="50">
        <v>684800</v>
      </c>
    </row>
    <row r="187" spans="1:19" s="48" customFormat="1" ht="45.75" customHeight="1" x14ac:dyDescent="0.2">
      <c r="A187" s="204"/>
      <c r="B187" s="191"/>
      <c r="C187" s="205"/>
      <c r="D187" s="202" t="s">
        <v>441</v>
      </c>
      <c r="E187" s="177" t="s">
        <v>42</v>
      </c>
      <c r="F187" s="191"/>
      <c r="G187" s="191"/>
      <c r="H187" s="191"/>
      <c r="I187" s="191"/>
      <c r="J187" s="191"/>
      <c r="K187" s="90" t="s">
        <v>284</v>
      </c>
      <c r="L187" s="90" t="s">
        <v>181</v>
      </c>
      <c r="M187" s="90" t="s">
        <v>409</v>
      </c>
      <c r="N187" s="20" t="s">
        <v>29</v>
      </c>
      <c r="O187" s="131"/>
      <c r="P187" s="131"/>
      <c r="Q187" s="50"/>
      <c r="R187" s="50"/>
      <c r="S187" s="50"/>
    </row>
    <row r="188" spans="1:19" s="48" customFormat="1" ht="45.75" customHeight="1" x14ac:dyDescent="0.2">
      <c r="A188" s="204"/>
      <c r="B188" s="191"/>
      <c r="C188" s="205"/>
      <c r="D188" s="168"/>
      <c r="E188" s="178"/>
      <c r="F188" s="191"/>
      <c r="G188" s="191"/>
      <c r="H188" s="191"/>
      <c r="I188" s="191"/>
      <c r="J188" s="191"/>
      <c r="K188" s="90" t="s">
        <v>284</v>
      </c>
      <c r="L188" s="90" t="s">
        <v>181</v>
      </c>
      <c r="M188" s="90" t="s">
        <v>409</v>
      </c>
      <c r="N188" s="20" t="s">
        <v>315</v>
      </c>
      <c r="O188" s="131">
        <v>168156.7</v>
      </c>
      <c r="P188" s="131">
        <v>168156.7</v>
      </c>
      <c r="Q188" s="50">
        <v>188000</v>
      </c>
      <c r="R188" s="50">
        <v>199400</v>
      </c>
      <c r="S188" s="50">
        <v>206800</v>
      </c>
    </row>
    <row r="189" spans="1:19" s="49" customFormat="1" ht="96" customHeight="1" x14ac:dyDescent="0.2">
      <c r="A189" s="204" t="s">
        <v>0</v>
      </c>
      <c r="B189" s="178"/>
      <c r="C189" s="205" t="s">
        <v>0</v>
      </c>
      <c r="D189" s="44" t="s">
        <v>180</v>
      </c>
      <c r="E189" s="104" t="s">
        <v>42</v>
      </c>
      <c r="F189" s="178"/>
      <c r="G189" s="178"/>
      <c r="H189" s="191"/>
      <c r="I189" s="178"/>
      <c r="J189" s="178"/>
      <c r="K189" s="90" t="s">
        <v>284</v>
      </c>
      <c r="L189" s="90" t="s">
        <v>181</v>
      </c>
      <c r="M189" s="90" t="s">
        <v>409</v>
      </c>
      <c r="N189" s="12" t="s">
        <v>285</v>
      </c>
      <c r="O189" s="121">
        <v>22425.4</v>
      </c>
      <c r="P189" s="121">
        <v>22425.4</v>
      </c>
      <c r="Q189" s="121">
        <v>51517.2</v>
      </c>
      <c r="R189" s="121">
        <v>41359.4</v>
      </c>
      <c r="S189" s="121">
        <v>41121</v>
      </c>
    </row>
    <row r="190" spans="1:19" s="1" customFormat="1" ht="94.5" customHeight="1" x14ac:dyDescent="0.2">
      <c r="A190" s="68" t="s">
        <v>182</v>
      </c>
      <c r="B190" s="102" t="s">
        <v>183</v>
      </c>
      <c r="C190" s="98" t="s">
        <v>184</v>
      </c>
      <c r="D190" s="102" t="s">
        <v>273</v>
      </c>
      <c r="E190" s="102" t="s">
        <v>42</v>
      </c>
      <c r="F190" s="102" t="s">
        <v>466</v>
      </c>
      <c r="G190" s="18" t="s">
        <v>42</v>
      </c>
      <c r="H190" s="80" t="s">
        <v>467</v>
      </c>
      <c r="I190" s="45" t="s">
        <v>42</v>
      </c>
      <c r="J190" s="102" t="s">
        <v>168</v>
      </c>
      <c r="K190" s="15" t="s">
        <v>284</v>
      </c>
      <c r="L190" s="15" t="s">
        <v>152</v>
      </c>
      <c r="M190" s="15" t="s">
        <v>320</v>
      </c>
      <c r="N190" s="15" t="s">
        <v>285</v>
      </c>
      <c r="O190" s="132"/>
      <c r="P190" s="132"/>
      <c r="Q190" s="22"/>
      <c r="R190" s="22"/>
      <c r="S190" s="22"/>
    </row>
    <row r="191" spans="1:19" ht="26.45" customHeight="1" x14ac:dyDescent="0.2">
      <c r="A191" s="6" t="s">
        <v>185</v>
      </c>
      <c r="B191" s="98" t="s">
        <v>186</v>
      </c>
      <c r="C191" s="98" t="s">
        <v>187</v>
      </c>
      <c r="D191" s="98" t="s">
        <v>0</v>
      </c>
      <c r="E191" s="98" t="s">
        <v>0</v>
      </c>
      <c r="F191" s="98" t="s">
        <v>0</v>
      </c>
      <c r="G191" s="98" t="s">
        <v>0</v>
      </c>
      <c r="H191" s="59"/>
      <c r="I191" s="98" t="s">
        <v>0</v>
      </c>
      <c r="J191" s="98" t="s">
        <v>0</v>
      </c>
      <c r="K191" s="14"/>
      <c r="L191" s="14"/>
      <c r="M191" s="14"/>
      <c r="N191" s="14"/>
      <c r="O191" s="125">
        <f>O192+O202+O214+O215+O216+O224+O225+O226+O227</f>
        <v>22875531.880000003</v>
      </c>
      <c r="P191" s="125">
        <f>P192+P202+P214+P215+P216+P224+P225+P226+P227</f>
        <v>22099402.350000001</v>
      </c>
      <c r="Q191" s="125">
        <f>Q192+Q202+Q214+Q215+Q216+Q224+Q225+Q226+Q227</f>
        <v>19635214.550000001</v>
      </c>
      <c r="R191" s="125">
        <f>R192+R202+R214+R215+R216+R224+R225+R226+R227</f>
        <v>23835902.550000001</v>
      </c>
      <c r="S191" s="125">
        <f>S192+S202+S214+S215+S216+S224+S225+S226+S227</f>
        <v>25248702.550000001</v>
      </c>
    </row>
    <row r="192" spans="1:19" s="48" customFormat="1" ht="26.45" customHeight="1" x14ac:dyDescent="0.2">
      <c r="A192" s="177" t="s">
        <v>188</v>
      </c>
      <c r="B192" s="177" t="s">
        <v>189</v>
      </c>
      <c r="C192" s="177" t="s">
        <v>190</v>
      </c>
      <c r="D192" s="177" t="s">
        <v>270</v>
      </c>
      <c r="E192" s="177" t="s">
        <v>272</v>
      </c>
      <c r="G192" s="44"/>
      <c r="H192" s="177" t="s">
        <v>439</v>
      </c>
      <c r="I192" s="177" t="s">
        <v>42</v>
      </c>
      <c r="J192" s="44" t="s">
        <v>6</v>
      </c>
      <c r="K192" s="57" t="s">
        <v>288</v>
      </c>
      <c r="L192" s="57" t="s">
        <v>305</v>
      </c>
      <c r="M192" s="57" t="s">
        <v>288</v>
      </c>
      <c r="N192" s="58" t="s">
        <v>288</v>
      </c>
      <c r="O192" s="133">
        <f>SUM(O193:O201)</f>
        <v>1354429.25</v>
      </c>
      <c r="P192" s="133">
        <f>SUM(P193:P201)</f>
        <v>1354429.25</v>
      </c>
      <c r="Q192" s="64">
        <f>SUM(Q193:Q201)</f>
        <v>1499200</v>
      </c>
      <c r="R192" s="64">
        <f>SUM(R193:R201)</f>
        <v>1499200</v>
      </c>
      <c r="S192" s="64">
        <f>SUM(S193:S201)</f>
        <v>1499200</v>
      </c>
    </row>
    <row r="193" spans="1:19" s="48" customFormat="1" ht="63.75" customHeight="1" x14ac:dyDescent="0.2">
      <c r="A193" s="191"/>
      <c r="B193" s="191"/>
      <c r="C193" s="191"/>
      <c r="D193" s="191"/>
      <c r="E193" s="191"/>
      <c r="F193" s="177" t="s">
        <v>455</v>
      </c>
      <c r="G193" s="177" t="s">
        <v>42</v>
      </c>
      <c r="H193" s="191"/>
      <c r="I193" s="191"/>
      <c r="J193" s="43">
        <v>1</v>
      </c>
      <c r="K193" s="71">
        <v>851</v>
      </c>
      <c r="L193" s="90" t="s">
        <v>127</v>
      </c>
      <c r="M193" s="90" t="s">
        <v>398</v>
      </c>
      <c r="N193" s="47" t="s">
        <v>28</v>
      </c>
      <c r="O193" s="116">
        <v>254019.29</v>
      </c>
      <c r="P193" s="116">
        <v>254019.29</v>
      </c>
      <c r="Q193" s="116">
        <v>292100</v>
      </c>
      <c r="R193" s="116">
        <v>292100</v>
      </c>
      <c r="S193" s="116">
        <v>292100</v>
      </c>
    </row>
    <row r="194" spans="1:19" s="48" customFormat="1" ht="63.75" customHeight="1" x14ac:dyDescent="0.2">
      <c r="A194" s="191"/>
      <c r="B194" s="191"/>
      <c r="C194" s="191"/>
      <c r="D194" s="191"/>
      <c r="E194" s="191"/>
      <c r="F194" s="178"/>
      <c r="G194" s="178"/>
      <c r="H194" s="191"/>
      <c r="I194" s="191"/>
      <c r="J194" s="44">
        <v>1</v>
      </c>
      <c r="K194" s="71">
        <v>851</v>
      </c>
      <c r="L194" s="90" t="s">
        <v>127</v>
      </c>
      <c r="M194" s="90" t="s">
        <v>398</v>
      </c>
      <c r="N194" s="20" t="s">
        <v>315</v>
      </c>
      <c r="O194" s="116"/>
      <c r="P194" s="116"/>
      <c r="Q194" s="116"/>
      <c r="R194" s="50"/>
      <c r="S194" s="50"/>
    </row>
    <row r="195" spans="1:19" s="48" customFormat="1" ht="189.75" customHeight="1" x14ac:dyDescent="0.2">
      <c r="A195" s="191"/>
      <c r="B195" s="191"/>
      <c r="C195" s="191"/>
      <c r="D195" s="191"/>
      <c r="E195" s="191"/>
      <c r="F195" s="142" t="s">
        <v>540</v>
      </c>
      <c r="G195" s="142" t="s">
        <v>42</v>
      </c>
      <c r="H195" s="191"/>
      <c r="I195" s="191"/>
      <c r="J195" s="61">
        <v>1</v>
      </c>
      <c r="K195" s="71">
        <v>851</v>
      </c>
      <c r="L195" s="145" t="s">
        <v>127</v>
      </c>
      <c r="M195" s="145" t="s">
        <v>529</v>
      </c>
      <c r="N195" s="36" t="s">
        <v>28</v>
      </c>
      <c r="O195" s="116"/>
      <c r="P195" s="116"/>
      <c r="Q195" s="116">
        <v>25500</v>
      </c>
      <c r="R195" s="116">
        <v>25500</v>
      </c>
      <c r="S195" s="116">
        <v>25500</v>
      </c>
    </row>
    <row r="196" spans="1:19" s="48" customFormat="1" ht="71.25" customHeight="1" x14ac:dyDescent="0.2">
      <c r="A196" s="191"/>
      <c r="B196" s="191"/>
      <c r="C196" s="191"/>
      <c r="D196" s="191"/>
      <c r="E196" s="191"/>
      <c r="F196" s="177" t="s">
        <v>457</v>
      </c>
      <c r="G196" s="177" t="s">
        <v>42</v>
      </c>
      <c r="H196" s="191"/>
      <c r="I196" s="191"/>
      <c r="J196" s="43">
        <v>1</v>
      </c>
      <c r="K196" s="71">
        <v>851</v>
      </c>
      <c r="L196" s="90" t="s">
        <v>127</v>
      </c>
      <c r="M196" s="90" t="s">
        <v>400</v>
      </c>
      <c r="N196" s="47" t="s">
        <v>28</v>
      </c>
      <c r="O196" s="116">
        <v>104741.19</v>
      </c>
      <c r="P196" s="116">
        <v>104741.19</v>
      </c>
      <c r="Q196" s="116">
        <v>132900</v>
      </c>
      <c r="R196" s="116">
        <v>132900</v>
      </c>
      <c r="S196" s="116">
        <v>132900</v>
      </c>
    </row>
    <row r="197" spans="1:19" s="48" customFormat="1" ht="71.25" customHeight="1" x14ac:dyDescent="0.2">
      <c r="A197" s="191"/>
      <c r="B197" s="191"/>
      <c r="C197" s="191"/>
      <c r="D197" s="191"/>
      <c r="E197" s="191"/>
      <c r="F197" s="178"/>
      <c r="G197" s="178"/>
      <c r="H197" s="191"/>
      <c r="I197" s="191"/>
      <c r="J197" s="43">
        <v>1</v>
      </c>
      <c r="K197" s="71">
        <v>851</v>
      </c>
      <c r="L197" s="90" t="s">
        <v>127</v>
      </c>
      <c r="M197" s="90" t="s">
        <v>400</v>
      </c>
      <c r="N197" s="47" t="s">
        <v>315</v>
      </c>
      <c r="O197" s="116"/>
      <c r="P197" s="116"/>
      <c r="Q197" s="116"/>
      <c r="R197" s="50"/>
      <c r="S197" s="50"/>
    </row>
    <row r="198" spans="1:19" s="48" customFormat="1" ht="72" customHeight="1" x14ac:dyDescent="0.2">
      <c r="A198" s="191"/>
      <c r="B198" s="191"/>
      <c r="C198" s="191"/>
      <c r="D198" s="191"/>
      <c r="E198" s="191"/>
      <c r="F198" s="177" t="s">
        <v>458</v>
      </c>
      <c r="G198" s="177" t="s">
        <v>42</v>
      </c>
      <c r="H198" s="191"/>
      <c r="I198" s="191"/>
      <c r="J198" s="43">
        <v>1</v>
      </c>
      <c r="K198" s="71">
        <v>851</v>
      </c>
      <c r="L198" s="90" t="s">
        <v>127</v>
      </c>
      <c r="M198" s="90" t="s">
        <v>393</v>
      </c>
      <c r="N198" s="47" t="s">
        <v>28</v>
      </c>
      <c r="O198" s="116">
        <v>426055.64</v>
      </c>
      <c r="P198" s="116">
        <v>426055.64</v>
      </c>
      <c r="Q198" s="116">
        <v>435000</v>
      </c>
      <c r="R198" s="50">
        <v>435000</v>
      </c>
      <c r="S198" s="50">
        <v>435000</v>
      </c>
    </row>
    <row r="199" spans="1:19" s="48" customFormat="1" ht="72" customHeight="1" x14ac:dyDescent="0.2">
      <c r="A199" s="191"/>
      <c r="B199" s="191"/>
      <c r="C199" s="191"/>
      <c r="D199" s="191"/>
      <c r="E199" s="191"/>
      <c r="F199" s="178"/>
      <c r="G199" s="178"/>
      <c r="H199" s="191"/>
      <c r="I199" s="191"/>
      <c r="J199" s="43">
        <v>1</v>
      </c>
      <c r="K199" s="71">
        <v>851</v>
      </c>
      <c r="L199" s="90" t="s">
        <v>127</v>
      </c>
      <c r="M199" s="90" t="s">
        <v>393</v>
      </c>
      <c r="N199" s="47" t="s">
        <v>315</v>
      </c>
      <c r="O199" s="116"/>
      <c r="P199" s="116"/>
      <c r="Q199" s="116"/>
      <c r="R199" s="50"/>
      <c r="S199" s="50"/>
    </row>
    <row r="200" spans="1:19" s="48" customFormat="1" ht="72" customHeight="1" x14ac:dyDescent="0.2">
      <c r="A200" s="191"/>
      <c r="B200" s="191"/>
      <c r="C200" s="191"/>
      <c r="D200" s="191"/>
      <c r="E200" s="191"/>
      <c r="F200" s="177" t="s">
        <v>456</v>
      </c>
      <c r="G200" s="177" t="s">
        <v>42</v>
      </c>
      <c r="H200" s="191"/>
      <c r="I200" s="191"/>
      <c r="J200" s="43">
        <v>1</v>
      </c>
      <c r="K200" s="90" t="s">
        <v>292</v>
      </c>
      <c r="L200" s="90" t="s">
        <v>66</v>
      </c>
      <c r="M200" s="90" t="s">
        <v>362</v>
      </c>
      <c r="N200" s="47" t="s">
        <v>28</v>
      </c>
      <c r="O200" s="116">
        <v>569613.13</v>
      </c>
      <c r="P200" s="116">
        <v>569613.13</v>
      </c>
      <c r="Q200" s="116">
        <v>613700</v>
      </c>
      <c r="R200" s="50">
        <v>613700</v>
      </c>
      <c r="S200" s="50">
        <v>613700</v>
      </c>
    </row>
    <row r="201" spans="1:19" s="48" customFormat="1" ht="72" customHeight="1" x14ac:dyDescent="0.2">
      <c r="A201" s="191"/>
      <c r="B201" s="191"/>
      <c r="C201" s="191"/>
      <c r="D201" s="191"/>
      <c r="E201" s="191"/>
      <c r="F201" s="203"/>
      <c r="G201" s="203"/>
      <c r="H201" s="203"/>
      <c r="I201" s="203"/>
      <c r="J201" s="85">
        <v>1</v>
      </c>
      <c r="K201" s="90" t="s">
        <v>292</v>
      </c>
      <c r="L201" s="90" t="s">
        <v>66</v>
      </c>
      <c r="M201" s="90" t="s">
        <v>362</v>
      </c>
      <c r="N201" s="93" t="s">
        <v>315</v>
      </c>
      <c r="O201" s="131"/>
      <c r="P201" s="131"/>
      <c r="Q201" s="50"/>
      <c r="R201" s="50"/>
      <c r="S201" s="50"/>
    </row>
    <row r="202" spans="1:19" s="48" customFormat="1" ht="26.45" customHeight="1" x14ac:dyDescent="0.2">
      <c r="A202" s="164" t="s">
        <v>191</v>
      </c>
      <c r="B202" s="164" t="s">
        <v>192</v>
      </c>
      <c r="C202" s="164" t="s">
        <v>193</v>
      </c>
      <c r="D202" s="164" t="s">
        <v>270</v>
      </c>
      <c r="E202" s="164" t="s">
        <v>272</v>
      </c>
      <c r="F202" s="195" t="s">
        <v>455</v>
      </c>
      <c r="G202" s="80"/>
      <c r="H202" s="80" t="s">
        <v>0</v>
      </c>
      <c r="I202" s="80" t="s">
        <v>0</v>
      </c>
      <c r="J202" s="60">
        <v>1</v>
      </c>
      <c r="K202" s="53" t="s">
        <v>288</v>
      </c>
      <c r="L202" s="53" t="s">
        <v>305</v>
      </c>
      <c r="M202" s="53" t="s">
        <v>288</v>
      </c>
      <c r="N202" s="53" t="s">
        <v>288</v>
      </c>
      <c r="O202" s="133">
        <f t="shared" ref="O202" si="49">SUM(O203:O213)</f>
        <v>1256870.75</v>
      </c>
      <c r="P202" s="133">
        <f t="shared" ref="P202:Q202" si="50">SUM(P203:P213)</f>
        <v>1245585.81</v>
      </c>
      <c r="Q202" s="64">
        <f t="shared" si="50"/>
        <v>1365631</v>
      </c>
      <c r="R202" s="64">
        <f t="shared" ref="R202:S202" si="51">SUM(R203:R213)</f>
        <v>1365631</v>
      </c>
      <c r="S202" s="64">
        <f t="shared" si="51"/>
        <v>1365631</v>
      </c>
    </row>
    <row r="203" spans="1:19" s="48" customFormat="1" ht="26.45" customHeight="1" x14ac:dyDescent="0.2">
      <c r="A203" s="164"/>
      <c r="B203" s="164"/>
      <c r="C203" s="164"/>
      <c r="D203" s="164"/>
      <c r="E203" s="164"/>
      <c r="F203" s="196"/>
      <c r="G203" s="164" t="s">
        <v>42</v>
      </c>
      <c r="H203" s="192" t="s">
        <v>469</v>
      </c>
      <c r="I203" s="195" t="s">
        <v>42</v>
      </c>
      <c r="J203" s="80">
        <v>1</v>
      </c>
      <c r="K203" s="71">
        <v>851</v>
      </c>
      <c r="L203" s="90" t="s">
        <v>127</v>
      </c>
      <c r="M203" s="90" t="s">
        <v>398</v>
      </c>
      <c r="N203" s="90" t="s">
        <v>315</v>
      </c>
      <c r="O203" s="116">
        <v>70287.39</v>
      </c>
      <c r="P203" s="116">
        <v>70287.39</v>
      </c>
      <c r="Q203" s="116">
        <v>88200</v>
      </c>
      <c r="R203" s="116">
        <v>88200</v>
      </c>
      <c r="S203" s="116">
        <v>88200</v>
      </c>
    </row>
    <row r="204" spans="1:19" s="48" customFormat="1" ht="26.45" customHeight="1" x14ac:dyDescent="0.2">
      <c r="A204" s="164"/>
      <c r="B204" s="164"/>
      <c r="C204" s="164"/>
      <c r="D204" s="164"/>
      <c r="E204" s="164"/>
      <c r="F204" s="196"/>
      <c r="G204" s="164"/>
      <c r="H204" s="193"/>
      <c r="I204" s="196"/>
      <c r="J204" s="80">
        <v>1</v>
      </c>
      <c r="K204" s="71">
        <v>851</v>
      </c>
      <c r="L204" s="90" t="s">
        <v>127</v>
      </c>
      <c r="M204" s="90" t="s">
        <v>398</v>
      </c>
      <c r="N204" s="90" t="s">
        <v>285</v>
      </c>
      <c r="O204" s="116">
        <v>198073.32</v>
      </c>
      <c r="P204" s="116">
        <v>198073.32</v>
      </c>
      <c r="Q204" s="116">
        <v>181553</v>
      </c>
      <c r="R204" s="116">
        <v>181553</v>
      </c>
      <c r="S204" s="116">
        <v>181553</v>
      </c>
    </row>
    <row r="205" spans="1:19" s="48" customFormat="1" ht="26.45" customHeight="1" x14ac:dyDescent="0.2">
      <c r="A205" s="164"/>
      <c r="B205" s="164"/>
      <c r="C205" s="164"/>
      <c r="D205" s="164"/>
      <c r="E205" s="164"/>
      <c r="F205" s="200"/>
      <c r="G205" s="164"/>
      <c r="H205" s="193"/>
      <c r="I205" s="196"/>
      <c r="J205" s="61">
        <v>1</v>
      </c>
      <c r="K205" s="71">
        <v>851</v>
      </c>
      <c r="L205" s="90" t="s">
        <v>127</v>
      </c>
      <c r="M205" s="90" t="s">
        <v>399</v>
      </c>
      <c r="N205" s="36" t="s">
        <v>285</v>
      </c>
      <c r="O205" s="116">
        <v>200</v>
      </c>
      <c r="P205" s="116">
        <v>200</v>
      </c>
      <c r="Q205" s="116">
        <v>200</v>
      </c>
      <c r="R205" s="116">
        <v>200</v>
      </c>
      <c r="S205" s="116">
        <v>200</v>
      </c>
    </row>
    <row r="206" spans="1:19" s="48" customFormat="1" ht="85.5" customHeight="1" x14ac:dyDescent="0.2">
      <c r="A206" s="164"/>
      <c r="B206" s="164"/>
      <c r="C206" s="164"/>
      <c r="D206" s="164"/>
      <c r="E206" s="164"/>
      <c r="F206" s="288" t="s">
        <v>540</v>
      </c>
      <c r="G206" s="195" t="s">
        <v>42</v>
      </c>
      <c r="H206" s="193"/>
      <c r="I206" s="196"/>
      <c r="J206" s="61">
        <v>1</v>
      </c>
      <c r="K206" s="71">
        <v>851</v>
      </c>
      <c r="L206" s="145" t="s">
        <v>127</v>
      </c>
      <c r="M206" s="145" t="s">
        <v>529</v>
      </c>
      <c r="N206" s="36" t="s">
        <v>315</v>
      </c>
      <c r="O206" s="116"/>
      <c r="P206" s="116"/>
      <c r="Q206" s="116">
        <v>7700</v>
      </c>
      <c r="R206" s="116">
        <v>7700</v>
      </c>
      <c r="S206" s="116">
        <v>7700</v>
      </c>
    </row>
    <row r="207" spans="1:19" s="48" customFormat="1" ht="85.5" customHeight="1" x14ac:dyDescent="0.2">
      <c r="A207" s="164"/>
      <c r="B207" s="164"/>
      <c r="C207" s="164"/>
      <c r="D207" s="164"/>
      <c r="E207" s="164"/>
      <c r="F207" s="200"/>
      <c r="G207" s="197"/>
      <c r="H207" s="193"/>
      <c r="I207" s="196"/>
      <c r="J207" s="61">
        <v>1</v>
      </c>
      <c r="K207" s="71">
        <v>851</v>
      </c>
      <c r="L207" s="145" t="s">
        <v>127</v>
      </c>
      <c r="M207" s="145" t="s">
        <v>529</v>
      </c>
      <c r="N207" s="36" t="s">
        <v>285</v>
      </c>
      <c r="O207" s="116"/>
      <c r="P207" s="116"/>
      <c r="Q207" s="116">
        <v>22965</v>
      </c>
      <c r="R207" s="116">
        <v>22965</v>
      </c>
      <c r="S207" s="116">
        <v>22965</v>
      </c>
    </row>
    <row r="208" spans="1:19" s="48" customFormat="1" ht="70.5" customHeight="1" x14ac:dyDescent="0.2">
      <c r="A208" s="164"/>
      <c r="B208" s="164"/>
      <c r="C208" s="164"/>
      <c r="D208" s="164"/>
      <c r="E208" s="164"/>
      <c r="F208" s="198" t="s">
        <v>457</v>
      </c>
      <c r="G208" s="164" t="s">
        <v>42</v>
      </c>
      <c r="H208" s="193"/>
      <c r="I208" s="196"/>
      <c r="J208" s="61">
        <v>1</v>
      </c>
      <c r="K208" s="71">
        <v>851</v>
      </c>
      <c r="L208" s="90" t="s">
        <v>127</v>
      </c>
      <c r="M208" s="90" t="s">
        <v>400</v>
      </c>
      <c r="N208" s="36" t="s">
        <v>315</v>
      </c>
      <c r="O208" s="116">
        <v>31302.38</v>
      </c>
      <c r="P208" s="116">
        <v>31302.38</v>
      </c>
      <c r="Q208" s="116">
        <v>40200</v>
      </c>
      <c r="R208" s="116">
        <v>40200</v>
      </c>
      <c r="S208" s="116">
        <v>40200</v>
      </c>
    </row>
    <row r="209" spans="1:19" s="48" customFormat="1" ht="70.5" customHeight="1" x14ac:dyDescent="0.2">
      <c r="A209" s="164"/>
      <c r="B209" s="164"/>
      <c r="C209" s="164"/>
      <c r="D209" s="164"/>
      <c r="E209" s="164"/>
      <c r="F209" s="199"/>
      <c r="G209" s="164"/>
      <c r="H209" s="193"/>
      <c r="I209" s="196"/>
      <c r="J209" s="61">
        <v>1</v>
      </c>
      <c r="K209" s="71">
        <v>851</v>
      </c>
      <c r="L209" s="90" t="s">
        <v>127</v>
      </c>
      <c r="M209" s="90" t="s">
        <v>400</v>
      </c>
      <c r="N209" s="36" t="s">
        <v>285</v>
      </c>
      <c r="O209" s="116">
        <v>125046.43</v>
      </c>
      <c r="P209" s="116">
        <v>125046.43</v>
      </c>
      <c r="Q209" s="116">
        <v>107727</v>
      </c>
      <c r="R209" s="116">
        <v>107727</v>
      </c>
      <c r="S209" s="116">
        <v>107727</v>
      </c>
    </row>
    <row r="210" spans="1:19" s="48" customFormat="1" ht="71.25" customHeight="1" x14ac:dyDescent="0.2">
      <c r="A210" s="164"/>
      <c r="B210" s="164"/>
      <c r="C210" s="164"/>
      <c r="D210" s="164"/>
      <c r="E210" s="164"/>
      <c r="F210" s="198" t="s">
        <v>458</v>
      </c>
      <c r="G210" s="164" t="s">
        <v>42</v>
      </c>
      <c r="H210" s="193"/>
      <c r="I210" s="196"/>
      <c r="J210" s="61">
        <v>1</v>
      </c>
      <c r="K210" s="71">
        <v>851</v>
      </c>
      <c r="L210" s="90" t="s">
        <v>127</v>
      </c>
      <c r="M210" s="90" t="s">
        <v>393</v>
      </c>
      <c r="N210" s="36" t="s">
        <v>315</v>
      </c>
      <c r="O210" s="116">
        <v>118705.14</v>
      </c>
      <c r="P210" s="116">
        <v>118705.14</v>
      </c>
      <c r="Q210" s="116">
        <v>131400</v>
      </c>
      <c r="R210" s="50">
        <v>131400</v>
      </c>
      <c r="S210" s="50">
        <v>131400</v>
      </c>
    </row>
    <row r="211" spans="1:19" s="48" customFormat="1" ht="71.25" customHeight="1" x14ac:dyDescent="0.2">
      <c r="A211" s="164"/>
      <c r="B211" s="164"/>
      <c r="C211" s="164"/>
      <c r="D211" s="164"/>
      <c r="E211" s="164"/>
      <c r="F211" s="199"/>
      <c r="G211" s="164"/>
      <c r="H211" s="194"/>
      <c r="I211" s="197"/>
      <c r="J211" s="61">
        <v>1</v>
      </c>
      <c r="K211" s="71">
        <v>851</v>
      </c>
      <c r="L211" s="90" t="s">
        <v>127</v>
      </c>
      <c r="M211" s="90" t="s">
        <v>393</v>
      </c>
      <c r="N211" s="36" t="s">
        <v>285</v>
      </c>
      <c r="O211" s="116">
        <v>238509.22</v>
      </c>
      <c r="P211" s="116">
        <v>238509.22</v>
      </c>
      <c r="Q211" s="116">
        <v>276080</v>
      </c>
      <c r="R211" s="116">
        <v>276080</v>
      </c>
      <c r="S211" s="116">
        <v>276080</v>
      </c>
    </row>
    <row r="212" spans="1:19" s="48" customFormat="1" ht="26.45" customHeight="1" x14ac:dyDescent="0.2">
      <c r="A212" s="164"/>
      <c r="B212" s="164"/>
      <c r="C212" s="164"/>
      <c r="D212" s="164"/>
      <c r="E212" s="164"/>
      <c r="F212" s="198" t="s">
        <v>456</v>
      </c>
      <c r="G212" s="164" t="s">
        <v>42</v>
      </c>
      <c r="H212" s="195" t="s">
        <v>467</v>
      </c>
      <c r="I212" s="195" t="s">
        <v>42</v>
      </c>
      <c r="J212" s="61">
        <v>1</v>
      </c>
      <c r="K212" s="90" t="s">
        <v>292</v>
      </c>
      <c r="L212" s="90" t="s">
        <v>66</v>
      </c>
      <c r="M212" s="90" t="s">
        <v>362</v>
      </c>
      <c r="N212" s="36" t="s">
        <v>315</v>
      </c>
      <c r="O212" s="116">
        <v>155110.51999999999</v>
      </c>
      <c r="P212" s="116">
        <v>155110.51999999999</v>
      </c>
      <c r="Q212" s="116">
        <v>185400</v>
      </c>
      <c r="R212" s="50">
        <v>185400</v>
      </c>
      <c r="S212" s="50">
        <v>185400</v>
      </c>
    </row>
    <row r="213" spans="1:19" s="48" customFormat="1" ht="93" customHeight="1" x14ac:dyDescent="0.2">
      <c r="A213" s="164"/>
      <c r="B213" s="164"/>
      <c r="C213" s="164"/>
      <c r="D213" s="164"/>
      <c r="E213" s="164"/>
      <c r="F213" s="201"/>
      <c r="G213" s="164"/>
      <c r="H213" s="197"/>
      <c r="I213" s="197"/>
      <c r="J213" s="61">
        <v>1</v>
      </c>
      <c r="K213" s="90" t="s">
        <v>292</v>
      </c>
      <c r="L213" s="90" t="s">
        <v>66</v>
      </c>
      <c r="M213" s="90" t="s">
        <v>362</v>
      </c>
      <c r="N213" s="36" t="s">
        <v>285</v>
      </c>
      <c r="O213" s="131">
        <v>319636.34999999998</v>
      </c>
      <c r="P213" s="131">
        <v>308351.40999999997</v>
      </c>
      <c r="Q213" s="146">
        <v>324206</v>
      </c>
      <c r="R213" s="50">
        <v>324206</v>
      </c>
      <c r="S213" s="50">
        <v>324206</v>
      </c>
    </row>
    <row r="214" spans="1:19" s="48" customFormat="1" ht="143.25" customHeight="1" x14ac:dyDescent="0.2">
      <c r="A214" s="84" t="s">
        <v>194</v>
      </c>
      <c r="B214" s="79" t="s">
        <v>195</v>
      </c>
      <c r="C214" s="79" t="s">
        <v>196</v>
      </c>
      <c r="D214" s="79" t="s">
        <v>270</v>
      </c>
      <c r="E214" s="79" t="s">
        <v>272</v>
      </c>
      <c r="F214" s="79" t="s">
        <v>459</v>
      </c>
      <c r="G214" s="79" t="s">
        <v>42</v>
      </c>
      <c r="H214" s="79" t="s">
        <v>468</v>
      </c>
      <c r="I214" s="79" t="s">
        <v>0</v>
      </c>
      <c r="J214" s="86" t="s">
        <v>15</v>
      </c>
      <c r="K214" s="90" t="s">
        <v>284</v>
      </c>
      <c r="L214" s="90" t="s">
        <v>102</v>
      </c>
      <c r="M214" s="90" t="s">
        <v>345</v>
      </c>
      <c r="N214" s="94" t="s">
        <v>295</v>
      </c>
      <c r="O214" s="131">
        <v>9793356.9900000002</v>
      </c>
      <c r="P214" s="131">
        <v>9793356.9900000002</v>
      </c>
      <c r="Q214" s="146">
        <v>4228488</v>
      </c>
      <c r="R214" s="50">
        <v>8456976</v>
      </c>
      <c r="S214" s="131">
        <v>8456976</v>
      </c>
    </row>
    <row r="215" spans="1:19" s="48" customFormat="1" ht="246" customHeight="1" x14ac:dyDescent="0.2">
      <c r="A215" s="46" t="s">
        <v>197</v>
      </c>
      <c r="B215" s="44" t="s">
        <v>198</v>
      </c>
      <c r="C215" s="44" t="s">
        <v>199</v>
      </c>
      <c r="D215" s="44" t="s">
        <v>270</v>
      </c>
      <c r="E215" s="44" t="s">
        <v>271</v>
      </c>
      <c r="F215" s="44" t="s">
        <v>474</v>
      </c>
      <c r="G215" s="78" t="s">
        <v>42</v>
      </c>
      <c r="H215" s="44" t="s">
        <v>469</v>
      </c>
      <c r="I215" s="44" t="s">
        <v>42</v>
      </c>
      <c r="J215" s="44" t="s">
        <v>15</v>
      </c>
      <c r="K215" s="88" t="s">
        <v>292</v>
      </c>
      <c r="L215" s="88" t="s">
        <v>102</v>
      </c>
      <c r="M215" s="88" t="s">
        <v>344</v>
      </c>
      <c r="N215" s="87" t="s">
        <v>291</v>
      </c>
      <c r="O215" s="131">
        <v>259600</v>
      </c>
      <c r="P215" s="131">
        <v>130400</v>
      </c>
      <c r="Q215" s="50">
        <v>187600</v>
      </c>
      <c r="R215" s="131">
        <v>187600</v>
      </c>
      <c r="S215" s="131">
        <v>187600</v>
      </c>
    </row>
    <row r="216" spans="1:19" s="48" customFormat="1" ht="110.25" customHeight="1" x14ac:dyDescent="0.2">
      <c r="A216" s="177" t="s">
        <v>200</v>
      </c>
      <c r="B216" s="177" t="s">
        <v>201</v>
      </c>
      <c r="C216" s="177" t="s">
        <v>202</v>
      </c>
      <c r="D216" s="177" t="s">
        <v>270</v>
      </c>
      <c r="E216" s="177" t="s">
        <v>271</v>
      </c>
      <c r="F216" s="183" t="s">
        <v>470</v>
      </c>
      <c r="G216" s="164" t="s">
        <v>42</v>
      </c>
      <c r="H216" s="65" t="s">
        <v>475</v>
      </c>
      <c r="I216" s="44" t="s">
        <v>0</v>
      </c>
      <c r="J216" s="63" t="s">
        <v>15</v>
      </c>
      <c r="K216" s="53" t="s">
        <v>288</v>
      </c>
      <c r="L216" s="53" t="s">
        <v>305</v>
      </c>
      <c r="M216" s="53" t="s">
        <v>288</v>
      </c>
      <c r="N216" s="53" t="s">
        <v>288</v>
      </c>
      <c r="O216" s="133">
        <f t="shared" ref="O216" si="52">SUM(O217:O223)</f>
        <v>4870623</v>
      </c>
      <c r="P216" s="133">
        <f t="shared" ref="P216:Q216" si="53">SUM(P217:P223)</f>
        <v>4552303.26</v>
      </c>
      <c r="Q216" s="64">
        <f t="shared" si="53"/>
        <v>5028630</v>
      </c>
      <c r="R216" s="64">
        <f t="shared" ref="R216:S216" si="54">SUM(R217:R223)</f>
        <v>5028630</v>
      </c>
      <c r="S216" s="64">
        <f t="shared" si="54"/>
        <v>5028630</v>
      </c>
    </row>
    <row r="217" spans="1:19" s="48" customFormat="1" ht="110.25" customHeight="1" x14ac:dyDescent="0.2">
      <c r="A217" s="191"/>
      <c r="B217" s="191"/>
      <c r="C217" s="191"/>
      <c r="D217" s="191"/>
      <c r="E217" s="191"/>
      <c r="F217" s="184"/>
      <c r="G217" s="164"/>
      <c r="H217" s="185" t="s">
        <v>468</v>
      </c>
      <c r="I217" s="186" t="s">
        <v>42</v>
      </c>
      <c r="J217" s="43"/>
      <c r="K217" s="181" t="s">
        <v>284</v>
      </c>
      <c r="L217" s="90" t="s">
        <v>59</v>
      </c>
      <c r="M217" s="90" t="s">
        <v>355</v>
      </c>
      <c r="N217" s="90" t="s">
        <v>297</v>
      </c>
      <c r="O217" s="131">
        <v>156000</v>
      </c>
      <c r="P217" s="131">
        <v>143000</v>
      </c>
      <c r="Q217" s="50">
        <v>156000</v>
      </c>
      <c r="R217" s="50">
        <v>156000</v>
      </c>
      <c r="S217" s="50">
        <v>156000</v>
      </c>
    </row>
    <row r="218" spans="1:19" s="48" customFormat="1" ht="100.5" customHeight="1" x14ac:dyDescent="0.2">
      <c r="A218" s="191"/>
      <c r="B218" s="191"/>
      <c r="C218" s="191"/>
      <c r="D218" s="191"/>
      <c r="E218" s="191"/>
      <c r="F218" s="245" t="s">
        <v>471</v>
      </c>
      <c r="G218" s="164" t="s">
        <v>42</v>
      </c>
      <c r="H218" s="185"/>
      <c r="I218" s="188"/>
      <c r="J218" s="43"/>
      <c r="K218" s="182"/>
      <c r="L218" s="90" t="s">
        <v>75</v>
      </c>
      <c r="M218" s="91" t="s">
        <v>357</v>
      </c>
      <c r="N218" s="91" t="s">
        <v>297</v>
      </c>
      <c r="O218" s="131">
        <v>96150</v>
      </c>
      <c r="P218" s="131">
        <v>96150</v>
      </c>
      <c r="Q218" s="146">
        <v>122400</v>
      </c>
      <c r="R218" s="146">
        <v>122400</v>
      </c>
      <c r="S218" s="146">
        <v>122400</v>
      </c>
    </row>
    <row r="219" spans="1:19" s="48" customFormat="1" ht="100.5" customHeight="1" x14ac:dyDescent="0.2">
      <c r="A219" s="191"/>
      <c r="B219" s="191"/>
      <c r="C219" s="191"/>
      <c r="D219" s="191"/>
      <c r="E219" s="191"/>
      <c r="F219" s="247"/>
      <c r="G219" s="164"/>
      <c r="H219" s="185" t="s">
        <v>469</v>
      </c>
      <c r="I219" s="186" t="s">
        <v>42</v>
      </c>
      <c r="J219" s="183"/>
      <c r="K219" s="181" t="s">
        <v>292</v>
      </c>
      <c r="L219" s="90" t="s">
        <v>47</v>
      </c>
      <c r="M219" s="90" t="s">
        <v>356</v>
      </c>
      <c r="N219" s="181" t="s">
        <v>297</v>
      </c>
      <c r="O219" s="131">
        <v>459600</v>
      </c>
      <c r="P219" s="131">
        <v>431800</v>
      </c>
      <c r="Q219" s="146">
        <v>459600</v>
      </c>
      <c r="R219" s="146">
        <v>459600</v>
      </c>
      <c r="S219" s="146">
        <v>459600</v>
      </c>
    </row>
    <row r="220" spans="1:19" s="48" customFormat="1" ht="86.25" customHeight="1" x14ac:dyDescent="0.2">
      <c r="A220" s="191"/>
      <c r="B220" s="191"/>
      <c r="C220" s="191"/>
      <c r="D220" s="191"/>
      <c r="E220" s="191"/>
      <c r="F220" s="171" t="s">
        <v>472</v>
      </c>
      <c r="G220" s="164" t="s">
        <v>42</v>
      </c>
      <c r="H220" s="164"/>
      <c r="I220" s="187"/>
      <c r="J220" s="189"/>
      <c r="K220" s="190"/>
      <c r="L220" s="90" t="s">
        <v>51</v>
      </c>
      <c r="M220" s="90" t="s">
        <v>356</v>
      </c>
      <c r="N220" s="190"/>
      <c r="O220" s="131">
        <v>1875600</v>
      </c>
      <c r="P220" s="131">
        <v>1770600</v>
      </c>
      <c r="Q220" s="146">
        <v>1803600</v>
      </c>
      <c r="R220" s="146">
        <v>1803600</v>
      </c>
      <c r="S220" s="146">
        <v>1803600</v>
      </c>
    </row>
    <row r="221" spans="1:19" s="48" customFormat="1" ht="86.25" customHeight="1" x14ac:dyDescent="0.2">
      <c r="A221" s="191"/>
      <c r="B221" s="191"/>
      <c r="C221" s="191"/>
      <c r="D221" s="191"/>
      <c r="E221" s="191"/>
      <c r="F221" s="172"/>
      <c r="G221" s="164"/>
      <c r="H221" s="164"/>
      <c r="I221" s="187"/>
      <c r="J221" s="189"/>
      <c r="K221" s="190"/>
      <c r="L221" s="90" t="s">
        <v>59</v>
      </c>
      <c r="M221" s="90" t="s">
        <v>356</v>
      </c>
      <c r="N221" s="182"/>
      <c r="O221" s="131">
        <v>69600</v>
      </c>
      <c r="P221" s="131">
        <v>69600</v>
      </c>
      <c r="Q221" s="146">
        <v>87600</v>
      </c>
      <c r="R221" s="146">
        <v>87600</v>
      </c>
      <c r="S221" s="146">
        <v>87600</v>
      </c>
    </row>
    <row r="222" spans="1:19" s="48" customFormat="1" ht="86.25" customHeight="1" x14ac:dyDescent="0.2">
      <c r="A222" s="191"/>
      <c r="B222" s="191"/>
      <c r="C222" s="191"/>
      <c r="D222" s="191"/>
      <c r="E222" s="191"/>
      <c r="F222" s="183" t="s">
        <v>473</v>
      </c>
      <c r="G222" s="164" t="s">
        <v>42</v>
      </c>
      <c r="H222" s="164"/>
      <c r="I222" s="187"/>
      <c r="J222" s="189"/>
      <c r="K222" s="190"/>
      <c r="L222" s="90" t="s">
        <v>66</v>
      </c>
      <c r="M222" s="90" t="s">
        <v>356</v>
      </c>
      <c r="N222" s="90" t="s">
        <v>291</v>
      </c>
      <c r="O222" s="131">
        <v>1380000</v>
      </c>
      <c r="P222" s="131">
        <v>1360100</v>
      </c>
      <c r="Q222" s="146">
        <v>1470000</v>
      </c>
      <c r="R222" s="146">
        <v>1470000</v>
      </c>
      <c r="S222" s="146">
        <v>1470000</v>
      </c>
    </row>
    <row r="223" spans="1:19" s="48" customFormat="1" ht="86.25" customHeight="1" x14ac:dyDescent="0.2">
      <c r="A223" s="178"/>
      <c r="B223" s="178"/>
      <c r="C223" s="178"/>
      <c r="D223" s="178"/>
      <c r="E223" s="178"/>
      <c r="F223" s="184"/>
      <c r="G223" s="164"/>
      <c r="H223" s="164"/>
      <c r="I223" s="188"/>
      <c r="J223" s="184"/>
      <c r="K223" s="182"/>
      <c r="L223" s="90" t="s">
        <v>102</v>
      </c>
      <c r="M223" s="90" t="s">
        <v>342</v>
      </c>
      <c r="N223" s="90" t="s">
        <v>325</v>
      </c>
      <c r="O223" s="131">
        <v>833673</v>
      </c>
      <c r="P223" s="131">
        <v>681053.26</v>
      </c>
      <c r="Q223" s="146">
        <v>929430</v>
      </c>
      <c r="R223" s="146">
        <v>929430</v>
      </c>
      <c r="S223" s="146">
        <v>929430</v>
      </c>
    </row>
    <row r="224" spans="1:19" s="48" customFormat="1" ht="177" customHeight="1" x14ac:dyDescent="0.2">
      <c r="A224" s="175" t="s">
        <v>203</v>
      </c>
      <c r="B224" s="177" t="s">
        <v>204</v>
      </c>
      <c r="C224" s="177" t="s">
        <v>205</v>
      </c>
      <c r="D224" s="177" t="s">
        <v>270</v>
      </c>
      <c r="E224" s="177" t="s">
        <v>271</v>
      </c>
      <c r="F224" s="44" t="s">
        <v>460</v>
      </c>
      <c r="G224" s="79" t="s">
        <v>42</v>
      </c>
      <c r="H224" s="179" t="s">
        <v>469</v>
      </c>
      <c r="I224" s="177" t="s">
        <v>42</v>
      </c>
      <c r="J224" s="177" t="s">
        <v>15</v>
      </c>
      <c r="K224" s="180" t="s">
        <v>292</v>
      </c>
      <c r="L224" s="180" t="s">
        <v>102</v>
      </c>
      <c r="M224" s="180" t="s">
        <v>343</v>
      </c>
      <c r="N224" s="89" t="s">
        <v>294</v>
      </c>
      <c r="O224" s="131">
        <v>3521497</v>
      </c>
      <c r="P224" s="131">
        <v>3426765.95</v>
      </c>
      <c r="Q224" s="146">
        <v>5193212</v>
      </c>
      <c r="R224" s="146">
        <v>5458740</v>
      </c>
      <c r="S224" s="146">
        <v>5522786</v>
      </c>
    </row>
    <row r="225" spans="1:19" s="48" customFormat="1" ht="210" customHeight="1" x14ac:dyDescent="0.2">
      <c r="A225" s="176"/>
      <c r="B225" s="178"/>
      <c r="C225" s="178"/>
      <c r="D225" s="178"/>
      <c r="E225" s="178"/>
      <c r="F225" s="44" t="s">
        <v>461</v>
      </c>
      <c r="G225" s="44" t="s">
        <v>42</v>
      </c>
      <c r="H225" s="178"/>
      <c r="I225" s="178"/>
      <c r="J225" s="178"/>
      <c r="K225" s="157"/>
      <c r="L225" s="157"/>
      <c r="M225" s="157"/>
      <c r="N225" s="20" t="s">
        <v>325</v>
      </c>
      <c r="O225" s="131">
        <v>1533443</v>
      </c>
      <c r="P225" s="131">
        <v>1326047.0900000001</v>
      </c>
      <c r="Q225" s="146">
        <v>2018582</v>
      </c>
      <c r="R225" s="146">
        <v>1718254</v>
      </c>
      <c r="S225" s="146">
        <v>3067008</v>
      </c>
    </row>
    <row r="226" spans="1:19" s="1" customFormat="1" ht="108.75" customHeight="1" x14ac:dyDescent="0.2">
      <c r="A226" s="101" t="s">
        <v>206</v>
      </c>
      <c r="B226" s="102" t="s">
        <v>207</v>
      </c>
      <c r="C226" s="102" t="s">
        <v>208</v>
      </c>
      <c r="D226" s="102" t="s">
        <v>270</v>
      </c>
      <c r="E226" s="102" t="s">
        <v>271</v>
      </c>
      <c r="F226" s="102" t="s">
        <v>456</v>
      </c>
      <c r="G226" s="102" t="s">
        <v>42</v>
      </c>
      <c r="H226" s="102" t="s">
        <v>469</v>
      </c>
      <c r="I226" s="102" t="s">
        <v>42</v>
      </c>
      <c r="J226" s="102" t="s">
        <v>15</v>
      </c>
      <c r="K226" s="15" t="s">
        <v>292</v>
      </c>
      <c r="L226" s="15" t="s">
        <v>209</v>
      </c>
      <c r="M226" s="15" t="s">
        <v>339</v>
      </c>
      <c r="N226" s="15" t="s">
        <v>285</v>
      </c>
      <c r="O226" s="132">
        <v>43000</v>
      </c>
      <c r="P226" s="132">
        <v>28000</v>
      </c>
      <c r="Q226" s="147">
        <v>50000</v>
      </c>
      <c r="R226" s="147">
        <v>57000</v>
      </c>
      <c r="S226" s="147">
        <v>57000</v>
      </c>
    </row>
    <row r="227" spans="1:19" s="1" customFormat="1" ht="123.75" customHeight="1" x14ac:dyDescent="0.2">
      <c r="A227" s="101" t="s">
        <v>210</v>
      </c>
      <c r="B227" s="102" t="s">
        <v>211</v>
      </c>
      <c r="C227" s="102" t="s">
        <v>212</v>
      </c>
      <c r="D227" s="102" t="s">
        <v>270</v>
      </c>
      <c r="E227" s="102" t="s">
        <v>271</v>
      </c>
      <c r="F227" s="102" t="s">
        <v>462</v>
      </c>
      <c r="G227" s="102" t="s">
        <v>42</v>
      </c>
      <c r="H227" s="102" t="s">
        <v>468</v>
      </c>
      <c r="I227" s="102" t="s">
        <v>42</v>
      </c>
      <c r="J227" s="102" t="s">
        <v>18</v>
      </c>
      <c r="K227" s="15" t="s">
        <v>284</v>
      </c>
      <c r="L227" s="15" t="s">
        <v>213</v>
      </c>
      <c r="M227" s="15" t="s">
        <v>388</v>
      </c>
      <c r="N227" s="15" t="s">
        <v>285</v>
      </c>
      <c r="O227" s="132">
        <v>242711.89</v>
      </c>
      <c r="P227" s="132">
        <v>242514</v>
      </c>
      <c r="Q227" s="22">
        <v>63871.55</v>
      </c>
      <c r="R227" s="132">
        <v>63871.55</v>
      </c>
      <c r="S227" s="132">
        <v>63871.55</v>
      </c>
    </row>
    <row r="228" spans="1:19" ht="26.45" customHeight="1" x14ac:dyDescent="0.2">
      <c r="A228" s="5" t="s">
        <v>214</v>
      </c>
      <c r="B228" s="98" t="s">
        <v>215</v>
      </c>
      <c r="C228" s="98" t="s">
        <v>216</v>
      </c>
      <c r="D228" s="98" t="s">
        <v>0</v>
      </c>
      <c r="E228" s="98" t="s">
        <v>0</v>
      </c>
      <c r="F228" s="98" t="s">
        <v>0</v>
      </c>
      <c r="G228" s="98" t="s">
        <v>0</v>
      </c>
      <c r="H228" s="98" t="s">
        <v>0</v>
      </c>
      <c r="I228" s="98" t="s">
        <v>0</v>
      </c>
      <c r="J228" s="98" t="s">
        <v>0</v>
      </c>
      <c r="K228" s="14"/>
      <c r="L228" s="14"/>
      <c r="M228" s="14"/>
      <c r="N228" s="14"/>
      <c r="O228" s="114">
        <f t="shared" ref="O228" si="55">O229+O231+O233</f>
        <v>114674287</v>
      </c>
      <c r="P228" s="114">
        <f t="shared" ref="P228:Q228" si="56">P229+P231+P233</f>
        <v>114674287</v>
      </c>
      <c r="Q228" s="114">
        <f t="shared" si="56"/>
        <v>120680089</v>
      </c>
      <c r="R228" s="114">
        <f t="shared" ref="R228:S228" si="57">R229+R231+R233</f>
        <v>120680089</v>
      </c>
      <c r="S228" s="114">
        <f t="shared" si="57"/>
        <v>120680089</v>
      </c>
    </row>
    <row r="229" spans="1:19" s="1" customFormat="1" ht="143.25" customHeight="1" x14ac:dyDescent="0.2">
      <c r="A229" s="169" t="s">
        <v>217</v>
      </c>
      <c r="B229" s="102" t="s">
        <v>218</v>
      </c>
      <c r="C229" s="170" t="s">
        <v>219</v>
      </c>
      <c r="D229" s="102" t="s">
        <v>270</v>
      </c>
      <c r="E229" s="102" t="s">
        <v>271</v>
      </c>
      <c r="F229" s="102" t="s">
        <v>46</v>
      </c>
      <c r="G229" s="102" t="s">
        <v>42</v>
      </c>
      <c r="H229" s="152" t="s">
        <v>469</v>
      </c>
      <c r="I229" s="152" t="s">
        <v>42</v>
      </c>
      <c r="J229" s="152" t="s">
        <v>11</v>
      </c>
      <c r="K229" s="158" t="s">
        <v>292</v>
      </c>
      <c r="L229" s="158" t="s">
        <v>51</v>
      </c>
      <c r="M229" s="158" t="s">
        <v>412</v>
      </c>
      <c r="N229" s="158" t="s">
        <v>296</v>
      </c>
      <c r="O229" s="150">
        <v>49261125</v>
      </c>
      <c r="P229" s="150">
        <v>49261125</v>
      </c>
      <c r="Q229" s="150">
        <v>54133429</v>
      </c>
      <c r="R229" s="150">
        <v>54133429</v>
      </c>
      <c r="S229" s="150">
        <v>54133429</v>
      </c>
    </row>
    <row r="230" spans="1:19" ht="143.25" customHeight="1" x14ac:dyDescent="0.2">
      <c r="A230" s="169" t="s">
        <v>0</v>
      </c>
      <c r="B230" s="98" t="s">
        <v>218</v>
      </c>
      <c r="C230" s="170" t="s">
        <v>0</v>
      </c>
      <c r="D230" s="3" t="s">
        <v>476</v>
      </c>
      <c r="E230" s="98" t="s">
        <v>42</v>
      </c>
      <c r="F230" s="3" t="s">
        <v>477</v>
      </c>
      <c r="G230" s="3" t="s">
        <v>478</v>
      </c>
      <c r="H230" s="155"/>
      <c r="I230" s="155"/>
      <c r="J230" s="155"/>
      <c r="K230" s="159"/>
      <c r="L230" s="159"/>
      <c r="M230" s="159"/>
      <c r="N230" s="159"/>
      <c r="O230" s="150"/>
      <c r="P230" s="150"/>
      <c r="Q230" s="150"/>
      <c r="R230" s="150"/>
      <c r="S230" s="150"/>
    </row>
    <row r="231" spans="1:19" s="1" customFormat="1" ht="145.5" customHeight="1" x14ac:dyDescent="0.2">
      <c r="A231" s="169" t="s">
        <v>220</v>
      </c>
      <c r="B231" s="102" t="s">
        <v>221</v>
      </c>
      <c r="C231" s="170" t="s">
        <v>222</v>
      </c>
      <c r="D231" s="102" t="s">
        <v>270</v>
      </c>
      <c r="E231" s="102" t="s">
        <v>271</v>
      </c>
      <c r="F231" s="152" t="s">
        <v>46</v>
      </c>
      <c r="G231" s="152" t="s">
        <v>42</v>
      </c>
      <c r="H231" s="152" t="s">
        <v>469</v>
      </c>
      <c r="I231" s="152" t="s">
        <v>42</v>
      </c>
      <c r="J231" s="152" t="s">
        <v>11</v>
      </c>
      <c r="K231" s="158" t="s">
        <v>292</v>
      </c>
      <c r="L231" s="158" t="s">
        <v>51</v>
      </c>
      <c r="M231" s="158" t="s">
        <v>412</v>
      </c>
      <c r="N231" s="158" t="s">
        <v>296</v>
      </c>
      <c r="O231" s="150">
        <v>33930816</v>
      </c>
      <c r="P231" s="150">
        <v>33930816</v>
      </c>
      <c r="Q231" s="132">
        <v>32206145</v>
      </c>
      <c r="R231" s="132">
        <v>32206145</v>
      </c>
      <c r="S231" s="132">
        <v>32206145</v>
      </c>
    </row>
    <row r="232" spans="1:19" ht="145.5" customHeight="1" x14ac:dyDescent="0.2">
      <c r="A232" s="169" t="s">
        <v>0</v>
      </c>
      <c r="B232" s="98" t="s">
        <v>221</v>
      </c>
      <c r="C232" s="170" t="s">
        <v>0</v>
      </c>
      <c r="D232" s="3" t="s">
        <v>425</v>
      </c>
      <c r="E232" s="98" t="s">
        <v>42</v>
      </c>
      <c r="F232" s="153"/>
      <c r="G232" s="153"/>
      <c r="H232" s="155"/>
      <c r="I232" s="155"/>
      <c r="J232" s="155"/>
      <c r="K232" s="159"/>
      <c r="L232" s="159"/>
      <c r="M232" s="159"/>
      <c r="N232" s="159"/>
      <c r="O232" s="150"/>
      <c r="P232" s="150"/>
      <c r="Q232" s="132"/>
      <c r="R232" s="132"/>
      <c r="S232" s="132"/>
    </row>
    <row r="233" spans="1:19" s="1" customFormat="1" ht="74.25" customHeight="1" x14ac:dyDescent="0.2">
      <c r="A233" s="169" t="s">
        <v>223</v>
      </c>
      <c r="B233" s="102" t="s">
        <v>224</v>
      </c>
      <c r="C233" s="170" t="s">
        <v>225</v>
      </c>
      <c r="D233" s="102" t="s">
        <v>270</v>
      </c>
      <c r="E233" s="18" t="s">
        <v>271</v>
      </c>
      <c r="F233" s="219" t="s">
        <v>46</v>
      </c>
      <c r="G233" s="219" t="s">
        <v>42</v>
      </c>
      <c r="H233" s="173" t="s">
        <v>469</v>
      </c>
      <c r="I233" s="152" t="s">
        <v>0</v>
      </c>
      <c r="J233" s="152" t="s">
        <v>11</v>
      </c>
      <c r="K233" s="158" t="s">
        <v>292</v>
      </c>
      <c r="L233" s="158" t="s">
        <v>47</v>
      </c>
      <c r="M233" s="158" t="s">
        <v>358</v>
      </c>
      <c r="N233" s="158" t="s">
        <v>296</v>
      </c>
      <c r="O233" s="150">
        <v>31482346</v>
      </c>
      <c r="P233" s="150">
        <v>31482346</v>
      </c>
      <c r="Q233" s="150">
        <v>34340515</v>
      </c>
      <c r="R233" s="150">
        <v>34340515</v>
      </c>
      <c r="S233" s="150">
        <v>34340515</v>
      </c>
    </row>
    <row r="234" spans="1:19" ht="224.25" customHeight="1" x14ac:dyDescent="0.2">
      <c r="A234" s="169" t="s">
        <v>0</v>
      </c>
      <c r="B234" s="98" t="s">
        <v>224</v>
      </c>
      <c r="C234" s="170" t="s">
        <v>0</v>
      </c>
      <c r="D234" s="98" t="s">
        <v>52</v>
      </c>
      <c r="E234" s="289" t="s">
        <v>42</v>
      </c>
      <c r="F234" s="219"/>
      <c r="G234" s="219"/>
      <c r="H234" s="174"/>
      <c r="I234" s="155"/>
      <c r="J234" s="155"/>
      <c r="K234" s="159"/>
      <c r="L234" s="159"/>
      <c r="M234" s="159"/>
      <c r="N234" s="159"/>
      <c r="O234" s="150"/>
      <c r="P234" s="150"/>
      <c r="Q234" s="150"/>
      <c r="R234" s="150"/>
      <c r="S234" s="150"/>
    </row>
    <row r="235" spans="1:19" ht="26.45" customHeight="1" x14ac:dyDescent="0.2">
      <c r="A235" s="8" t="s">
        <v>226</v>
      </c>
      <c r="B235" s="98" t="s">
        <v>227</v>
      </c>
      <c r="C235" s="98" t="s">
        <v>228</v>
      </c>
      <c r="D235" s="98" t="s">
        <v>0</v>
      </c>
      <c r="E235" s="98" t="s">
        <v>0</v>
      </c>
      <c r="F235" s="138" t="s">
        <v>0</v>
      </c>
      <c r="G235" s="138" t="s">
        <v>0</v>
      </c>
      <c r="H235" s="98" t="s">
        <v>0</v>
      </c>
      <c r="I235" s="98" t="s">
        <v>0</v>
      </c>
      <c r="J235" s="98" t="s">
        <v>0</v>
      </c>
      <c r="K235" s="14"/>
      <c r="L235" s="14"/>
      <c r="M235" s="14"/>
      <c r="N235" s="14"/>
      <c r="O235" s="126">
        <f t="shared" ref="O235" si="58">O236+O237+O241</f>
        <v>12962358.43</v>
      </c>
      <c r="P235" s="126">
        <f t="shared" ref="P235:Q235" si="59">P236+P237+P241</f>
        <v>12875444.780000001</v>
      </c>
      <c r="Q235" s="126">
        <f t="shared" si="59"/>
        <v>13261881</v>
      </c>
      <c r="R235" s="126">
        <f t="shared" ref="R235:S235" si="60">R236+R237+R241</f>
        <v>12015618</v>
      </c>
      <c r="S235" s="126">
        <f t="shared" si="60"/>
        <v>12438554</v>
      </c>
    </row>
    <row r="236" spans="1:19" s="1" customFormat="1" ht="77.25" customHeight="1" x14ac:dyDescent="0.2">
      <c r="A236" s="101" t="s">
        <v>229</v>
      </c>
      <c r="B236" s="102" t="s">
        <v>230</v>
      </c>
      <c r="C236" s="102" t="s">
        <v>231</v>
      </c>
      <c r="D236" s="102" t="s">
        <v>270</v>
      </c>
      <c r="E236" s="102" t="s">
        <v>42</v>
      </c>
      <c r="F236" s="102" t="s">
        <v>480</v>
      </c>
      <c r="G236" s="102" t="s">
        <v>42</v>
      </c>
      <c r="H236" s="102" t="s">
        <v>488</v>
      </c>
      <c r="I236" s="102" t="s">
        <v>0</v>
      </c>
      <c r="J236" s="102" t="s">
        <v>168</v>
      </c>
      <c r="K236" s="15">
        <v>853</v>
      </c>
      <c r="L236" s="15">
        <v>1401</v>
      </c>
      <c r="M236" s="15" t="s">
        <v>410</v>
      </c>
      <c r="N236" s="15">
        <v>511</v>
      </c>
      <c r="O236" s="132">
        <v>859000</v>
      </c>
      <c r="P236" s="132">
        <v>859000</v>
      </c>
      <c r="Q236" s="22">
        <v>926300</v>
      </c>
      <c r="R236" s="147">
        <v>926300</v>
      </c>
      <c r="S236" s="147">
        <v>926300</v>
      </c>
    </row>
    <row r="237" spans="1:19" s="49" customFormat="1" ht="26.45" customHeight="1" x14ac:dyDescent="0.2">
      <c r="A237" s="67" t="s">
        <v>232</v>
      </c>
      <c r="B237" s="81" t="s">
        <v>233</v>
      </c>
      <c r="C237" s="81" t="s">
        <v>234</v>
      </c>
      <c r="D237" s="92" t="s">
        <v>0</v>
      </c>
      <c r="E237" s="92" t="s">
        <v>0</v>
      </c>
      <c r="F237" s="92" t="s">
        <v>0</v>
      </c>
      <c r="G237" s="92" t="s">
        <v>0</v>
      </c>
      <c r="H237" s="92" t="s">
        <v>0</v>
      </c>
      <c r="I237" s="81" t="s">
        <v>0</v>
      </c>
      <c r="J237" s="81" t="s">
        <v>168</v>
      </c>
      <c r="K237" s="13"/>
      <c r="L237" s="13"/>
      <c r="M237" s="13"/>
      <c r="N237" s="13"/>
      <c r="O237" s="127">
        <f t="shared" ref="O237" si="61">O238+O240</f>
        <v>1257897</v>
      </c>
      <c r="P237" s="127">
        <f t="shared" ref="P237:Q237" si="62">P238+P240</f>
        <v>1257897</v>
      </c>
      <c r="Q237" s="127">
        <f t="shared" si="62"/>
        <v>1437062</v>
      </c>
      <c r="R237" s="127">
        <f t="shared" ref="R237:S237" si="63">R238+R240</f>
        <v>1501799</v>
      </c>
      <c r="S237" s="127">
        <f t="shared" si="63"/>
        <v>1554735</v>
      </c>
    </row>
    <row r="238" spans="1:19" s="49" customFormat="1" ht="123.75" customHeight="1" x14ac:dyDescent="0.2">
      <c r="A238" s="160" t="s">
        <v>235</v>
      </c>
      <c r="B238" s="81" t="s">
        <v>236</v>
      </c>
      <c r="C238" s="161" t="s">
        <v>237</v>
      </c>
      <c r="D238" s="105" t="s">
        <v>490</v>
      </c>
      <c r="E238" s="103" t="s">
        <v>42</v>
      </c>
      <c r="F238" s="162" t="s">
        <v>440</v>
      </c>
      <c r="G238" s="163" t="s">
        <v>42</v>
      </c>
      <c r="H238" s="164" t="s">
        <v>468</v>
      </c>
      <c r="I238" s="165" t="s">
        <v>42</v>
      </c>
      <c r="J238" s="167" t="s">
        <v>168</v>
      </c>
      <c r="K238" s="156" t="s">
        <v>284</v>
      </c>
      <c r="L238" s="156" t="s">
        <v>181</v>
      </c>
      <c r="M238" s="156" t="s">
        <v>409</v>
      </c>
      <c r="N238" s="156" t="s">
        <v>283</v>
      </c>
      <c r="O238" s="149">
        <v>1257697</v>
      </c>
      <c r="P238" s="149">
        <v>1257697</v>
      </c>
      <c r="Q238" s="149">
        <v>1436862</v>
      </c>
      <c r="R238" s="149">
        <v>1501599</v>
      </c>
      <c r="S238" s="149">
        <v>1554535</v>
      </c>
    </row>
    <row r="239" spans="1:19" s="48" customFormat="1" ht="75.75" customHeight="1" x14ac:dyDescent="0.2">
      <c r="A239" s="160" t="s">
        <v>0</v>
      </c>
      <c r="B239" s="44" t="s">
        <v>236</v>
      </c>
      <c r="C239" s="161" t="s">
        <v>0</v>
      </c>
      <c r="D239" s="80" t="s">
        <v>489</v>
      </c>
      <c r="E239" s="80" t="s">
        <v>42</v>
      </c>
      <c r="F239" s="162"/>
      <c r="G239" s="163"/>
      <c r="H239" s="164"/>
      <c r="I239" s="166"/>
      <c r="J239" s="168"/>
      <c r="K239" s="157"/>
      <c r="L239" s="157"/>
      <c r="M239" s="157"/>
      <c r="N239" s="157"/>
      <c r="O239" s="149"/>
      <c r="P239" s="149"/>
      <c r="Q239" s="149"/>
      <c r="R239" s="149"/>
      <c r="S239" s="149"/>
    </row>
    <row r="240" spans="1:19" s="48" customFormat="1" ht="132.75" customHeight="1" x14ac:dyDescent="0.2">
      <c r="A240" s="46" t="s">
        <v>238</v>
      </c>
      <c r="B240" s="44" t="s">
        <v>239</v>
      </c>
      <c r="C240" s="44" t="s">
        <v>240</v>
      </c>
      <c r="D240" s="79" t="s">
        <v>270</v>
      </c>
      <c r="E240" s="79" t="s">
        <v>42</v>
      </c>
      <c r="F240" s="79" t="s">
        <v>487</v>
      </c>
      <c r="G240" s="79" t="s">
        <v>42</v>
      </c>
      <c r="H240" s="79" t="s">
        <v>468</v>
      </c>
      <c r="I240" s="44" t="s">
        <v>0</v>
      </c>
      <c r="J240" s="44" t="s">
        <v>168</v>
      </c>
      <c r="K240" s="20" t="s">
        <v>284</v>
      </c>
      <c r="L240" s="20" t="s">
        <v>127</v>
      </c>
      <c r="M240" s="20" t="s">
        <v>399</v>
      </c>
      <c r="N240" s="20" t="s">
        <v>283</v>
      </c>
      <c r="O240" s="131">
        <v>200</v>
      </c>
      <c r="P240" s="131">
        <v>200</v>
      </c>
      <c r="Q240" s="50">
        <v>200</v>
      </c>
      <c r="R240" s="50">
        <v>200</v>
      </c>
      <c r="S240" s="50">
        <v>200</v>
      </c>
    </row>
    <row r="241" spans="1:19" ht="26.45" customHeight="1" x14ac:dyDescent="0.2">
      <c r="A241" s="5" t="s">
        <v>241</v>
      </c>
      <c r="B241" s="98" t="s">
        <v>242</v>
      </c>
      <c r="C241" s="98" t="s">
        <v>243</v>
      </c>
      <c r="D241" s="98" t="s">
        <v>0</v>
      </c>
      <c r="E241" s="98" t="s">
        <v>0</v>
      </c>
      <c r="F241" s="98" t="s">
        <v>0</v>
      </c>
      <c r="G241" s="98" t="s">
        <v>0</v>
      </c>
      <c r="H241" s="98" t="s">
        <v>0</v>
      </c>
      <c r="I241" s="98" t="s">
        <v>0</v>
      </c>
      <c r="J241" s="98" t="s">
        <v>168</v>
      </c>
      <c r="K241" s="14"/>
      <c r="L241" s="14"/>
      <c r="M241" s="14"/>
      <c r="N241" s="14"/>
      <c r="O241" s="114">
        <f t="shared" ref="O241" si="64">O242+O247</f>
        <v>10845461.43</v>
      </c>
      <c r="P241" s="114">
        <f t="shared" ref="P241:Q241" si="65">P242+P247</f>
        <v>10758547.780000001</v>
      </c>
      <c r="Q241" s="114">
        <f t="shared" si="65"/>
        <v>10898519</v>
      </c>
      <c r="R241" s="114">
        <f t="shared" ref="R241:S241" si="66">R242+R247</f>
        <v>9587519</v>
      </c>
      <c r="S241" s="114">
        <f t="shared" si="66"/>
        <v>9957519</v>
      </c>
    </row>
    <row r="242" spans="1:19" ht="26.45" customHeight="1" x14ac:dyDescent="0.2">
      <c r="A242" s="6" t="s">
        <v>244</v>
      </c>
      <c r="B242" s="98" t="s">
        <v>245</v>
      </c>
      <c r="C242" s="98" t="s">
        <v>246</v>
      </c>
      <c r="D242" s="98" t="s">
        <v>0</v>
      </c>
      <c r="E242" s="98" t="s">
        <v>0</v>
      </c>
      <c r="F242" s="98" t="s">
        <v>0</v>
      </c>
      <c r="G242" s="98" t="s">
        <v>0</v>
      </c>
      <c r="H242" s="98" t="s">
        <v>0</v>
      </c>
      <c r="I242" s="98" t="s">
        <v>0</v>
      </c>
      <c r="J242" s="98" t="s">
        <v>168</v>
      </c>
      <c r="K242" s="14"/>
      <c r="L242" s="14"/>
      <c r="M242" s="14"/>
      <c r="N242" s="14"/>
      <c r="O242" s="115">
        <f>O243+O244+O245+O246</f>
        <v>8986461.4299999997</v>
      </c>
      <c r="P242" s="115">
        <f>P243+P244+P245+P246</f>
        <v>8899547.7800000012</v>
      </c>
      <c r="Q242" s="115">
        <f>Q243+Q244+Q245+Q246</f>
        <v>7898519</v>
      </c>
      <c r="R242" s="115">
        <f t="shared" ref="R242:S242" si="67">R243+R244+R245+R246</f>
        <v>8087519</v>
      </c>
      <c r="S242" s="115">
        <f t="shared" si="67"/>
        <v>8457519</v>
      </c>
    </row>
    <row r="243" spans="1:19" s="1" customFormat="1" ht="170.25" hidden="1" customHeight="1" x14ac:dyDescent="0.2">
      <c r="A243" s="101" t="s">
        <v>247</v>
      </c>
      <c r="B243" s="102" t="s">
        <v>248</v>
      </c>
      <c r="C243" s="102" t="s">
        <v>249</v>
      </c>
      <c r="D243" s="102" t="s">
        <v>270</v>
      </c>
      <c r="E243" s="102" t="s">
        <v>481</v>
      </c>
      <c r="F243" s="102" t="s">
        <v>0</v>
      </c>
      <c r="G243" s="102" t="s">
        <v>0</v>
      </c>
      <c r="H243" s="102" t="s">
        <v>483</v>
      </c>
      <c r="I243" s="102" t="s">
        <v>42</v>
      </c>
      <c r="J243" s="102" t="s">
        <v>0</v>
      </c>
      <c r="K243" s="15">
        <v>851</v>
      </c>
      <c r="L243" s="15" t="s">
        <v>138</v>
      </c>
      <c r="M243" s="15" t="s">
        <v>280</v>
      </c>
      <c r="N243" s="15" t="s">
        <v>282</v>
      </c>
      <c r="O243" s="132"/>
      <c r="P243" s="132"/>
      <c r="Q243" s="22"/>
      <c r="R243" s="22"/>
      <c r="S243" s="22"/>
    </row>
    <row r="244" spans="1:19" s="1" customFormat="1" ht="313.5" customHeight="1" x14ac:dyDescent="0.2">
      <c r="A244" s="101" t="s">
        <v>250</v>
      </c>
      <c r="B244" s="102" t="s">
        <v>251</v>
      </c>
      <c r="C244" s="102" t="s">
        <v>252</v>
      </c>
      <c r="D244" s="102" t="s">
        <v>270</v>
      </c>
      <c r="E244" s="102" t="s">
        <v>481</v>
      </c>
      <c r="F244" s="102" t="s">
        <v>541</v>
      </c>
      <c r="G244" s="102" t="s">
        <v>42</v>
      </c>
      <c r="H244" s="66" t="s">
        <v>482</v>
      </c>
      <c r="I244" s="102" t="s">
        <v>42</v>
      </c>
      <c r="J244" s="102" t="s">
        <v>0</v>
      </c>
      <c r="K244" s="15">
        <v>851</v>
      </c>
      <c r="L244" s="15" t="s">
        <v>253</v>
      </c>
      <c r="M244" s="15" t="s">
        <v>389</v>
      </c>
      <c r="N244" s="15" t="s">
        <v>282</v>
      </c>
      <c r="O244" s="132">
        <v>8915388.4299999997</v>
      </c>
      <c r="P244" s="132">
        <v>8830715.0500000007</v>
      </c>
      <c r="Q244" s="22">
        <v>7832000</v>
      </c>
      <c r="R244" s="22">
        <v>8021000</v>
      </c>
      <c r="S244" s="22">
        <v>8391000</v>
      </c>
    </row>
    <row r="245" spans="1:19" s="1" customFormat="1" ht="237" customHeight="1" x14ac:dyDescent="0.2">
      <c r="A245" s="101" t="s">
        <v>254</v>
      </c>
      <c r="B245" s="102" t="s">
        <v>255</v>
      </c>
      <c r="C245" s="102" t="s">
        <v>256</v>
      </c>
      <c r="D245" s="102" t="s">
        <v>270</v>
      </c>
      <c r="E245" s="102" t="s">
        <v>481</v>
      </c>
      <c r="F245" s="102" t="s">
        <v>486</v>
      </c>
      <c r="G245" s="102" t="s">
        <v>0</v>
      </c>
      <c r="H245" s="102" t="s">
        <v>485</v>
      </c>
      <c r="I245" s="102" t="s">
        <v>42</v>
      </c>
      <c r="J245" s="102" t="s">
        <v>0</v>
      </c>
      <c r="K245" s="15">
        <v>851</v>
      </c>
      <c r="L245" s="15" t="s">
        <v>94</v>
      </c>
      <c r="M245" s="15" t="s">
        <v>281</v>
      </c>
      <c r="N245" s="15">
        <v>540</v>
      </c>
      <c r="O245" s="132"/>
      <c r="P245" s="132"/>
      <c r="Q245" s="22"/>
      <c r="R245" s="22"/>
      <c r="S245" s="22"/>
    </row>
    <row r="246" spans="1:19" s="1" customFormat="1" ht="210" customHeight="1" x14ac:dyDescent="0.2">
      <c r="A246" s="101" t="s">
        <v>99</v>
      </c>
      <c r="B246" s="102" t="s">
        <v>257</v>
      </c>
      <c r="C246" s="102" t="s">
        <v>258</v>
      </c>
      <c r="D246" s="102" t="s">
        <v>270</v>
      </c>
      <c r="E246" s="102" t="s">
        <v>481</v>
      </c>
      <c r="F246" s="102" t="s">
        <v>0</v>
      </c>
      <c r="G246" s="102" t="s">
        <v>0</v>
      </c>
      <c r="H246" s="102" t="s">
        <v>484</v>
      </c>
      <c r="I246" s="102" t="s">
        <v>42</v>
      </c>
      <c r="J246" s="102" t="s">
        <v>0</v>
      </c>
      <c r="K246" s="15">
        <v>851</v>
      </c>
      <c r="L246" s="15" t="s">
        <v>259</v>
      </c>
      <c r="M246" s="15" t="s">
        <v>386</v>
      </c>
      <c r="N246" s="15">
        <v>540</v>
      </c>
      <c r="O246" s="132">
        <v>71073</v>
      </c>
      <c r="P246" s="132">
        <v>68832.73</v>
      </c>
      <c r="Q246" s="22">
        <v>66519</v>
      </c>
      <c r="R246" s="132">
        <v>66519</v>
      </c>
      <c r="S246" s="132">
        <v>66519</v>
      </c>
    </row>
    <row r="247" spans="1:19" ht="26.45" customHeight="1" x14ac:dyDescent="0.2">
      <c r="A247" s="6" t="s">
        <v>260</v>
      </c>
      <c r="B247" s="98" t="s">
        <v>261</v>
      </c>
      <c r="C247" s="98" t="s">
        <v>262</v>
      </c>
      <c r="D247" s="98" t="s">
        <v>0</v>
      </c>
      <c r="E247" s="98" t="s">
        <v>0</v>
      </c>
      <c r="F247" s="98" t="s">
        <v>0</v>
      </c>
      <c r="G247" s="98" t="s">
        <v>0</v>
      </c>
      <c r="H247" s="98" t="s">
        <v>0</v>
      </c>
      <c r="I247" s="98" t="s">
        <v>0</v>
      </c>
      <c r="J247" s="98" t="s">
        <v>168</v>
      </c>
      <c r="K247" s="14"/>
      <c r="L247" s="14"/>
      <c r="M247" s="14"/>
      <c r="N247" s="14"/>
      <c r="O247" s="115">
        <f t="shared" ref="O247:Q247" si="68">O248</f>
        <v>1859000</v>
      </c>
      <c r="P247" s="115">
        <f t="shared" si="68"/>
        <v>1859000</v>
      </c>
      <c r="Q247" s="115">
        <f t="shared" si="68"/>
        <v>3000000</v>
      </c>
      <c r="R247" s="115">
        <f t="shared" ref="R247:S247" si="69">R248</f>
        <v>1500000</v>
      </c>
      <c r="S247" s="115">
        <f t="shared" si="69"/>
        <v>1500000</v>
      </c>
    </row>
    <row r="248" spans="1:19" s="1" customFormat="1" ht="129.75" customHeight="1" x14ac:dyDescent="0.2">
      <c r="A248" s="101" t="s">
        <v>263</v>
      </c>
      <c r="B248" s="102" t="s">
        <v>264</v>
      </c>
      <c r="C248" s="102" t="s">
        <v>265</v>
      </c>
      <c r="D248" s="102" t="s">
        <v>270</v>
      </c>
      <c r="E248" s="102" t="s">
        <v>42</v>
      </c>
      <c r="F248" s="102" t="s">
        <v>480</v>
      </c>
      <c r="G248" s="102" t="s">
        <v>0</v>
      </c>
      <c r="H248" s="102" t="s">
        <v>479</v>
      </c>
      <c r="I248" s="102" t="s">
        <v>42</v>
      </c>
      <c r="J248" s="102" t="s">
        <v>0</v>
      </c>
      <c r="K248" s="15">
        <v>853</v>
      </c>
      <c r="L248" s="15">
        <v>1402</v>
      </c>
      <c r="M248" s="15" t="s">
        <v>411</v>
      </c>
      <c r="N248" s="15">
        <v>512</v>
      </c>
      <c r="O248" s="132">
        <v>1859000</v>
      </c>
      <c r="P248" s="132">
        <v>1859000</v>
      </c>
      <c r="Q248" s="22">
        <v>3000000</v>
      </c>
      <c r="R248" s="22">
        <v>1500000</v>
      </c>
      <c r="S248" s="22">
        <v>1500000</v>
      </c>
    </row>
    <row r="249" spans="1:19" ht="24.75" customHeight="1" x14ac:dyDescent="0.2">
      <c r="A249" s="5" t="s">
        <v>266</v>
      </c>
      <c r="B249" s="98" t="s">
        <v>14</v>
      </c>
      <c r="C249" s="98" t="s">
        <v>267</v>
      </c>
      <c r="D249" s="98" t="s">
        <v>0</v>
      </c>
      <c r="E249" s="98" t="s">
        <v>0</v>
      </c>
      <c r="F249" s="98" t="s">
        <v>0</v>
      </c>
      <c r="G249" s="98" t="s">
        <v>0</v>
      </c>
      <c r="H249" s="98" t="s">
        <v>0</v>
      </c>
      <c r="I249" s="98" t="s">
        <v>0</v>
      </c>
      <c r="J249" s="98" t="s">
        <v>0</v>
      </c>
      <c r="K249" s="14"/>
      <c r="L249" s="14"/>
      <c r="M249" s="14"/>
      <c r="N249" s="14"/>
      <c r="O249" s="128">
        <f>O10+O129+O180+O228</f>
        <v>377142972.49000001</v>
      </c>
      <c r="P249" s="128">
        <f>P10+P129+P180+P228</f>
        <v>366076627.07999998</v>
      </c>
      <c r="Q249" s="128">
        <f>Q10+Q129+Q180+Q228</f>
        <v>320055781.55000001</v>
      </c>
      <c r="R249" s="128">
        <f>R10+R129+R180+R228</f>
        <v>309280711.19999999</v>
      </c>
      <c r="S249" s="128">
        <f>S10+S129+S180+S228</f>
        <v>291540361.23000002</v>
      </c>
    </row>
    <row r="250" spans="1:19" ht="24.75" customHeight="1" x14ac:dyDescent="0.2">
      <c r="A250" s="4" t="s">
        <v>268</v>
      </c>
      <c r="B250" s="98" t="s">
        <v>14</v>
      </c>
      <c r="C250" s="98" t="s">
        <v>269</v>
      </c>
      <c r="D250" s="98" t="s">
        <v>0</v>
      </c>
      <c r="E250" s="98" t="s">
        <v>0</v>
      </c>
      <c r="F250" s="98" t="s">
        <v>0</v>
      </c>
      <c r="G250" s="98" t="s">
        <v>0</v>
      </c>
      <c r="H250" s="98" t="s">
        <v>0</v>
      </c>
      <c r="I250" s="98" t="s">
        <v>0</v>
      </c>
      <c r="J250" s="98" t="s">
        <v>0</v>
      </c>
      <c r="K250" s="14"/>
      <c r="L250" s="14"/>
      <c r="M250" s="14"/>
      <c r="N250" s="14"/>
      <c r="O250" s="129">
        <f t="shared" ref="O250" si="70">O249+O235</f>
        <v>390105330.92000002</v>
      </c>
      <c r="P250" s="129">
        <f t="shared" ref="P250:Q250" si="71">P249+P235</f>
        <v>378952071.86000001</v>
      </c>
      <c r="Q250" s="129">
        <f t="shared" si="71"/>
        <v>333317662.55000001</v>
      </c>
      <c r="R250" s="129">
        <f t="shared" ref="R250:S250" si="72">R249+R235</f>
        <v>321296329.19999999</v>
      </c>
      <c r="S250" s="129">
        <f t="shared" si="72"/>
        <v>303978915.23000002</v>
      </c>
    </row>
    <row r="252" spans="1:19" x14ac:dyDescent="0.2">
      <c r="O252" s="2"/>
      <c r="Q252" s="2"/>
    </row>
    <row r="254" spans="1:19" hidden="1" x14ac:dyDescent="0.2">
      <c r="O254">
        <v>390105330.92000002</v>
      </c>
      <c r="P254">
        <v>378952071.86000001</v>
      </c>
      <c r="Q254">
        <v>333317662.55000001</v>
      </c>
      <c r="R254">
        <v>321296329.19999999</v>
      </c>
      <c r="S254">
        <v>303978915.23000002</v>
      </c>
    </row>
    <row r="255" spans="1:19" hidden="1" x14ac:dyDescent="0.2">
      <c r="O255" s="11">
        <f t="shared" ref="O255" si="73">O250-O254</f>
        <v>0</v>
      </c>
      <c r="P255" s="11">
        <f>P250-P254</f>
        <v>0</v>
      </c>
      <c r="Q255" s="11">
        <f t="shared" ref="Q255:S255" si="74">Q250-Q254</f>
        <v>0</v>
      </c>
      <c r="R255" s="11">
        <f t="shared" si="74"/>
        <v>0</v>
      </c>
      <c r="S255" s="11">
        <f t="shared" si="74"/>
        <v>0</v>
      </c>
    </row>
    <row r="256" spans="1:19" hidden="1" x14ac:dyDescent="0.2"/>
    <row r="257" spans="11:20" hidden="1" x14ac:dyDescent="0.2"/>
    <row r="258" spans="11:20" hidden="1" x14ac:dyDescent="0.2"/>
    <row r="259" spans="11:20" hidden="1" x14ac:dyDescent="0.2"/>
    <row r="260" spans="11:20" hidden="1" x14ac:dyDescent="0.2"/>
    <row r="261" spans="11:20" hidden="1" x14ac:dyDescent="0.2"/>
    <row r="262" spans="11:20" hidden="1" x14ac:dyDescent="0.2">
      <c r="R262" s="11"/>
      <c r="S262" s="11"/>
    </row>
    <row r="263" spans="11:20" hidden="1" x14ac:dyDescent="0.2"/>
    <row r="264" spans="11:20" hidden="1" x14ac:dyDescent="0.2">
      <c r="L264" s="33" t="s">
        <v>327</v>
      </c>
      <c r="O264" s="11">
        <f>O13+O62+O124+O125+O128+O131+O132+O133+O134+O135+O136+O137+O138+O139+O140+O141+O146+O147+O148+O149+O150+O151+O152+O153+O154+O155+O157+O158+O159+O161+O162+O163+O164+O168+O169+O170+O171+O172+O173+O178+O179+O184+O190+O193+O194+O196+O197+O198+O199+O203+O204+O205+O208+O209+O210+O211+O240</f>
        <v>37650348.82</v>
      </c>
      <c r="P264" s="11">
        <f t="shared" ref="P264:S264" si="75">P13+P62+P124+P125+P128+P131+P132+P133+P134+P135+P136+P137+P138+P139+P140+P141+P146+P147+P148+P149+P150+P151+P152+P153+P154+P155+P157+P158+P159+P161+P162+P163+P164+P168+P169+P170+P171+P172+P173+P178+P179+P184+P190+P193+P194+P196+P197+P198+P199+P203+P204+P205+P208+P209+P210+P211+P240</f>
        <v>36313354.460000001</v>
      </c>
      <c r="Q264" s="11">
        <f t="shared" si="75"/>
        <v>40478919</v>
      </c>
      <c r="R264" s="11">
        <f t="shared" si="75"/>
        <v>35016482</v>
      </c>
      <c r="S264" s="11">
        <f t="shared" si="75"/>
        <v>35016824</v>
      </c>
    </row>
    <row r="265" spans="11:20" hidden="1" x14ac:dyDescent="0.2">
      <c r="K265"/>
      <c r="O265" s="1">
        <v>37650348.82</v>
      </c>
      <c r="P265" s="1">
        <v>36313354.460000001</v>
      </c>
      <c r="Q265" s="1">
        <v>40535084</v>
      </c>
      <c r="R265" s="1">
        <v>38301828.009999998</v>
      </c>
      <c r="S265" s="1">
        <v>42087250.909999996</v>
      </c>
    </row>
    <row r="266" spans="11:20" hidden="1" x14ac:dyDescent="0.2">
      <c r="K266"/>
      <c r="O266" s="40">
        <f t="shared" ref="O266" si="76">O265-O264</f>
        <v>0</v>
      </c>
      <c r="P266" s="11">
        <f>P265-P264</f>
        <v>0</v>
      </c>
      <c r="Q266" s="40">
        <f t="shared" ref="Q266:S266" si="77">Q265-Q264</f>
        <v>56165</v>
      </c>
      <c r="R266" s="40">
        <f t="shared" si="77"/>
        <v>3285346.0099999979</v>
      </c>
      <c r="S266" s="40">
        <f t="shared" si="77"/>
        <v>7070426.9099999964</v>
      </c>
      <c r="T266" s="10" t="s">
        <v>539</v>
      </c>
    </row>
    <row r="267" spans="11:20" hidden="1" x14ac:dyDescent="0.2">
      <c r="K267"/>
      <c r="L267" s="33" t="s">
        <v>328</v>
      </c>
      <c r="O267" s="11">
        <f>O185+O238</f>
        <v>2012315.2000000002</v>
      </c>
      <c r="P267" s="11">
        <f>P185+P238</f>
        <v>2012315.2000000002</v>
      </c>
      <c r="Q267" s="11">
        <f>Q185+Q238</f>
        <v>2298979.2000000002</v>
      </c>
      <c r="R267" s="11">
        <f>R185+R238</f>
        <v>2402558.4</v>
      </c>
      <c r="S267" s="11">
        <f>S185+S238</f>
        <v>2487256</v>
      </c>
    </row>
    <row r="268" spans="11:20" hidden="1" x14ac:dyDescent="0.2">
      <c r="K268"/>
      <c r="O268" s="1">
        <v>2012315.2</v>
      </c>
      <c r="P268" s="1">
        <v>2012315.2</v>
      </c>
      <c r="Q268" s="1">
        <v>2298979.2000000002</v>
      </c>
      <c r="R268" s="1">
        <v>2402558.4</v>
      </c>
      <c r="S268" s="1">
        <v>2487256</v>
      </c>
    </row>
    <row r="269" spans="11:20" hidden="1" x14ac:dyDescent="0.2">
      <c r="K269"/>
      <c r="O269" s="9">
        <f t="shared" ref="O269" si="78">O268-O267</f>
        <v>0</v>
      </c>
      <c r="P269" s="9">
        <f>P268-P267</f>
        <v>0</v>
      </c>
      <c r="Q269" s="9">
        <f t="shared" ref="Q269:S269" si="79">Q268-Q267</f>
        <v>0</v>
      </c>
      <c r="R269" s="9">
        <f t="shared" si="79"/>
        <v>0</v>
      </c>
      <c r="S269" s="9">
        <f t="shared" si="79"/>
        <v>0</v>
      </c>
    </row>
    <row r="270" spans="11:20" hidden="1" x14ac:dyDescent="0.2">
      <c r="K270"/>
      <c r="L270" s="33" t="s">
        <v>331</v>
      </c>
      <c r="O270" s="11">
        <f>O108+O14</f>
        <v>4722512.8599999994</v>
      </c>
      <c r="P270" s="11">
        <f>P108+P14</f>
        <v>4721546.3</v>
      </c>
      <c r="Q270" s="11">
        <f>Q108+Q14</f>
        <v>3810800</v>
      </c>
      <c r="R270" s="11">
        <f>R108+R14</f>
        <v>3319900</v>
      </c>
      <c r="S270" s="11">
        <f>S108+S14</f>
        <v>3319900</v>
      </c>
    </row>
    <row r="271" spans="11:20" hidden="1" x14ac:dyDescent="0.2">
      <c r="K271"/>
      <c r="O271" s="1">
        <v>4722512.8600000003</v>
      </c>
      <c r="P271" s="1">
        <v>4721546.3</v>
      </c>
      <c r="Q271" s="1">
        <v>3810800</v>
      </c>
      <c r="R271" s="1">
        <v>3319900</v>
      </c>
      <c r="S271" s="1">
        <v>3319900</v>
      </c>
    </row>
    <row r="272" spans="11:20" hidden="1" x14ac:dyDescent="0.2">
      <c r="K272"/>
      <c r="O272" s="40">
        <f t="shared" ref="O272" si="80">O271-O270</f>
        <v>0</v>
      </c>
      <c r="P272" s="11">
        <f>P271-P270</f>
        <v>0</v>
      </c>
      <c r="Q272" s="40">
        <f t="shared" ref="Q272:S272" si="81">Q271-Q270</f>
        <v>0</v>
      </c>
      <c r="R272" s="40">
        <f t="shared" si="81"/>
        <v>0</v>
      </c>
      <c r="S272" s="40">
        <f t="shared" si="81"/>
        <v>0</v>
      </c>
    </row>
    <row r="273" spans="1:20" hidden="1" x14ac:dyDescent="0.2">
      <c r="K273"/>
      <c r="L273" s="33" t="s">
        <v>332</v>
      </c>
      <c r="O273" s="11">
        <f>O63+O97+O114+O227+O244+O245</f>
        <v>14007493.52</v>
      </c>
      <c r="P273" s="11">
        <f>P63+P64+P97+P114+P227+P244+P245</f>
        <v>12701122.25</v>
      </c>
      <c r="Q273" s="11">
        <f t="shared" ref="Q273:S273" si="82">Q63+Q64+Q97+Q114+Q227+Q244+Q245</f>
        <v>11783891.35</v>
      </c>
      <c r="R273" s="11">
        <f t="shared" si="82"/>
        <v>10777395.6</v>
      </c>
      <c r="S273" s="11">
        <f t="shared" si="82"/>
        <v>14316294.739999998</v>
      </c>
    </row>
    <row r="274" spans="1:20" hidden="1" x14ac:dyDescent="0.2">
      <c r="K274"/>
      <c r="O274" s="1">
        <v>14007493.52</v>
      </c>
      <c r="P274" s="1">
        <v>12701122.25</v>
      </c>
      <c r="Q274" s="1">
        <v>11783891.35</v>
      </c>
      <c r="R274" s="1">
        <v>9777395.5999999996</v>
      </c>
      <c r="S274" s="1">
        <v>12816294.74</v>
      </c>
    </row>
    <row r="275" spans="1:20" hidden="1" x14ac:dyDescent="0.2">
      <c r="K275"/>
      <c r="O275" s="40">
        <f t="shared" ref="O275" si="83">O274-O273</f>
        <v>0</v>
      </c>
      <c r="P275" s="11">
        <f>P274-P273</f>
        <v>0</v>
      </c>
      <c r="Q275" s="40">
        <f t="shared" ref="Q275:S275" si="84">Q274-Q273</f>
        <v>0</v>
      </c>
      <c r="R275" s="40">
        <f t="shared" si="84"/>
        <v>-1000000</v>
      </c>
      <c r="S275" s="40">
        <f t="shared" si="84"/>
        <v>-1499999.9999999981</v>
      </c>
      <c r="T275" s="10" t="s">
        <v>539</v>
      </c>
    </row>
    <row r="276" spans="1:20" hidden="1" x14ac:dyDescent="0.2">
      <c r="K276"/>
      <c r="L276" s="33" t="s">
        <v>333</v>
      </c>
      <c r="O276" s="11">
        <f>O65+O66+O67+O84+O99+O105+O156+O243+O246</f>
        <v>15535347.58</v>
      </c>
      <c r="P276" s="11">
        <f>P65+P66+P67+P84+P99+P105+P156+P243+P246</f>
        <v>8876535.0700000003</v>
      </c>
      <c r="Q276" s="11">
        <f>Q65+Q66+Q67+Q84+Q99+Q105+Q156+Q243+Q246</f>
        <v>10272835.16</v>
      </c>
      <c r="R276" s="11">
        <f>R65+R66+R67+R84+R99+R105+R156+R243+R246</f>
        <v>22444118.57</v>
      </c>
      <c r="S276" s="11">
        <f>S65+S66+S67+S84+S99+S105+S156+S243+S246</f>
        <v>66519</v>
      </c>
    </row>
    <row r="277" spans="1:20" hidden="1" x14ac:dyDescent="0.2">
      <c r="K277"/>
      <c r="O277" s="1">
        <v>15535347.58</v>
      </c>
      <c r="P277" s="1">
        <v>8876535.0700000003</v>
      </c>
      <c r="Q277" s="1">
        <v>10272835.16</v>
      </c>
      <c r="R277" s="1">
        <v>22444118.57</v>
      </c>
      <c r="S277" s="1">
        <v>66519</v>
      </c>
    </row>
    <row r="278" spans="1:20" hidden="1" x14ac:dyDescent="0.2">
      <c r="K278"/>
      <c r="O278" s="40">
        <f t="shared" ref="O278" si="85">O277-O276</f>
        <v>0</v>
      </c>
      <c r="P278" s="11">
        <f>P277-P276</f>
        <v>0</v>
      </c>
      <c r="Q278" s="40">
        <f t="shared" ref="Q278:S278" si="86">Q277-Q276</f>
        <v>0</v>
      </c>
      <c r="R278" s="40">
        <f t="shared" si="86"/>
        <v>0</v>
      </c>
      <c r="S278" s="40">
        <f t="shared" si="86"/>
        <v>0</v>
      </c>
    </row>
    <row r="279" spans="1:20" hidden="1" x14ac:dyDescent="0.2">
      <c r="K279"/>
      <c r="L279" s="17" t="s">
        <v>538</v>
      </c>
      <c r="O279" s="40"/>
      <c r="P279" s="11">
        <f>P98</f>
        <v>0</v>
      </c>
      <c r="Q279" s="11">
        <f t="shared" ref="Q279:S279" si="87">Q98</f>
        <v>35600</v>
      </c>
      <c r="R279" s="11">
        <f t="shared" si="87"/>
        <v>35600</v>
      </c>
      <c r="S279" s="11">
        <f t="shared" si="87"/>
        <v>35600</v>
      </c>
    </row>
    <row r="280" spans="1:20" hidden="1" x14ac:dyDescent="0.2">
      <c r="K280"/>
      <c r="O280" s="40"/>
      <c r="P280" s="1"/>
      <c r="Q280" s="1">
        <v>35600</v>
      </c>
      <c r="R280" s="1">
        <v>35600</v>
      </c>
      <c r="S280" s="1">
        <v>35600</v>
      </c>
    </row>
    <row r="281" spans="1:20" hidden="1" x14ac:dyDescent="0.2">
      <c r="K281"/>
      <c r="O281" s="40"/>
      <c r="P281" s="35">
        <f>P280-P279</f>
        <v>0</v>
      </c>
      <c r="Q281" s="35">
        <f t="shared" ref="Q281:S281" si="88">Q280-Q279</f>
        <v>0</v>
      </c>
      <c r="R281" s="35">
        <f t="shared" si="88"/>
        <v>0</v>
      </c>
      <c r="S281" s="35">
        <f t="shared" si="88"/>
        <v>0</v>
      </c>
    </row>
    <row r="282" spans="1:20" hidden="1" x14ac:dyDescent="0.2">
      <c r="K282"/>
      <c r="L282" s="33" t="s">
        <v>329</v>
      </c>
      <c r="O282" s="148">
        <f>O15+O20+O29+O41+O50+O51+O200+O95+O96+O142+O143+O144+O145+O165+O166+O167+O176+O212+O213+O217+O219+O220+O221+O222+O229+O231+O233</f>
        <v>264892894.83000001</v>
      </c>
      <c r="P282" s="148">
        <f>P15+P20+P29+P41+P50+P51+P200+P95+P96+P142+P143+P144+P145+P165+P166+P167+P176+P212+P213+P217+P219+P220+P221+P222+P229+P231+P233</f>
        <v>263641727.17000002</v>
      </c>
      <c r="Q282" s="148">
        <f>Q15+Q20+Q29+Q41+Q50+Q51+Q200+Q95+Q96+Q142+Q143+Q144+Q145+Q165+Q166+Q167+Q176+Q212+Q213+Q217+Q219+Q220+Q221+Q222+Q229+Q231+Q233</f>
        <v>212885257.56</v>
      </c>
      <c r="R282" s="148">
        <f>R15+R20+R29+R41+R50+R51+R200+R95+R96+R142+R143+R144+R145+R165+R166+R167+R176+R212+R213+R217+R219+R220+R221+R222+R229+R231+R233</f>
        <v>192148439.34999999</v>
      </c>
      <c r="S282" s="148">
        <f>S15+S20+S29+S41+S50+S51+S200+S95+S96+S142+S143+S144+S145+S165+S166+S167+S176+S212+S213+S217+S219+S220+S221+S222+S229+S231+S233</f>
        <v>199001829.21000001</v>
      </c>
    </row>
    <row r="283" spans="1:20" hidden="1" x14ac:dyDescent="0.2">
      <c r="K283"/>
      <c r="O283" s="1">
        <v>264892894.83000001</v>
      </c>
      <c r="P283" s="1">
        <v>263641727.16999999</v>
      </c>
      <c r="Q283" s="1">
        <v>212885257.56</v>
      </c>
      <c r="R283" s="1">
        <v>190419258.34</v>
      </c>
      <c r="S283" s="1">
        <v>194187567.30000001</v>
      </c>
    </row>
    <row r="284" spans="1:20" hidden="1" x14ac:dyDescent="0.2">
      <c r="A284" s="10"/>
      <c r="O284" s="35">
        <f t="shared" ref="O284" si="89">O283-O282</f>
        <v>0</v>
      </c>
      <c r="P284" s="35">
        <f>P283-P282</f>
        <v>0</v>
      </c>
      <c r="Q284" s="35">
        <f t="shared" ref="Q284:S284" si="90">Q283-Q282</f>
        <v>0</v>
      </c>
      <c r="R284" s="35">
        <f t="shared" si="90"/>
        <v>-1729181.0099999905</v>
      </c>
      <c r="S284" s="35">
        <f t="shared" si="90"/>
        <v>-4814261.9099999964</v>
      </c>
      <c r="T284" s="10" t="s">
        <v>539</v>
      </c>
    </row>
    <row r="285" spans="1:20" hidden="1" x14ac:dyDescent="0.2">
      <c r="L285" s="33" t="s">
        <v>334</v>
      </c>
      <c r="O285" s="11">
        <f>O68+O75+O85+O94+O119+O218</f>
        <v>25506214.699999999</v>
      </c>
      <c r="P285" s="11">
        <f>P68+P75+P85+P94+P119+P218</f>
        <v>25506214.699999999</v>
      </c>
      <c r="Q285" s="11">
        <f>Q68+Q75+Q85+Q94+Q119+Q218</f>
        <v>25976014</v>
      </c>
      <c r="R285" s="11">
        <f>R68+R75+R85+R94+R119+R218</f>
        <v>28412948</v>
      </c>
      <c r="S285" s="11">
        <f>S68+S75+S85+S94+S119+S218</f>
        <v>21583005</v>
      </c>
    </row>
    <row r="286" spans="1:20" hidden="1" x14ac:dyDescent="0.2">
      <c r="O286" s="1">
        <v>25506214.699999999</v>
      </c>
      <c r="P286" s="1">
        <v>25506214.699999999</v>
      </c>
      <c r="Q286" s="1">
        <v>25976014</v>
      </c>
      <c r="R286" s="1">
        <v>27912948</v>
      </c>
      <c r="S286" s="1">
        <v>20883005</v>
      </c>
    </row>
    <row r="287" spans="1:20" hidden="1" x14ac:dyDescent="0.2">
      <c r="O287" s="35">
        <f t="shared" ref="O287" si="91">O286-O285</f>
        <v>0</v>
      </c>
      <c r="P287" s="35">
        <f>P286-P285</f>
        <v>0</v>
      </c>
      <c r="Q287" s="35">
        <f t="shared" ref="Q287:S287" si="92">Q286-Q285</f>
        <v>0</v>
      </c>
      <c r="R287" s="35">
        <f t="shared" si="92"/>
        <v>-500000</v>
      </c>
      <c r="S287" s="35">
        <f t="shared" si="92"/>
        <v>-700000</v>
      </c>
      <c r="T287" s="10" t="s">
        <v>539</v>
      </c>
    </row>
    <row r="288" spans="1:20" hidden="1" x14ac:dyDescent="0.2">
      <c r="L288" s="33" t="s">
        <v>32</v>
      </c>
      <c r="O288" s="11">
        <f>O12+O107+O174+O182+O214+O215+O223+O224+O225+O226</f>
        <v>22353419.009999998</v>
      </c>
      <c r="P288" s="11">
        <f>P12+P107+P174+P182+P214+P215+P223+P224+P225+P226</f>
        <v>21754472.309999999</v>
      </c>
      <c r="Q288" s="11">
        <f>Q12+Q107+Q174+Q182+Q214+Q215+Q223+Q224+Q225+Q226</f>
        <v>19787734.280000001</v>
      </c>
      <c r="R288" s="11">
        <f>R12+R107+R174+R182+R214+R215+R223+R224+R225+R226</f>
        <v>23988422.280000001</v>
      </c>
      <c r="S288" s="11">
        <f>S12+S107+S174+S182+S214+S215+S223+S224+S225+S226</f>
        <v>25401222.280000001</v>
      </c>
    </row>
    <row r="289" spans="12:19" hidden="1" x14ac:dyDescent="0.2">
      <c r="O289" s="1">
        <v>22353419.010000002</v>
      </c>
      <c r="P289" s="1">
        <v>21754472.309999999</v>
      </c>
      <c r="Q289" s="1">
        <v>19787734.280000001</v>
      </c>
      <c r="R289" s="1">
        <v>23988422.280000001</v>
      </c>
      <c r="S289" s="1">
        <v>25401222.280000001</v>
      </c>
    </row>
    <row r="290" spans="12:19" hidden="1" x14ac:dyDescent="0.2">
      <c r="O290" s="35">
        <f t="shared" ref="O290" si="93">O289-O288</f>
        <v>0</v>
      </c>
      <c r="P290" s="35">
        <f>P289-P288</f>
        <v>0</v>
      </c>
      <c r="Q290" s="35">
        <f t="shared" ref="Q290:S290" si="94">Q289-Q288</f>
        <v>0</v>
      </c>
      <c r="R290" s="35">
        <f t="shared" si="94"/>
        <v>0</v>
      </c>
      <c r="S290" s="35">
        <f t="shared" si="94"/>
        <v>0</v>
      </c>
    </row>
    <row r="291" spans="12:19" hidden="1" x14ac:dyDescent="0.2">
      <c r="L291" s="33" t="s">
        <v>114</v>
      </c>
      <c r="O291" s="11">
        <f>O15+O110+O177+O185+O217+O218+O226+O227+O228+O229</f>
        <v>176165173.30000001</v>
      </c>
      <c r="P291" s="11">
        <f>P126+P127+P106+P86</f>
        <v>706784.4</v>
      </c>
      <c r="Q291" s="11">
        <f t="shared" ref="Q291:S291" si="95">Q126+Q127+Q106+Q86</f>
        <v>2005167</v>
      </c>
      <c r="R291" s="11">
        <f t="shared" si="95"/>
        <v>268000</v>
      </c>
      <c r="S291" s="11">
        <f t="shared" si="95"/>
        <v>268000</v>
      </c>
    </row>
    <row r="292" spans="12:19" hidden="1" x14ac:dyDescent="0.2">
      <c r="O292" s="1">
        <v>22353419.010000002</v>
      </c>
      <c r="P292" s="1">
        <v>706784.4</v>
      </c>
      <c r="Q292" s="1">
        <v>2005167</v>
      </c>
      <c r="R292" s="1">
        <v>268000</v>
      </c>
      <c r="S292" s="1">
        <v>268000</v>
      </c>
    </row>
    <row r="293" spans="12:19" hidden="1" x14ac:dyDescent="0.2">
      <c r="O293" s="35">
        <f t="shared" ref="O293" si="96">O292-O291</f>
        <v>-153811754.29000002</v>
      </c>
      <c r="P293" s="35">
        <f>P292-P291</f>
        <v>0</v>
      </c>
      <c r="Q293" s="35">
        <f t="shared" ref="Q293:S293" si="97">Q292-Q291</f>
        <v>0</v>
      </c>
      <c r="R293" s="35">
        <f t="shared" si="97"/>
        <v>0</v>
      </c>
      <c r="S293" s="35">
        <f t="shared" si="97"/>
        <v>0</v>
      </c>
    </row>
    <row r="294" spans="12:19" hidden="1" x14ac:dyDescent="0.2">
      <c r="L294" s="33" t="s">
        <v>330</v>
      </c>
      <c r="O294" s="11"/>
      <c r="P294" s="11">
        <f>P248+P236</f>
        <v>2718000</v>
      </c>
      <c r="Q294" s="11">
        <f t="shared" ref="Q294:S294" si="98">Q248+Q236</f>
        <v>3926300</v>
      </c>
      <c r="R294" s="11">
        <f t="shared" si="98"/>
        <v>2426300</v>
      </c>
      <c r="S294" s="11">
        <f t="shared" si="98"/>
        <v>2426300</v>
      </c>
    </row>
    <row r="295" spans="12:19" hidden="1" x14ac:dyDescent="0.2">
      <c r="O295" s="1"/>
      <c r="P295" s="1">
        <v>2718000</v>
      </c>
      <c r="Q295" s="1">
        <v>3926300</v>
      </c>
      <c r="R295" s="1">
        <v>2426300</v>
      </c>
      <c r="S295" s="1">
        <v>2426300</v>
      </c>
    </row>
    <row r="296" spans="12:19" hidden="1" x14ac:dyDescent="0.2">
      <c r="O296" s="2"/>
      <c r="P296" s="35">
        <f>P295-P294</f>
        <v>0</v>
      </c>
      <c r="Q296" s="35">
        <f t="shared" ref="Q296:S296" si="99">Q295-Q294</f>
        <v>0</v>
      </c>
      <c r="R296" s="35">
        <f t="shared" si="99"/>
        <v>0</v>
      </c>
      <c r="S296" s="35">
        <f t="shared" si="99"/>
        <v>0</v>
      </c>
    </row>
    <row r="297" spans="12:19" hidden="1" x14ac:dyDescent="0.2">
      <c r="O297" s="11" t="e">
        <f>O250-#REF!</f>
        <v>#REF!</v>
      </c>
      <c r="P297" s="11"/>
      <c r="Q297" s="11"/>
      <c r="R297" s="11"/>
      <c r="S297" s="11"/>
    </row>
    <row r="298" spans="12:19" hidden="1" x14ac:dyDescent="0.2">
      <c r="O298" s="2"/>
      <c r="P298" s="283">
        <f>P265+P268+P271+P274+P277+P280+P283+P286+P289+P292+P295</f>
        <v>378952071.85999995</v>
      </c>
      <c r="Q298" s="283">
        <f t="shared" ref="Q298:S298" si="100">Q265+Q268+Q271+Q274+Q277+Q280+Q283+Q286+Q289+Q292+Q295</f>
        <v>333317662.54999995</v>
      </c>
      <c r="R298" s="283">
        <f t="shared" si="100"/>
        <v>321296329.20000005</v>
      </c>
      <c r="S298" s="283">
        <f t="shared" si="100"/>
        <v>303978915.23000002</v>
      </c>
    </row>
    <row r="299" spans="12:19" hidden="1" x14ac:dyDescent="0.2">
      <c r="P299" s="287">
        <f>P254-P298</f>
        <v>0</v>
      </c>
      <c r="Q299" s="287">
        <f t="shared" ref="Q299:S299" si="101">Q254-Q298</f>
        <v>0</v>
      </c>
      <c r="R299" s="287">
        <f t="shared" si="101"/>
        <v>0</v>
      </c>
      <c r="S299" s="287">
        <f t="shared" si="101"/>
        <v>0</v>
      </c>
    </row>
    <row r="300" spans="12:19" x14ac:dyDescent="0.2">
      <c r="P300" s="287"/>
      <c r="Q300" s="287"/>
      <c r="R300" s="287"/>
      <c r="S300" s="287"/>
    </row>
  </sheetData>
  <mergeCells count="503">
    <mergeCell ref="F123:F125"/>
    <mergeCell ref="G123:G125"/>
    <mergeCell ref="E41:E45"/>
    <mergeCell ref="E46:E49"/>
    <mergeCell ref="P4:S4"/>
    <mergeCell ref="R5:S5"/>
    <mergeCell ref="Q5:Q7"/>
    <mergeCell ref="P5:P7"/>
    <mergeCell ref="A1:S1"/>
    <mergeCell ref="A2:S2"/>
    <mergeCell ref="A3:S3"/>
    <mergeCell ref="A4:A7"/>
    <mergeCell ref="B4:B7"/>
    <mergeCell ref="C4:C7"/>
    <mergeCell ref="D4:I4"/>
    <mergeCell ref="J4:J7"/>
    <mergeCell ref="K4:N4"/>
    <mergeCell ref="I6:I7"/>
    <mergeCell ref="R6:R7"/>
    <mergeCell ref="S6:S7"/>
    <mergeCell ref="A12:A13"/>
    <mergeCell ref="B12:B13"/>
    <mergeCell ref="C12:C13"/>
    <mergeCell ref="D12:D13"/>
    <mergeCell ref="E12:E13"/>
    <mergeCell ref="F12:F13"/>
    <mergeCell ref="G12:G13"/>
    <mergeCell ref="D5:E5"/>
    <mergeCell ref="F5:G5"/>
    <mergeCell ref="H5:I5"/>
    <mergeCell ref="D6:D7"/>
    <mergeCell ref="E6:E7"/>
    <mergeCell ref="F6:F7"/>
    <mergeCell ref="G6:G7"/>
    <mergeCell ref="H6:H7"/>
    <mergeCell ref="H12:H13"/>
    <mergeCell ref="I12:I13"/>
    <mergeCell ref="J12:J13"/>
    <mergeCell ref="O4:O7"/>
    <mergeCell ref="A15:A19"/>
    <mergeCell ref="B15:B19"/>
    <mergeCell ref="C15:C19"/>
    <mergeCell ref="D15:D19"/>
    <mergeCell ref="E15:E19"/>
    <mergeCell ref="F15:F19"/>
    <mergeCell ref="G15:G19"/>
    <mergeCell ref="H15:H19"/>
    <mergeCell ref="I15:I19"/>
    <mergeCell ref="J15:J19"/>
    <mergeCell ref="K15:K19"/>
    <mergeCell ref="L15:L19"/>
    <mergeCell ref="A20:A28"/>
    <mergeCell ref="B20:B28"/>
    <mergeCell ref="C20:C28"/>
    <mergeCell ref="D20:D28"/>
    <mergeCell ref="E20:E28"/>
    <mergeCell ref="A41:A49"/>
    <mergeCell ref="B41:B49"/>
    <mergeCell ref="C41:C49"/>
    <mergeCell ref="D41:D45"/>
    <mergeCell ref="F41:F49"/>
    <mergeCell ref="G41:G49"/>
    <mergeCell ref="L20:L28"/>
    <mergeCell ref="A29:A40"/>
    <mergeCell ref="B29:B40"/>
    <mergeCell ref="C29:C40"/>
    <mergeCell ref="D29:D40"/>
    <mergeCell ref="E29:E40"/>
    <mergeCell ref="F29:F40"/>
    <mergeCell ref="G29:G40"/>
    <mergeCell ref="H29:H40"/>
    <mergeCell ref="F20:F28"/>
    <mergeCell ref="G20:G28"/>
    <mergeCell ref="H20:H28"/>
    <mergeCell ref="I20:I28"/>
    <mergeCell ref="J20:J28"/>
    <mergeCell ref="K20:K28"/>
    <mergeCell ref="H41:H49"/>
    <mergeCell ref="I41:I49"/>
    <mergeCell ref="J41:J49"/>
    <mergeCell ref="K42:K45"/>
    <mergeCell ref="L42:L45"/>
    <mergeCell ref="D46:D49"/>
    <mergeCell ref="K46:K49"/>
    <mergeCell ref="L46:L49"/>
    <mergeCell ref="J29:J40"/>
    <mergeCell ref="K29:K40"/>
    <mergeCell ref="L29:L40"/>
    <mergeCell ref="M52:M58"/>
    <mergeCell ref="D55:D60"/>
    <mergeCell ref="E55:E60"/>
    <mergeCell ref="M59:M60"/>
    <mergeCell ref="J51:J60"/>
    <mergeCell ref="K52:K60"/>
    <mergeCell ref="L52:L60"/>
    <mergeCell ref="I29:I40"/>
    <mergeCell ref="G51:G60"/>
    <mergeCell ref="H51:H60"/>
    <mergeCell ref="I51:I60"/>
    <mergeCell ref="A51:A60"/>
    <mergeCell ref="B51:B60"/>
    <mergeCell ref="C51:C60"/>
    <mergeCell ref="D51:D54"/>
    <mergeCell ref="E51:E54"/>
    <mergeCell ref="F51:F60"/>
    <mergeCell ref="M69:M70"/>
    <mergeCell ref="D72:D74"/>
    <mergeCell ref="E72:E74"/>
    <mergeCell ref="H72:H74"/>
    <mergeCell ref="J68:J74"/>
    <mergeCell ref="K68:K74"/>
    <mergeCell ref="L68:L74"/>
    <mergeCell ref="A61:A67"/>
    <mergeCell ref="B61:B67"/>
    <mergeCell ref="C61:C67"/>
    <mergeCell ref="D61:D67"/>
    <mergeCell ref="E61:E67"/>
    <mergeCell ref="F61:F67"/>
    <mergeCell ref="G61:G67"/>
    <mergeCell ref="H61:H67"/>
    <mergeCell ref="I61:I67"/>
    <mergeCell ref="E75:E78"/>
    <mergeCell ref="F75:F82"/>
    <mergeCell ref="G68:G74"/>
    <mergeCell ref="H68:H71"/>
    <mergeCell ref="I68:I74"/>
    <mergeCell ref="J61:J67"/>
    <mergeCell ref="A68:A74"/>
    <mergeCell ref="B68:B74"/>
    <mergeCell ref="C68:C74"/>
    <mergeCell ref="D68:D71"/>
    <mergeCell ref="E68:E71"/>
    <mergeCell ref="F68:F74"/>
    <mergeCell ref="M76:M77"/>
    <mergeCell ref="D79:D82"/>
    <mergeCell ref="E79:E82"/>
    <mergeCell ref="A83:A85"/>
    <mergeCell ref="B83:B85"/>
    <mergeCell ref="C83:C85"/>
    <mergeCell ref="F83:F85"/>
    <mergeCell ref="G83:G85"/>
    <mergeCell ref="H83:H85"/>
    <mergeCell ref="I83:I85"/>
    <mergeCell ref="G75:G82"/>
    <mergeCell ref="H75:H82"/>
    <mergeCell ref="I75:I82"/>
    <mergeCell ref="J75:J82"/>
    <mergeCell ref="K75:K82"/>
    <mergeCell ref="L75:L82"/>
    <mergeCell ref="J83:J85"/>
    <mergeCell ref="K83:K85"/>
    <mergeCell ref="D84:D85"/>
    <mergeCell ref="E84:E85"/>
    <mergeCell ref="A75:A82"/>
    <mergeCell ref="B75:B82"/>
    <mergeCell ref="C75:C82"/>
    <mergeCell ref="D75:D78"/>
    <mergeCell ref="A86:A92"/>
    <mergeCell ref="B86:B92"/>
    <mergeCell ref="C86:C92"/>
    <mergeCell ref="D86:D92"/>
    <mergeCell ref="E86:E92"/>
    <mergeCell ref="F86:F92"/>
    <mergeCell ref="L95:L96"/>
    <mergeCell ref="M95:M96"/>
    <mergeCell ref="A99:A103"/>
    <mergeCell ref="B99:B103"/>
    <mergeCell ref="C99:C103"/>
    <mergeCell ref="D99:D103"/>
    <mergeCell ref="E99:E103"/>
    <mergeCell ref="M87:M88"/>
    <mergeCell ref="M89:M90"/>
    <mergeCell ref="A93:A96"/>
    <mergeCell ref="B93:B96"/>
    <mergeCell ref="C93:C96"/>
    <mergeCell ref="D93:D96"/>
    <mergeCell ref="E93:E96"/>
    <mergeCell ref="F93:F96"/>
    <mergeCell ref="G93:G96"/>
    <mergeCell ref="H93:H96"/>
    <mergeCell ref="G86:G92"/>
    <mergeCell ref="H86:H92"/>
    <mergeCell ref="I86:I92"/>
    <mergeCell ref="J86:J92"/>
    <mergeCell ref="K86:K92"/>
    <mergeCell ref="L86:L91"/>
    <mergeCell ref="F99:F103"/>
    <mergeCell ref="G99:G103"/>
    <mergeCell ref="H99:H103"/>
    <mergeCell ref="I99:I103"/>
    <mergeCell ref="J99:J103"/>
    <mergeCell ref="K99:K103"/>
    <mergeCell ref="I93:I96"/>
    <mergeCell ref="J93:J96"/>
    <mergeCell ref="K95:K96"/>
    <mergeCell ref="K114:K117"/>
    <mergeCell ref="L114:L117"/>
    <mergeCell ref="M116:M117"/>
    <mergeCell ref="G104:G107"/>
    <mergeCell ref="H104:H107"/>
    <mergeCell ref="I104:I107"/>
    <mergeCell ref="J104:J107"/>
    <mergeCell ref="K104:K107"/>
    <mergeCell ref="A108:A113"/>
    <mergeCell ref="B108:B113"/>
    <mergeCell ref="C108:C113"/>
    <mergeCell ref="D108:D113"/>
    <mergeCell ref="E108:E113"/>
    <mergeCell ref="A104:A107"/>
    <mergeCell ref="B104:B107"/>
    <mergeCell ref="C104:C107"/>
    <mergeCell ref="D104:D107"/>
    <mergeCell ref="E104:E107"/>
    <mergeCell ref="F104:F107"/>
    <mergeCell ref="D119:D122"/>
    <mergeCell ref="E119:E122"/>
    <mergeCell ref="G126:G127"/>
    <mergeCell ref="I126:I127"/>
    <mergeCell ref="J126:J127"/>
    <mergeCell ref="K126:K127"/>
    <mergeCell ref="L108:L113"/>
    <mergeCell ref="M109:M112"/>
    <mergeCell ref="A114:A117"/>
    <mergeCell ref="B114:B117"/>
    <mergeCell ref="C114:C117"/>
    <mergeCell ref="D114:D117"/>
    <mergeCell ref="E114:E117"/>
    <mergeCell ref="F114:F117"/>
    <mergeCell ref="G114:G117"/>
    <mergeCell ref="H114:H117"/>
    <mergeCell ref="F108:F113"/>
    <mergeCell ref="G108:G113"/>
    <mergeCell ref="H108:H113"/>
    <mergeCell ref="I108:I113"/>
    <mergeCell ref="J108:J113"/>
    <mergeCell ref="K108:K113"/>
    <mergeCell ref="I114:I117"/>
    <mergeCell ref="J114:J117"/>
    <mergeCell ref="L126:L127"/>
    <mergeCell ref="M126:M127"/>
    <mergeCell ref="L119:L122"/>
    <mergeCell ref="M119:M122"/>
    <mergeCell ref="A123:A125"/>
    <mergeCell ref="L124:L125"/>
    <mergeCell ref="A126:A127"/>
    <mergeCell ref="B126:B127"/>
    <mergeCell ref="C126:C127"/>
    <mergeCell ref="D126:D127"/>
    <mergeCell ref="E126:E127"/>
    <mergeCell ref="F126:F127"/>
    <mergeCell ref="F119:F122"/>
    <mergeCell ref="G119:G122"/>
    <mergeCell ref="H119:H122"/>
    <mergeCell ref="I119:I122"/>
    <mergeCell ref="J119:J122"/>
    <mergeCell ref="K119:K122"/>
    <mergeCell ref="D123:D125"/>
    <mergeCell ref="C123:C125"/>
    <mergeCell ref="B123:B125"/>
    <mergeCell ref="A119:A122"/>
    <mergeCell ref="B119:B122"/>
    <mergeCell ref="C119:C122"/>
    <mergeCell ref="G130:G155"/>
    <mergeCell ref="J130:J155"/>
    <mergeCell ref="H131:H139"/>
    <mergeCell ref="I131:I139"/>
    <mergeCell ref="K131:K141"/>
    <mergeCell ref="L132:L141"/>
    <mergeCell ref="A130:A155"/>
    <mergeCell ref="B130:B155"/>
    <mergeCell ref="C130:C155"/>
    <mergeCell ref="D130:D142"/>
    <mergeCell ref="E130:E142"/>
    <mergeCell ref="F130:F155"/>
    <mergeCell ref="D143:D155"/>
    <mergeCell ref="E143:E155"/>
    <mergeCell ref="M132:M139"/>
    <mergeCell ref="H140:H142"/>
    <mergeCell ref="I140:I142"/>
    <mergeCell ref="K142:K145"/>
    <mergeCell ref="L142:L145"/>
    <mergeCell ref="M142:M143"/>
    <mergeCell ref="H143:H148"/>
    <mergeCell ref="I143:I148"/>
    <mergeCell ref="K146:K150"/>
    <mergeCell ref="L146:L150"/>
    <mergeCell ref="M146:M148"/>
    <mergeCell ref="H149:H155"/>
    <mergeCell ref="I149:I155"/>
    <mergeCell ref="K151:K152"/>
    <mergeCell ref="L151:L152"/>
    <mergeCell ref="M151:M152"/>
    <mergeCell ref="K153:K155"/>
    <mergeCell ref="L153:L155"/>
    <mergeCell ref="M153:M155"/>
    <mergeCell ref="I158:I159"/>
    <mergeCell ref="A160:A172"/>
    <mergeCell ref="C160:C172"/>
    <mergeCell ref="D160:D164"/>
    <mergeCell ref="E160:E164"/>
    <mergeCell ref="F160:F172"/>
    <mergeCell ref="G160:G172"/>
    <mergeCell ref="H160:H164"/>
    <mergeCell ref="I160:I172"/>
    <mergeCell ref="A158:A159"/>
    <mergeCell ref="B158:B159"/>
    <mergeCell ref="C158:C159"/>
    <mergeCell ref="D158:D159"/>
    <mergeCell ref="E158:E159"/>
    <mergeCell ref="H158:H159"/>
    <mergeCell ref="G158:G159"/>
    <mergeCell ref="F158:F159"/>
    <mergeCell ref="D165:D172"/>
    <mergeCell ref="E165:E172"/>
    <mergeCell ref="H165:H172"/>
    <mergeCell ref="A174:A175"/>
    <mergeCell ref="B174:B175"/>
    <mergeCell ref="C174:C175"/>
    <mergeCell ref="F174:F175"/>
    <mergeCell ref="G174:G175"/>
    <mergeCell ref="H174:H175"/>
    <mergeCell ref="L174:L175"/>
    <mergeCell ref="M174:M175"/>
    <mergeCell ref="N174:N175"/>
    <mergeCell ref="G176:G177"/>
    <mergeCell ref="H176:H177"/>
    <mergeCell ref="I176:I177"/>
    <mergeCell ref="J176:J177"/>
    <mergeCell ref="O174:O175"/>
    <mergeCell ref="J160:J172"/>
    <mergeCell ref="A176:A177"/>
    <mergeCell ref="B176:B177"/>
    <mergeCell ref="C176:C177"/>
    <mergeCell ref="D176:D177"/>
    <mergeCell ref="E176:E177"/>
    <mergeCell ref="F176:F177"/>
    <mergeCell ref="I174:I175"/>
    <mergeCell ref="J174:J175"/>
    <mergeCell ref="K174:K175"/>
    <mergeCell ref="A178:A179"/>
    <mergeCell ref="B178:B179"/>
    <mergeCell ref="C178:C179"/>
    <mergeCell ref="F178:F179"/>
    <mergeCell ref="G178:G179"/>
    <mergeCell ref="Q182:Q183"/>
    <mergeCell ref="R182:R183"/>
    <mergeCell ref="S182:S183"/>
    <mergeCell ref="A185:A189"/>
    <mergeCell ref="B185:B189"/>
    <mergeCell ref="C185:C189"/>
    <mergeCell ref="D185:D186"/>
    <mergeCell ref="E185:E186"/>
    <mergeCell ref="F185:F189"/>
    <mergeCell ref="G185:G189"/>
    <mergeCell ref="J182:J183"/>
    <mergeCell ref="K182:K183"/>
    <mergeCell ref="L182:L183"/>
    <mergeCell ref="M182:M183"/>
    <mergeCell ref="N182:N183"/>
    <mergeCell ref="P182:P183"/>
    <mergeCell ref="A182:A183"/>
    <mergeCell ref="C182:C183"/>
    <mergeCell ref="F182:F183"/>
    <mergeCell ref="G182:G183"/>
    <mergeCell ref="H182:H183"/>
    <mergeCell ref="I182:I183"/>
    <mergeCell ref="H185:H189"/>
    <mergeCell ref="I185:I189"/>
    <mergeCell ref="J185:J189"/>
    <mergeCell ref="D187:D188"/>
    <mergeCell ref="E187:E188"/>
    <mergeCell ref="A192:A201"/>
    <mergeCell ref="B192:B201"/>
    <mergeCell ref="C192:C201"/>
    <mergeCell ref="D192:D201"/>
    <mergeCell ref="E192:E201"/>
    <mergeCell ref="H192:H201"/>
    <mergeCell ref="I192:I201"/>
    <mergeCell ref="F193:F194"/>
    <mergeCell ref="G193:G194"/>
    <mergeCell ref="F196:F197"/>
    <mergeCell ref="G196:G197"/>
    <mergeCell ref="F198:F199"/>
    <mergeCell ref="G198:G199"/>
    <mergeCell ref="F200:F201"/>
    <mergeCell ref="G200:G201"/>
    <mergeCell ref="G203:G205"/>
    <mergeCell ref="H203:H211"/>
    <mergeCell ref="I203:I211"/>
    <mergeCell ref="F208:F209"/>
    <mergeCell ref="G208:G209"/>
    <mergeCell ref="F210:F211"/>
    <mergeCell ref="G210:G211"/>
    <mergeCell ref="A202:A213"/>
    <mergeCell ref="B202:B213"/>
    <mergeCell ref="C202:C213"/>
    <mergeCell ref="D202:D213"/>
    <mergeCell ref="E202:E213"/>
    <mergeCell ref="F202:F205"/>
    <mergeCell ref="F212:F213"/>
    <mergeCell ref="G212:G213"/>
    <mergeCell ref="H212:H213"/>
    <mergeCell ref="I212:I213"/>
    <mergeCell ref="F206:F207"/>
    <mergeCell ref="G206:G207"/>
    <mergeCell ref="A216:A223"/>
    <mergeCell ref="B216:B223"/>
    <mergeCell ref="C216:C223"/>
    <mergeCell ref="D216:D223"/>
    <mergeCell ref="E216:E223"/>
    <mergeCell ref="F216:F217"/>
    <mergeCell ref="G216:G217"/>
    <mergeCell ref="H217:H218"/>
    <mergeCell ref="I217:I218"/>
    <mergeCell ref="K217:K218"/>
    <mergeCell ref="F218:F219"/>
    <mergeCell ref="G218:G219"/>
    <mergeCell ref="H219:H223"/>
    <mergeCell ref="I219:I223"/>
    <mergeCell ref="J219:J223"/>
    <mergeCell ref="K219:K223"/>
    <mergeCell ref="M224:M225"/>
    <mergeCell ref="N219:N221"/>
    <mergeCell ref="F220:F221"/>
    <mergeCell ref="G220:G221"/>
    <mergeCell ref="F222:F223"/>
    <mergeCell ref="G222:G223"/>
    <mergeCell ref="L224:L225"/>
    <mergeCell ref="A224:A225"/>
    <mergeCell ref="B224:B225"/>
    <mergeCell ref="C224:C225"/>
    <mergeCell ref="D224:D225"/>
    <mergeCell ref="E224:E225"/>
    <mergeCell ref="H229:H230"/>
    <mergeCell ref="I229:I230"/>
    <mergeCell ref="J229:J230"/>
    <mergeCell ref="K229:K230"/>
    <mergeCell ref="H224:H225"/>
    <mergeCell ref="I224:I225"/>
    <mergeCell ref="J224:J225"/>
    <mergeCell ref="K224:K225"/>
    <mergeCell ref="M231:M232"/>
    <mergeCell ref="N231:N232"/>
    <mergeCell ref="P231:P232"/>
    <mergeCell ref="S229:S230"/>
    <mergeCell ref="A231:A232"/>
    <mergeCell ref="C231:C232"/>
    <mergeCell ref="F231:F232"/>
    <mergeCell ref="G231:G232"/>
    <mergeCell ref="H231:H232"/>
    <mergeCell ref="I231:I232"/>
    <mergeCell ref="J231:J232"/>
    <mergeCell ref="K231:K232"/>
    <mergeCell ref="L231:L232"/>
    <mergeCell ref="L229:L230"/>
    <mergeCell ref="M229:M230"/>
    <mergeCell ref="N229:N230"/>
    <mergeCell ref="P229:P230"/>
    <mergeCell ref="Q229:Q230"/>
    <mergeCell ref="R229:R230"/>
    <mergeCell ref="A229:A230"/>
    <mergeCell ref="C229:C230"/>
    <mergeCell ref="A238:A239"/>
    <mergeCell ref="C238:C239"/>
    <mergeCell ref="F238:F239"/>
    <mergeCell ref="G238:G239"/>
    <mergeCell ref="H238:H239"/>
    <mergeCell ref="I238:I239"/>
    <mergeCell ref="J238:J239"/>
    <mergeCell ref="J233:J234"/>
    <mergeCell ref="K233:K234"/>
    <mergeCell ref="A233:A234"/>
    <mergeCell ref="C233:C234"/>
    <mergeCell ref="F233:F234"/>
    <mergeCell ref="G233:G234"/>
    <mergeCell ref="H233:H234"/>
    <mergeCell ref="I233:I234"/>
    <mergeCell ref="H123:H125"/>
    <mergeCell ref="E123:E125"/>
    <mergeCell ref="R238:R239"/>
    <mergeCell ref="S238:S239"/>
    <mergeCell ref="K238:K239"/>
    <mergeCell ref="L238:L239"/>
    <mergeCell ref="M238:M239"/>
    <mergeCell ref="N238:N239"/>
    <mergeCell ref="P238:P239"/>
    <mergeCell ref="Q238:Q239"/>
    <mergeCell ref="Q233:Q234"/>
    <mergeCell ref="R233:R234"/>
    <mergeCell ref="S233:S234"/>
    <mergeCell ref="L233:L234"/>
    <mergeCell ref="M233:M234"/>
    <mergeCell ref="N233:N234"/>
    <mergeCell ref="P233:P234"/>
    <mergeCell ref="O182:O183"/>
    <mergeCell ref="O229:O230"/>
    <mergeCell ref="O231:O232"/>
    <mergeCell ref="O233:O234"/>
    <mergeCell ref="O238:O239"/>
    <mergeCell ref="P174:P175"/>
    <mergeCell ref="Q174:Q175"/>
    <mergeCell ref="R174:R175"/>
    <mergeCell ref="S174:S175"/>
  </mergeCells>
  <pageMargins left="0" right="0" top="0" bottom="0"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01.01.23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2023-02-09T07:44:18Z</dcterms:modified>
</cp:coreProperties>
</file>