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445" windowWidth="14805" windowHeight="5670" firstSheet="1" activeTab="1"/>
  </bookViews>
  <sheets>
    <sheet name="1.Дох" sheetId="15" state="hidden" r:id="rId1"/>
    <sheet name="6.ВС" sheetId="47" r:id="rId2"/>
    <sheet name="7.ФС" sheetId="3" state="hidden" r:id="rId3"/>
    <sheet name="8.ПС" sheetId="2" state="hidden" r:id="rId4"/>
    <sheet name="8.Ист" sheetId="13" state="hidden" r:id="rId5"/>
  </sheets>
  <externalReferences>
    <externalReference r:id="rId6"/>
  </externalReferences>
  <definedNames>
    <definedName name="_xlnm.Print_Titles" localSheetId="0">'1.Дох'!$5:$5</definedName>
    <definedName name="_xlnm.Print_Titles" localSheetId="1">'6.ВС'!$A:$P,'6.ВС'!$5:$5</definedName>
    <definedName name="_xlnm.Print_Titles" localSheetId="2">'7.ФС'!$5:$5</definedName>
    <definedName name="_xlnm.Print_Titles" localSheetId="3">'8.ПС'!$5:$5</definedName>
  </definedNames>
  <calcPr calcId="145621"/>
</workbook>
</file>

<file path=xl/calcChain.xml><?xml version="1.0" encoding="utf-8"?>
<calcChain xmlns="http://schemas.openxmlformats.org/spreadsheetml/2006/main">
  <c r="K325" i="2" l="1"/>
  <c r="L325" i="2"/>
  <c r="M325" i="2"/>
  <c r="N325" i="2"/>
  <c r="Q325" i="2"/>
  <c r="R325" i="2"/>
  <c r="S325" i="2"/>
  <c r="T325" i="2"/>
  <c r="J325" i="2"/>
  <c r="L342" i="2"/>
  <c r="M342" i="2"/>
  <c r="N342" i="2"/>
  <c r="O342" i="2"/>
  <c r="Q342" i="2"/>
  <c r="R342" i="2"/>
  <c r="S342" i="2"/>
  <c r="T342" i="2"/>
  <c r="J342" i="2"/>
  <c r="Q37" i="3"/>
  <c r="Q88" i="3"/>
  <c r="Q124" i="3"/>
  <c r="Q142" i="3"/>
  <c r="Q157" i="3"/>
  <c r="Q164" i="3"/>
  <c r="Q169" i="3"/>
  <c r="Q185" i="3"/>
  <c r="Q228" i="3"/>
  <c r="Q288" i="3"/>
  <c r="Q329" i="3"/>
  <c r="Q324" i="3" s="1"/>
  <c r="Q354" i="3"/>
  <c r="Q353" i="3" s="1"/>
  <c r="Q146" i="3" l="1"/>
  <c r="Q11" i="2"/>
  <c r="Q10" i="2" s="1"/>
  <c r="R11" i="2"/>
  <c r="R10" i="2" s="1"/>
  <c r="S11" i="2"/>
  <c r="S10" i="2" s="1"/>
  <c r="T11" i="2"/>
  <c r="Q13" i="2"/>
  <c r="Q12" i="2" s="1"/>
  <c r="R13" i="2"/>
  <c r="R12" i="2" s="1"/>
  <c r="S13" i="2"/>
  <c r="S12" i="2" s="1"/>
  <c r="T13" i="2"/>
  <c r="Q16" i="2"/>
  <c r="Q15" i="2" s="1"/>
  <c r="R16" i="2"/>
  <c r="R15" i="2" s="1"/>
  <c r="S16" i="2"/>
  <c r="S15" i="2" s="1"/>
  <c r="T16" i="2"/>
  <c r="Q18" i="2"/>
  <c r="Q17" i="2" s="1"/>
  <c r="R18" i="2"/>
  <c r="R17" i="2" s="1"/>
  <c r="S18" i="2"/>
  <c r="S17" i="2" s="1"/>
  <c r="T18" i="2"/>
  <c r="Q21" i="2"/>
  <c r="Q20" i="2" s="1"/>
  <c r="R21" i="2"/>
  <c r="R20" i="2" s="1"/>
  <c r="S21" i="2"/>
  <c r="S20" i="2" s="1"/>
  <c r="T21" i="2"/>
  <c r="Q23" i="2"/>
  <c r="Q22" i="2" s="1"/>
  <c r="R23" i="2"/>
  <c r="R22" i="2" s="1"/>
  <c r="S23" i="2"/>
  <c r="S22" i="2" s="1"/>
  <c r="T23" i="2"/>
  <c r="Q26" i="2"/>
  <c r="Q25" i="2" s="1"/>
  <c r="R26" i="2"/>
  <c r="R25" i="2" s="1"/>
  <c r="S26" i="2"/>
  <c r="S25" i="2" s="1"/>
  <c r="T26" i="2"/>
  <c r="Q28" i="2"/>
  <c r="Q27" i="2" s="1"/>
  <c r="R28" i="2"/>
  <c r="R27" i="2" s="1"/>
  <c r="S28" i="2"/>
  <c r="S27" i="2" s="1"/>
  <c r="T28" i="2"/>
  <c r="Q31" i="2"/>
  <c r="Q30" i="2" s="1"/>
  <c r="Q29" i="2" s="1"/>
  <c r="R31" i="2"/>
  <c r="R30" i="2" s="1"/>
  <c r="R29" i="2" s="1"/>
  <c r="S31" i="2"/>
  <c r="S30" i="2" s="1"/>
  <c r="S29" i="2" s="1"/>
  <c r="T31" i="2"/>
  <c r="Q34" i="2"/>
  <c r="Q33" i="2" s="1"/>
  <c r="R34" i="2"/>
  <c r="R33" i="2" s="1"/>
  <c r="S34" i="2"/>
  <c r="S33" i="2" s="1"/>
  <c r="T34" i="2"/>
  <c r="T33" i="2" s="1"/>
  <c r="Q36" i="2"/>
  <c r="Q35" i="2" s="1"/>
  <c r="R36" i="2"/>
  <c r="R35" i="2" s="1"/>
  <c r="S36" i="2"/>
  <c r="S35" i="2" s="1"/>
  <c r="T36" i="2"/>
  <c r="Q38" i="2"/>
  <c r="Q37" i="2" s="1"/>
  <c r="R38" i="2"/>
  <c r="R37" i="2" s="1"/>
  <c r="S38" i="2"/>
  <c r="S37" i="2" s="1"/>
  <c r="T38" i="2"/>
  <c r="Q41" i="2"/>
  <c r="Q40" i="2" s="1"/>
  <c r="Q39" i="2" s="1"/>
  <c r="R41" i="2"/>
  <c r="R40" i="2" s="1"/>
  <c r="R39" i="2" s="1"/>
  <c r="S41" i="2"/>
  <c r="S40" i="2" s="1"/>
  <c r="S39" i="2" s="1"/>
  <c r="T41" i="2"/>
  <c r="Q44" i="2"/>
  <c r="Q43" i="2" s="1"/>
  <c r="Q42" i="2" s="1"/>
  <c r="R44" i="2"/>
  <c r="R43" i="2" s="1"/>
  <c r="R42" i="2" s="1"/>
  <c r="S44" i="2"/>
  <c r="S43" i="2" s="1"/>
  <c r="S42" i="2" s="1"/>
  <c r="T44" i="2"/>
  <c r="Q47" i="2"/>
  <c r="Q46" i="2" s="1"/>
  <c r="Q45" i="2" s="1"/>
  <c r="R47" i="2"/>
  <c r="R46" i="2" s="1"/>
  <c r="R45" i="2" s="1"/>
  <c r="S47" i="2"/>
  <c r="S46" i="2" s="1"/>
  <c r="S45" i="2" s="1"/>
  <c r="T47" i="2"/>
  <c r="Q50" i="2"/>
  <c r="Q49" i="2" s="1"/>
  <c r="Q48" i="2" s="1"/>
  <c r="R50" i="2"/>
  <c r="R49" i="2" s="1"/>
  <c r="R48" i="2" s="1"/>
  <c r="S50" i="2"/>
  <c r="S49" i="2" s="1"/>
  <c r="S48" i="2" s="1"/>
  <c r="T50" i="2"/>
  <c r="Q53" i="2"/>
  <c r="Q52" i="2" s="1"/>
  <c r="Q51" i="2" s="1"/>
  <c r="R53" i="2"/>
  <c r="R52" i="2" s="1"/>
  <c r="R51" i="2" s="1"/>
  <c r="S53" i="2"/>
  <c r="S52" i="2" s="1"/>
  <c r="S51" i="2" s="1"/>
  <c r="T53" i="2"/>
  <c r="Q58" i="2"/>
  <c r="Q57" i="2" s="1"/>
  <c r="Q56" i="2" s="1"/>
  <c r="R58" i="2"/>
  <c r="R57" i="2" s="1"/>
  <c r="R56" i="2" s="1"/>
  <c r="S58" i="2"/>
  <c r="S57" i="2" s="1"/>
  <c r="S56" i="2" s="1"/>
  <c r="T58" i="2"/>
  <c r="Q61" i="2"/>
  <c r="Q60" i="2" s="1"/>
  <c r="Q59" i="2" s="1"/>
  <c r="R61" i="2"/>
  <c r="R60" i="2" s="1"/>
  <c r="R59" i="2" s="1"/>
  <c r="S61" i="2"/>
  <c r="S60" i="2" s="1"/>
  <c r="S59" i="2" s="1"/>
  <c r="T61" i="2"/>
  <c r="Q64" i="2"/>
  <c r="Q63" i="2" s="1"/>
  <c r="Q62" i="2" s="1"/>
  <c r="R64" i="2"/>
  <c r="R63" i="2" s="1"/>
  <c r="R62" i="2" s="1"/>
  <c r="S64" i="2"/>
  <c r="S63" i="2" s="1"/>
  <c r="S62" i="2" s="1"/>
  <c r="T64" i="2"/>
  <c r="Q69" i="2"/>
  <c r="Q68" i="2" s="1"/>
  <c r="Q67" i="2" s="1"/>
  <c r="Q66" i="2" s="1"/>
  <c r="R69" i="2"/>
  <c r="R68" i="2" s="1"/>
  <c r="R67" i="2" s="1"/>
  <c r="R66" i="2" s="1"/>
  <c r="S69" i="2"/>
  <c r="S68" i="2" s="1"/>
  <c r="S67" i="2" s="1"/>
  <c r="T69" i="2"/>
  <c r="Q74" i="2"/>
  <c r="Q73" i="2" s="1"/>
  <c r="R74" i="2"/>
  <c r="R73" i="2" s="1"/>
  <c r="S74" i="2"/>
  <c r="S73" i="2" s="1"/>
  <c r="T74" i="2"/>
  <c r="Q76" i="2"/>
  <c r="Q75" i="2" s="1"/>
  <c r="R76" i="2"/>
  <c r="R75" i="2" s="1"/>
  <c r="S76" i="2"/>
  <c r="S75" i="2" s="1"/>
  <c r="T76" i="2"/>
  <c r="Q78" i="2"/>
  <c r="Q77" i="2" s="1"/>
  <c r="R78" i="2"/>
  <c r="R77" i="2" s="1"/>
  <c r="S78" i="2"/>
  <c r="S77" i="2" s="1"/>
  <c r="T78" i="2"/>
  <c r="Q81" i="2"/>
  <c r="Q80" i="2" s="1"/>
  <c r="Q79" i="2" s="1"/>
  <c r="R81" i="2"/>
  <c r="R80" i="2" s="1"/>
  <c r="R79" i="2" s="1"/>
  <c r="S81" i="2"/>
  <c r="S80" i="2" s="1"/>
  <c r="S79" i="2" s="1"/>
  <c r="T81" i="2"/>
  <c r="Q86" i="2"/>
  <c r="Q85" i="2" s="1"/>
  <c r="R86" i="2"/>
  <c r="R85" i="2" s="1"/>
  <c r="S86" i="2"/>
  <c r="S85" i="2" s="1"/>
  <c r="T86" i="2"/>
  <c r="Q88" i="2"/>
  <c r="Q87" i="2" s="1"/>
  <c r="R88" i="2"/>
  <c r="R87" i="2" s="1"/>
  <c r="S88" i="2"/>
  <c r="S87" i="2" s="1"/>
  <c r="T88" i="2"/>
  <c r="Q90" i="2"/>
  <c r="Q89" i="2" s="1"/>
  <c r="R90" i="2"/>
  <c r="R89" i="2" s="1"/>
  <c r="S90" i="2"/>
  <c r="S89" i="2" s="1"/>
  <c r="T90" i="2"/>
  <c r="Q93" i="2"/>
  <c r="Q92" i="2" s="1"/>
  <c r="Q91" i="2" s="1"/>
  <c r="R93" i="2"/>
  <c r="R92" i="2" s="1"/>
  <c r="R91" i="2" s="1"/>
  <c r="S93" i="2"/>
  <c r="S92" i="2" s="1"/>
  <c r="S91" i="2" s="1"/>
  <c r="T93" i="2"/>
  <c r="Q98" i="2"/>
  <c r="Q97" i="2" s="1"/>
  <c r="Q96" i="2" s="1"/>
  <c r="Q95" i="2" s="1"/>
  <c r="R98" i="2"/>
  <c r="R97" i="2" s="1"/>
  <c r="R96" i="2" s="1"/>
  <c r="R95" i="2" s="1"/>
  <c r="S98" i="2"/>
  <c r="S97" i="2" s="1"/>
  <c r="S96" i="2" s="1"/>
  <c r="T98" i="2"/>
  <c r="Q103" i="2"/>
  <c r="Q102" i="2" s="1"/>
  <c r="Q101" i="2" s="1"/>
  <c r="R103" i="2"/>
  <c r="R102" i="2" s="1"/>
  <c r="R101" i="2" s="1"/>
  <c r="S103" i="2"/>
  <c r="S102" i="2" s="1"/>
  <c r="S101" i="2" s="1"/>
  <c r="T103" i="2"/>
  <c r="Q106" i="2"/>
  <c r="Q105" i="2" s="1"/>
  <c r="Q104" i="2" s="1"/>
  <c r="R106" i="2"/>
  <c r="R105" i="2" s="1"/>
  <c r="R104" i="2" s="1"/>
  <c r="S106" i="2"/>
  <c r="S105" i="2" s="1"/>
  <c r="S104" i="2" s="1"/>
  <c r="T106" i="2"/>
  <c r="Q109" i="2"/>
  <c r="Q108" i="2" s="1"/>
  <c r="Q107" i="2" s="1"/>
  <c r="R109" i="2"/>
  <c r="R108" i="2" s="1"/>
  <c r="R107" i="2" s="1"/>
  <c r="S109" i="2"/>
  <c r="S108" i="2" s="1"/>
  <c r="S107" i="2" s="1"/>
  <c r="T109" i="2"/>
  <c r="Q114" i="2"/>
  <c r="Q113" i="2" s="1"/>
  <c r="Q112" i="2" s="1"/>
  <c r="Q111" i="2" s="1"/>
  <c r="Q110" i="2" s="1"/>
  <c r="R114" i="2"/>
  <c r="R113" i="2" s="1"/>
  <c r="R112" i="2" s="1"/>
  <c r="R111" i="2" s="1"/>
  <c r="R110" i="2" s="1"/>
  <c r="S114" i="2"/>
  <c r="S113" i="2" s="1"/>
  <c r="S112" i="2" s="1"/>
  <c r="S111" i="2" s="1"/>
  <c r="S110" i="2" s="1"/>
  <c r="T114" i="2"/>
  <c r="Q119" i="2"/>
  <c r="Q118" i="2" s="1"/>
  <c r="Q117" i="2" s="1"/>
  <c r="R119" i="2"/>
  <c r="R118" i="2" s="1"/>
  <c r="R117" i="2" s="1"/>
  <c r="S119" i="2"/>
  <c r="S118" i="2" s="1"/>
  <c r="S117" i="2" s="1"/>
  <c r="T119" i="2"/>
  <c r="Q122" i="2"/>
  <c r="Q121" i="2" s="1"/>
  <c r="Q120" i="2" s="1"/>
  <c r="R122" i="2"/>
  <c r="R121" i="2" s="1"/>
  <c r="R120" i="2" s="1"/>
  <c r="S122" i="2"/>
  <c r="S121" i="2" s="1"/>
  <c r="S120" i="2" s="1"/>
  <c r="T122" i="2"/>
  <c r="Q125" i="2"/>
  <c r="Q124" i="2" s="1"/>
  <c r="Q123" i="2" s="1"/>
  <c r="R125" i="2"/>
  <c r="R124" i="2" s="1"/>
  <c r="R123" i="2" s="1"/>
  <c r="S125" i="2"/>
  <c r="S124" i="2" s="1"/>
  <c r="S123" i="2" s="1"/>
  <c r="T125" i="2"/>
  <c r="Q128" i="2"/>
  <c r="Q127" i="2" s="1"/>
  <c r="Q126" i="2" s="1"/>
  <c r="R128" i="2"/>
  <c r="R127" i="2" s="1"/>
  <c r="R126" i="2" s="1"/>
  <c r="S128" i="2"/>
  <c r="S127" i="2" s="1"/>
  <c r="S126" i="2" s="1"/>
  <c r="T128" i="2"/>
  <c r="Q133" i="2"/>
  <c r="Q132" i="2" s="1"/>
  <c r="Q131" i="2" s="1"/>
  <c r="R133" i="2"/>
  <c r="R132" i="2" s="1"/>
  <c r="R131" i="2" s="1"/>
  <c r="S133" i="2"/>
  <c r="S132" i="2" s="1"/>
  <c r="S131" i="2" s="1"/>
  <c r="T133" i="2"/>
  <c r="Q136" i="2"/>
  <c r="Q135" i="2" s="1"/>
  <c r="Q134" i="2" s="1"/>
  <c r="R136" i="2"/>
  <c r="R135" i="2" s="1"/>
  <c r="R134" i="2" s="1"/>
  <c r="S136" i="2"/>
  <c r="S135" i="2" s="1"/>
  <c r="S134" i="2" s="1"/>
  <c r="T136" i="2"/>
  <c r="Q139" i="2"/>
  <c r="Q138" i="2" s="1"/>
  <c r="Q137" i="2" s="1"/>
  <c r="R139" i="2"/>
  <c r="R138" i="2" s="1"/>
  <c r="R137" i="2" s="1"/>
  <c r="S139" i="2"/>
  <c r="S138" i="2" s="1"/>
  <c r="S137" i="2" s="1"/>
  <c r="T139" i="2"/>
  <c r="Q144" i="2"/>
  <c r="Q143" i="2" s="1"/>
  <c r="Q142" i="2" s="1"/>
  <c r="Q141" i="2" s="1"/>
  <c r="Q140" i="2" s="1"/>
  <c r="R144" i="2"/>
  <c r="R143" i="2" s="1"/>
  <c r="R142" i="2" s="1"/>
  <c r="R141" i="2" s="1"/>
  <c r="R140" i="2" s="1"/>
  <c r="S144" i="2"/>
  <c r="S143" i="2" s="1"/>
  <c r="S142" i="2" s="1"/>
  <c r="S141" i="2" s="1"/>
  <c r="S140" i="2" s="1"/>
  <c r="T144" i="2"/>
  <c r="T143" i="2" s="1"/>
  <c r="Q149" i="2"/>
  <c r="Q148" i="2" s="1"/>
  <c r="Q147" i="2" s="1"/>
  <c r="Q146" i="2" s="1"/>
  <c r="Q145" i="2" s="1"/>
  <c r="R149" i="2"/>
  <c r="R148" i="2" s="1"/>
  <c r="R147" i="2" s="1"/>
  <c r="R146" i="2" s="1"/>
  <c r="R145" i="2" s="1"/>
  <c r="S149" i="2"/>
  <c r="S148" i="2" s="1"/>
  <c r="S147" i="2" s="1"/>
  <c r="S146" i="2" s="1"/>
  <c r="S145" i="2" s="1"/>
  <c r="T149" i="2"/>
  <c r="Q154" i="2"/>
  <c r="Q153" i="2" s="1"/>
  <c r="Q152" i="2" s="1"/>
  <c r="Q151" i="2" s="1"/>
  <c r="Q150" i="2" s="1"/>
  <c r="R154" i="2"/>
  <c r="R153" i="2" s="1"/>
  <c r="R152" i="2" s="1"/>
  <c r="R151" i="2" s="1"/>
  <c r="R150" i="2" s="1"/>
  <c r="S154" i="2"/>
  <c r="S153" i="2" s="1"/>
  <c r="S152" i="2" s="1"/>
  <c r="S151" i="2" s="1"/>
  <c r="S150" i="2" s="1"/>
  <c r="T154" i="2"/>
  <c r="Q160" i="2"/>
  <c r="Q159" i="2" s="1"/>
  <c r="Q158" i="2" s="1"/>
  <c r="Q157" i="2" s="1"/>
  <c r="Q156" i="2" s="1"/>
  <c r="R160" i="2"/>
  <c r="R159" i="2" s="1"/>
  <c r="R158" i="2" s="1"/>
  <c r="R157" i="2" s="1"/>
  <c r="R156" i="2" s="1"/>
  <c r="S160" i="2"/>
  <c r="S159" i="2" s="1"/>
  <c r="S158" i="2" s="1"/>
  <c r="S157" i="2" s="1"/>
  <c r="S156" i="2" s="1"/>
  <c r="T160" i="2"/>
  <c r="Q165" i="2"/>
  <c r="Q164" i="2" s="1"/>
  <c r="Q163" i="2" s="1"/>
  <c r="R165" i="2"/>
  <c r="R164" i="2" s="1"/>
  <c r="R163" i="2" s="1"/>
  <c r="S165" i="2"/>
  <c r="S164" i="2" s="1"/>
  <c r="S163" i="2" s="1"/>
  <c r="T165" i="2"/>
  <c r="Q168" i="2"/>
  <c r="Q167" i="2" s="1"/>
  <c r="Q166" i="2" s="1"/>
  <c r="R168" i="2"/>
  <c r="R167" i="2" s="1"/>
  <c r="R166" i="2" s="1"/>
  <c r="S168" i="2"/>
  <c r="S167" i="2" s="1"/>
  <c r="S166" i="2" s="1"/>
  <c r="T168" i="2"/>
  <c r="T167" i="2" s="1"/>
  <c r="Q171" i="2"/>
  <c r="Q170" i="2" s="1"/>
  <c r="R171" i="2"/>
  <c r="R170" i="2" s="1"/>
  <c r="S171" i="2"/>
  <c r="S170" i="2" s="1"/>
  <c r="T171" i="2"/>
  <c r="Q173" i="2"/>
  <c r="Q172" i="2" s="1"/>
  <c r="R173" i="2"/>
  <c r="R172" i="2" s="1"/>
  <c r="S173" i="2"/>
  <c r="S172" i="2" s="1"/>
  <c r="S169" i="2" s="1"/>
  <c r="T173" i="2"/>
  <c r="Q176" i="2"/>
  <c r="Q175" i="2" s="1"/>
  <c r="Q174" i="2" s="1"/>
  <c r="R176" i="2"/>
  <c r="R175" i="2" s="1"/>
  <c r="R174" i="2" s="1"/>
  <c r="S176" i="2"/>
  <c r="S175" i="2" s="1"/>
  <c r="S174" i="2" s="1"/>
  <c r="T176" i="2"/>
  <c r="Q179" i="2"/>
  <c r="Q178" i="2" s="1"/>
  <c r="R179" i="2"/>
  <c r="R178" i="2" s="1"/>
  <c r="S179" i="2"/>
  <c r="S178" i="2" s="1"/>
  <c r="T179" i="2"/>
  <c r="Q181" i="2"/>
  <c r="Q180" i="2" s="1"/>
  <c r="R181" i="2"/>
  <c r="R180" i="2" s="1"/>
  <c r="S181" i="2"/>
  <c r="S180" i="2" s="1"/>
  <c r="T181" i="2"/>
  <c r="Q184" i="2"/>
  <c r="Q183" i="2" s="1"/>
  <c r="Q182" i="2" s="1"/>
  <c r="R184" i="2"/>
  <c r="R183" i="2" s="1"/>
  <c r="R182" i="2" s="1"/>
  <c r="S184" i="2"/>
  <c r="S183" i="2" s="1"/>
  <c r="S182" i="2" s="1"/>
  <c r="T184" i="2"/>
  <c r="Q189" i="2"/>
  <c r="Q188" i="2" s="1"/>
  <c r="Q187" i="2" s="1"/>
  <c r="Q186" i="2" s="1"/>
  <c r="Q185" i="2" s="1"/>
  <c r="R189" i="2"/>
  <c r="R188" i="2" s="1"/>
  <c r="R187" i="2" s="1"/>
  <c r="R186" i="2" s="1"/>
  <c r="R185" i="2" s="1"/>
  <c r="S189" i="2"/>
  <c r="S188" i="2" s="1"/>
  <c r="S187" i="2" s="1"/>
  <c r="S186" i="2" s="1"/>
  <c r="S185" i="2" s="1"/>
  <c r="T189" i="2"/>
  <c r="Q194" i="2"/>
  <c r="Q193" i="2" s="1"/>
  <c r="Q192" i="2" s="1"/>
  <c r="Q191" i="2" s="1"/>
  <c r="Q190" i="2" s="1"/>
  <c r="R194" i="2"/>
  <c r="R193" i="2" s="1"/>
  <c r="R192" i="2" s="1"/>
  <c r="R191" i="2" s="1"/>
  <c r="R190" i="2" s="1"/>
  <c r="S194" i="2"/>
  <c r="S193" i="2" s="1"/>
  <c r="S192" i="2" s="1"/>
  <c r="S191" i="2" s="1"/>
  <c r="S190" i="2" s="1"/>
  <c r="T194" i="2"/>
  <c r="Q199" i="2"/>
  <c r="Q198" i="2" s="1"/>
  <c r="Q197" i="2" s="1"/>
  <c r="Q196" i="2" s="1"/>
  <c r="Q195" i="2" s="1"/>
  <c r="R199" i="2"/>
  <c r="R198" i="2" s="1"/>
  <c r="R197" i="2" s="1"/>
  <c r="R196" i="2" s="1"/>
  <c r="R195" i="2" s="1"/>
  <c r="S199" i="2"/>
  <c r="S198" i="2" s="1"/>
  <c r="S197" i="2" s="1"/>
  <c r="S196" i="2" s="1"/>
  <c r="S195" i="2" s="1"/>
  <c r="T199" i="2"/>
  <c r="Q205" i="2"/>
  <c r="Q204" i="2" s="1"/>
  <c r="Q203" i="2" s="1"/>
  <c r="Q202" i="2" s="1"/>
  <c r="Q200" i="2" s="1"/>
  <c r="R205" i="2"/>
  <c r="R204" i="2" s="1"/>
  <c r="R203" i="2" s="1"/>
  <c r="R202" i="2" s="1"/>
  <c r="S205" i="2"/>
  <c r="S204" i="2" s="1"/>
  <c r="S203" i="2" s="1"/>
  <c r="S202" i="2" s="1"/>
  <c r="T205" i="2"/>
  <c r="Q211" i="2"/>
  <c r="Q210" i="2" s="1"/>
  <c r="R211" i="2"/>
  <c r="R210" i="2" s="1"/>
  <c r="S211" i="2"/>
  <c r="S210" i="2" s="1"/>
  <c r="T211" i="2"/>
  <c r="Q213" i="2"/>
  <c r="Q212" i="2" s="1"/>
  <c r="R213" i="2"/>
  <c r="R212" i="2" s="1"/>
  <c r="S213" i="2"/>
  <c r="S212" i="2" s="1"/>
  <c r="T213" i="2"/>
  <c r="Q216" i="2"/>
  <c r="Q215" i="2" s="1"/>
  <c r="R216" i="2"/>
  <c r="R215" i="2" s="1"/>
  <c r="S216" i="2"/>
  <c r="S215" i="2" s="1"/>
  <c r="T216" i="2"/>
  <c r="Q218" i="2"/>
  <c r="Q217" i="2" s="1"/>
  <c r="R218" i="2"/>
  <c r="R217" i="2" s="1"/>
  <c r="S218" i="2"/>
  <c r="S217" i="2" s="1"/>
  <c r="T218" i="2"/>
  <c r="Q221" i="2"/>
  <c r="Q220" i="2" s="1"/>
  <c r="Q219" i="2" s="1"/>
  <c r="R221" i="2"/>
  <c r="R220" i="2" s="1"/>
  <c r="R219" i="2" s="1"/>
  <c r="S221" i="2"/>
  <c r="S220" i="2" s="1"/>
  <c r="S219" i="2" s="1"/>
  <c r="T221" i="2"/>
  <c r="Q224" i="2"/>
  <c r="Q223" i="2" s="1"/>
  <c r="R224" i="2"/>
  <c r="R223" i="2" s="1"/>
  <c r="S224" i="2"/>
  <c r="S223" i="2" s="1"/>
  <c r="T224" i="2"/>
  <c r="Q226" i="2"/>
  <c r="Q225" i="2" s="1"/>
  <c r="R226" i="2"/>
  <c r="R225" i="2" s="1"/>
  <c r="S226" i="2"/>
  <c r="S225" i="2" s="1"/>
  <c r="T226" i="2"/>
  <c r="Q232" i="2"/>
  <c r="Q231" i="2" s="1"/>
  <c r="Q230" i="2" s="1"/>
  <c r="Q229" i="2" s="1"/>
  <c r="Q228" i="2" s="1"/>
  <c r="R232" i="2"/>
  <c r="R231" i="2" s="1"/>
  <c r="R230" i="2" s="1"/>
  <c r="R229" i="2" s="1"/>
  <c r="R228" i="2" s="1"/>
  <c r="S232" i="2"/>
  <c r="S231" i="2" s="1"/>
  <c r="S230" i="2" s="1"/>
  <c r="S229" i="2" s="1"/>
  <c r="S228" i="2" s="1"/>
  <c r="T232" i="2"/>
  <c r="Q237" i="2"/>
  <c r="Q236" i="2" s="1"/>
  <c r="Q235" i="2" s="1"/>
  <c r="Q234" i="2" s="1"/>
  <c r="R237" i="2"/>
  <c r="R236" i="2" s="1"/>
  <c r="R235" i="2" s="1"/>
  <c r="R234" i="2" s="1"/>
  <c r="S237" i="2"/>
  <c r="S236" i="2" s="1"/>
  <c r="S235" i="2" s="1"/>
  <c r="S234" i="2" s="1"/>
  <c r="T237" i="2"/>
  <c r="Q243" i="2"/>
  <c r="Q242" i="2" s="1"/>
  <c r="Q241" i="2" s="1"/>
  <c r="Q240" i="2" s="1"/>
  <c r="R243" i="2"/>
  <c r="R242" i="2" s="1"/>
  <c r="R241" i="2" s="1"/>
  <c r="R240" i="2" s="1"/>
  <c r="S243" i="2"/>
  <c r="S242" i="2" s="1"/>
  <c r="S241" i="2" s="1"/>
  <c r="S240" i="2" s="1"/>
  <c r="T243" i="2"/>
  <c r="Q249" i="2"/>
  <c r="Q248" i="2" s="1"/>
  <c r="R249" i="2"/>
  <c r="R248" i="2" s="1"/>
  <c r="S249" i="2"/>
  <c r="S248" i="2" s="1"/>
  <c r="T249" i="2"/>
  <c r="Q251" i="2"/>
  <c r="Q250" i="2" s="1"/>
  <c r="R251" i="2"/>
  <c r="R250" i="2" s="1"/>
  <c r="S251" i="2"/>
  <c r="S250" i="2" s="1"/>
  <c r="T251" i="2"/>
  <c r="Q254" i="2"/>
  <c r="Q253" i="2" s="1"/>
  <c r="Q252" i="2" s="1"/>
  <c r="R254" i="2"/>
  <c r="R253" i="2" s="1"/>
  <c r="R252" i="2" s="1"/>
  <c r="S254" i="2"/>
  <c r="S253" i="2" s="1"/>
  <c r="S252" i="2" s="1"/>
  <c r="T254" i="2"/>
  <c r="Q257" i="2"/>
  <c r="Q256" i="2" s="1"/>
  <c r="R257" i="2"/>
  <c r="R256" i="2" s="1"/>
  <c r="S257" i="2"/>
  <c r="S256" i="2" s="1"/>
  <c r="T257" i="2"/>
  <c r="Q259" i="2"/>
  <c r="Q258" i="2" s="1"/>
  <c r="R259" i="2"/>
  <c r="R258" i="2" s="1"/>
  <c r="S259" i="2"/>
  <c r="S258" i="2" s="1"/>
  <c r="T259" i="2"/>
  <c r="Q261" i="2"/>
  <c r="Q260" i="2" s="1"/>
  <c r="R261" i="2"/>
  <c r="R260" i="2" s="1"/>
  <c r="S261" i="2"/>
  <c r="S260" i="2" s="1"/>
  <c r="T261" i="2"/>
  <c r="Q266" i="2"/>
  <c r="Q265" i="2" s="1"/>
  <c r="Q264" i="2" s="1"/>
  <c r="R266" i="2"/>
  <c r="R265" i="2" s="1"/>
  <c r="R264" i="2" s="1"/>
  <c r="S266" i="2"/>
  <c r="S265" i="2" s="1"/>
  <c r="S264" i="2" s="1"/>
  <c r="T266" i="2"/>
  <c r="Q269" i="2"/>
  <c r="Q268" i="2" s="1"/>
  <c r="Q267" i="2" s="1"/>
  <c r="R269" i="2"/>
  <c r="R268" i="2" s="1"/>
  <c r="R267" i="2" s="1"/>
  <c r="S269" i="2"/>
  <c r="S268" i="2" s="1"/>
  <c r="S267" i="2" s="1"/>
  <c r="T269" i="2"/>
  <c r="Q272" i="2"/>
  <c r="Q271" i="2" s="1"/>
  <c r="Q270" i="2" s="1"/>
  <c r="R272" i="2"/>
  <c r="R271" i="2" s="1"/>
  <c r="R270" i="2" s="1"/>
  <c r="S272" i="2"/>
  <c r="S271" i="2" s="1"/>
  <c r="S270" i="2" s="1"/>
  <c r="T272" i="2"/>
  <c r="Q275" i="2"/>
  <c r="Q274" i="2" s="1"/>
  <c r="Q273" i="2" s="1"/>
  <c r="R275" i="2"/>
  <c r="R274" i="2" s="1"/>
  <c r="R273" i="2" s="1"/>
  <c r="S275" i="2"/>
  <c r="S274" i="2" s="1"/>
  <c r="S273" i="2" s="1"/>
  <c r="T275" i="2"/>
  <c r="Q278" i="2"/>
  <c r="Q277" i="2" s="1"/>
  <c r="Q276" i="2" s="1"/>
  <c r="R278" i="2"/>
  <c r="R277" i="2" s="1"/>
  <c r="R276" i="2" s="1"/>
  <c r="S278" i="2"/>
  <c r="S277" i="2" s="1"/>
  <c r="S276" i="2" s="1"/>
  <c r="T278" i="2"/>
  <c r="Q281" i="2"/>
  <c r="Q280" i="2" s="1"/>
  <c r="Q279" i="2" s="1"/>
  <c r="R281" i="2"/>
  <c r="R280" i="2" s="1"/>
  <c r="R279" i="2" s="1"/>
  <c r="S281" i="2"/>
  <c r="S280" i="2" s="1"/>
  <c r="S279" i="2" s="1"/>
  <c r="T281" i="2"/>
  <c r="Q284" i="2"/>
  <c r="Q283" i="2" s="1"/>
  <c r="Q282" i="2" s="1"/>
  <c r="R284" i="2"/>
  <c r="R283" i="2" s="1"/>
  <c r="R282" i="2" s="1"/>
  <c r="S284" i="2"/>
  <c r="S283" i="2" s="1"/>
  <c r="S282" i="2" s="1"/>
  <c r="T284" i="2"/>
  <c r="Q287" i="2"/>
  <c r="Q286" i="2" s="1"/>
  <c r="Q285" i="2" s="1"/>
  <c r="R287" i="2"/>
  <c r="R286" i="2" s="1"/>
  <c r="R285" i="2" s="1"/>
  <c r="S287" i="2"/>
  <c r="S286" i="2" s="1"/>
  <c r="S285" i="2" s="1"/>
  <c r="T287" i="2"/>
  <c r="Q290" i="2"/>
  <c r="Q289" i="2" s="1"/>
  <c r="Q288" i="2" s="1"/>
  <c r="R290" i="2"/>
  <c r="R289" i="2" s="1"/>
  <c r="R288" i="2" s="1"/>
  <c r="S290" i="2"/>
  <c r="S289" i="2" s="1"/>
  <c r="S288" i="2" s="1"/>
  <c r="T290" i="2"/>
  <c r="Q293" i="2"/>
  <c r="Q292" i="2" s="1"/>
  <c r="Q291" i="2" s="1"/>
  <c r="R293" i="2"/>
  <c r="R292" i="2" s="1"/>
  <c r="R291" i="2" s="1"/>
  <c r="S293" i="2"/>
  <c r="S292" i="2" s="1"/>
  <c r="S291" i="2" s="1"/>
  <c r="T293" i="2"/>
  <c r="Q296" i="2"/>
  <c r="Q295" i="2" s="1"/>
  <c r="Q294" i="2" s="1"/>
  <c r="R296" i="2"/>
  <c r="R295" i="2" s="1"/>
  <c r="R294" i="2" s="1"/>
  <c r="S296" i="2"/>
  <c r="S295" i="2" s="1"/>
  <c r="S294" i="2" s="1"/>
  <c r="T296" i="2"/>
  <c r="Q299" i="2"/>
  <c r="Q298" i="2" s="1"/>
  <c r="Q297" i="2" s="1"/>
  <c r="R299" i="2"/>
  <c r="R298" i="2" s="1"/>
  <c r="R297" i="2" s="1"/>
  <c r="S299" i="2"/>
  <c r="S298" i="2" s="1"/>
  <c r="S297" i="2" s="1"/>
  <c r="T299" i="2"/>
  <c r="Q304" i="2"/>
  <c r="Q303" i="2" s="1"/>
  <c r="R304" i="2"/>
  <c r="R303" i="2" s="1"/>
  <c r="S304" i="2"/>
  <c r="S303" i="2" s="1"/>
  <c r="T304" i="2"/>
  <c r="Q306" i="2"/>
  <c r="Q305" i="2" s="1"/>
  <c r="R306" i="2"/>
  <c r="R305" i="2" s="1"/>
  <c r="S306" i="2"/>
  <c r="S305" i="2" s="1"/>
  <c r="T306" i="2"/>
  <c r="Q311" i="2"/>
  <c r="Q310" i="2" s="1"/>
  <c r="Q309" i="2" s="1"/>
  <c r="Q308" i="2" s="1"/>
  <c r="Q307" i="2" s="1"/>
  <c r="R311" i="2"/>
  <c r="R310" i="2" s="1"/>
  <c r="R309" i="2" s="1"/>
  <c r="R308" i="2" s="1"/>
  <c r="R307" i="2" s="1"/>
  <c r="S311" i="2"/>
  <c r="S310" i="2" s="1"/>
  <c r="S309" i="2" s="1"/>
  <c r="S308" i="2" s="1"/>
  <c r="S307" i="2" s="1"/>
  <c r="T311" i="2"/>
  <c r="Q316" i="2"/>
  <c r="Q315" i="2" s="1"/>
  <c r="Q314" i="2" s="1"/>
  <c r="R316" i="2"/>
  <c r="R315" i="2" s="1"/>
  <c r="R314" i="2" s="1"/>
  <c r="S316" i="2"/>
  <c r="S315" i="2" s="1"/>
  <c r="S314" i="2" s="1"/>
  <c r="T316" i="2"/>
  <c r="Q319" i="2"/>
  <c r="Q318" i="2" s="1"/>
  <c r="Q317" i="2" s="1"/>
  <c r="R319" i="2"/>
  <c r="R318" i="2" s="1"/>
  <c r="R317" i="2" s="1"/>
  <c r="S319" i="2"/>
  <c r="S318" i="2" s="1"/>
  <c r="S317" i="2" s="1"/>
  <c r="T319" i="2"/>
  <c r="Q322" i="2"/>
  <c r="Q321" i="2" s="1"/>
  <c r="Q320" i="2" s="1"/>
  <c r="R322" i="2"/>
  <c r="R321" i="2" s="1"/>
  <c r="R320" i="2" s="1"/>
  <c r="S322" i="2"/>
  <c r="S321" i="2" s="1"/>
  <c r="S320" i="2" s="1"/>
  <c r="T322" i="2"/>
  <c r="Q324" i="2"/>
  <c r="Q323" i="2" s="1"/>
  <c r="R324" i="2"/>
  <c r="R323" i="2" s="1"/>
  <c r="S324" i="2"/>
  <c r="S323" i="2" s="1"/>
  <c r="Q330" i="2"/>
  <c r="Q329" i="2" s="1"/>
  <c r="Q328" i="2" s="1"/>
  <c r="Q327" i="2" s="1"/>
  <c r="Q326" i="2" s="1"/>
  <c r="R330" i="2"/>
  <c r="R329" i="2" s="1"/>
  <c r="R328" i="2" s="1"/>
  <c r="R327" i="2" s="1"/>
  <c r="R326" i="2" s="1"/>
  <c r="S330" i="2"/>
  <c r="S329" i="2" s="1"/>
  <c r="S328" i="2" s="1"/>
  <c r="S327" i="2" s="1"/>
  <c r="S326" i="2" s="1"/>
  <c r="T330" i="2"/>
  <c r="Q335" i="2"/>
  <c r="Q334" i="2" s="1"/>
  <c r="R335" i="2"/>
  <c r="R334" i="2" s="1"/>
  <c r="S335" i="2"/>
  <c r="S334" i="2" s="1"/>
  <c r="T335" i="2"/>
  <c r="Q337" i="2"/>
  <c r="Q336" i="2" s="1"/>
  <c r="R337" i="2"/>
  <c r="R336" i="2" s="1"/>
  <c r="R333" i="2" s="1"/>
  <c r="R332" i="2" s="1"/>
  <c r="R331" i="2" s="1"/>
  <c r="S337" i="2"/>
  <c r="S336" i="2" s="1"/>
  <c r="T337" i="2"/>
  <c r="Q341" i="2"/>
  <c r="Q340" i="2" s="1"/>
  <c r="R341" i="2"/>
  <c r="R340" i="2" s="1"/>
  <c r="S341" i="2"/>
  <c r="S340" i="2" s="1"/>
  <c r="Q345" i="2"/>
  <c r="Q344" i="2" s="1"/>
  <c r="Q343" i="2" s="1"/>
  <c r="R345" i="2"/>
  <c r="R344" i="2" s="1"/>
  <c r="R343" i="2" s="1"/>
  <c r="S345" i="2"/>
  <c r="S344" i="2" s="1"/>
  <c r="S343" i="2" s="1"/>
  <c r="T345" i="2"/>
  <c r="Q348" i="2"/>
  <c r="R348" i="2"/>
  <c r="S348" i="2"/>
  <c r="T348" i="2"/>
  <c r="Q349" i="2"/>
  <c r="R349" i="2"/>
  <c r="S349" i="2"/>
  <c r="T349" i="2"/>
  <c r="Q355" i="2"/>
  <c r="Q354" i="2" s="1"/>
  <c r="R355" i="2"/>
  <c r="R354" i="2" s="1"/>
  <c r="S355" i="2"/>
  <c r="S354" i="2" s="1"/>
  <c r="T355" i="2"/>
  <c r="Q357" i="2"/>
  <c r="Q356" i="2" s="1"/>
  <c r="R357" i="2"/>
  <c r="R356" i="2" s="1"/>
  <c r="S357" i="2"/>
  <c r="S356" i="2" s="1"/>
  <c r="T357" i="2"/>
  <c r="Q360" i="2"/>
  <c r="Q359" i="2" s="1"/>
  <c r="Q358" i="2" s="1"/>
  <c r="R360" i="2"/>
  <c r="R359" i="2" s="1"/>
  <c r="R358" i="2" s="1"/>
  <c r="S360" i="2"/>
  <c r="S359" i="2" s="1"/>
  <c r="S358" i="2" s="1"/>
  <c r="T360" i="2"/>
  <c r="Q365" i="2"/>
  <c r="Q364" i="2" s="1"/>
  <c r="Q363" i="2" s="1"/>
  <c r="R365" i="2"/>
  <c r="R364" i="2" s="1"/>
  <c r="R363" i="2" s="1"/>
  <c r="S365" i="2"/>
  <c r="S364" i="2" s="1"/>
  <c r="S363" i="2" s="1"/>
  <c r="T365" i="2"/>
  <c r="Q368" i="2"/>
  <c r="Q367" i="2" s="1"/>
  <c r="Q366" i="2" s="1"/>
  <c r="R368" i="2"/>
  <c r="R367" i="2" s="1"/>
  <c r="R366" i="2" s="1"/>
  <c r="S368" i="2"/>
  <c r="S367" i="2" s="1"/>
  <c r="S366" i="2" s="1"/>
  <c r="T368" i="2"/>
  <c r="Q373" i="2"/>
  <c r="Q372" i="2" s="1"/>
  <c r="Q371" i="2" s="1"/>
  <c r="R373" i="2"/>
  <c r="R372" i="2" s="1"/>
  <c r="R371" i="2" s="1"/>
  <c r="S373" i="2"/>
  <c r="S372" i="2" s="1"/>
  <c r="S371" i="2" s="1"/>
  <c r="T373" i="2"/>
  <c r="Q376" i="2"/>
  <c r="Q375" i="2" s="1"/>
  <c r="Q374" i="2" s="1"/>
  <c r="R376" i="2"/>
  <c r="R375" i="2" s="1"/>
  <c r="R374" i="2" s="1"/>
  <c r="S376" i="2"/>
  <c r="S375" i="2" s="1"/>
  <c r="S374" i="2" s="1"/>
  <c r="T376" i="2"/>
  <c r="Q380" i="2"/>
  <c r="Q379" i="2" s="1"/>
  <c r="Q378" i="2" s="1"/>
  <c r="Q377" i="2" s="1"/>
  <c r="R380" i="2"/>
  <c r="R379" i="2" s="1"/>
  <c r="R378" i="2" s="1"/>
  <c r="R377" i="2" s="1"/>
  <c r="S380" i="2"/>
  <c r="S379" i="2" s="1"/>
  <c r="S378" i="2" s="1"/>
  <c r="S377" i="2" s="1"/>
  <c r="T380" i="2"/>
  <c r="Q384" i="2"/>
  <c r="Q383" i="2" s="1"/>
  <c r="Q382" i="2" s="1"/>
  <c r="R384" i="2"/>
  <c r="R383" i="2" s="1"/>
  <c r="R382" i="2" s="1"/>
  <c r="S384" i="2"/>
  <c r="S383" i="2" s="1"/>
  <c r="S382" i="2" s="1"/>
  <c r="T384" i="2"/>
  <c r="Q387" i="2"/>
  <c r="Q386" i="2" s="1"/>
  <c r="Q385" i="2" s="1"/>
  <c r="R387" i="2"/>
  <c r="R386" i="2" s="1"/>
  <c r="R385" i="2" s="1"/>
  <c r="S387" i="2"/>
  <c r="S386" i="2" s="1"/>
  <c r="S385" i="2" s="1"/>
  <c r="T387" i="2"/>
  <c r="Q391" i="2"/>
  <c r="Q390" i="2" s="1"/>
  <c r="R391" i="2"/>
  <c r="R390" i="2" s="1"/>
  <c r="S391" i="2"/>
  <c r="S390" i="2" s="1"/>
  <c r="T391" i="2"/>
  <c r="Q393" i="2"/>
  <c r="Q392" i="2" s="1"/>
  <c r="R393" i="2"/>
  <c r="R392" i="2" s="1"/>
  <c r="S393" i="2"/>
  <c r="S392" i="2" s="1"/>
  <c r="T393" i="2"/>
  <c r="Q397" i="2"/>
  <c r="Q396" i="2" s="1"/>
  <c r="Q395" i="2" s="1"/>
  <c r="R397" i="2"/>
  <c r="R396" i="2" s="1"/>
  <c r="R395" i="2" s="1"/>
  <c r="S397" i="2"/>
  <c r="S396" i="2" s="1"/>
  <c r="S395" i="2" s="1"/>
  <c r="T397" i="2"/>
  <c r="Q400" i="2"/>
  <c r="Q399" i="2" s="1"/>
  <c r="Q398" i="2" s="1"/>
  <c r="R400" i="2"/>
  <c r="R399" i="2" s="1"/>
  <c r="R398" i="2" s="1"/>
  <c r="S400" i="2"/>
  <c r="S399" i="2" s="1"/>
  <c r="S398" i="2" s="1"/>
  <c r="T400" i="2"/>
  <c r="Q403" i="2"/>
  <c r="Q402" i="2" s="1"/>
  <c r="Q401" i="2" s="1"/>
  <c r="R403" i="2"/>
  <c r="R402" i="2" s="1"/>
  <c r="R401" i="2" s="1"/>
  <c r="S403" i="2"/>
  <c r="S402" i="2" s="1"/>
  <c r="S401" i="2" s="1"/>
  <c r="T403" i="2"/>
  <c r="P13" i="47"/>
  <c r="P18" i="47"/>
  <c r="P21" i="47"/>
  <c r="P23" i="47"/>
  <c r="P28" i="47"/>
  <c r="P41" i="47"/>
  <c r="P44" i="47"/>
  <c r="P47" i="47"/>
  <c r="P50" i="47"/>
  <c r="P57" i="47"/>
  <c r="P61" i="47"/>
  <c r="P64" i="47"/>
  <c r="P74" i="47"/>
  <c r="P76" i="47"/>
  <c r="P81" i="47"/>
  <c r="P87" i="47"/>
  <c r="P89" i="47"/>
  <c r="P92" i="47"/>
  <c r="P97" i="47"/>
  <c r="P101" i="47"/>
  <c r="P104" i="47"/>
  <c r="P107" i="47"/>
  <c r="P111" i="47"/>
  <c r="P115" i="47"/>
  <c r="P120" i="47"/>
  <c r="P123" i="47"/>
  <c r="P126" i="47"/>
  <c r="P130" i="47"/>
  <c r="P133" i="47"/>
  <c r="P137" i="47"/>
  <c r="P142" i="47"/>
  <c r="P145" i="47"/>
  <c r="P148" i="47"/>
  <c r="P151" i="47"/>
  <c r="P154" i="47"/>
  <c r="P159" i="47"/>
  <c r="P162" i="47"/>
  <c r="P165" i="47"/>
  <c r="P171" i="47"/>
  <c r="P173" i="47"/>
  <c r="P176" i="47"/>
  <c r="P179" i="47"/>
  <c r="P184" i="47"/>
  <c r="P187" i="47"/>
  <c r="P191" i="47"/>
  <c r="P196" i="47"/>
  <c r="P200" i="47"/>
  <c r="P203" i="47"/>
  <c r="P207" i="47"/>
  <c r="P212" i="47"/>
  <c r="P214" i="47"/>
  <c r="P217" i="47"/>
  <c r="P219" i="47"/>
  <c r="P222" i="47"/>
  <c r="P225" i="47"/>
  <c r="P227" i="47"/>
  <c r="P233" i="47"/>
  <c r="P236" i="47"/>
  <c r="P239" i="47"/>
  <c r="P242" i="47"/>
  <c r="P245" i="47"/>
  <c r="P252" i="47"/>
  <c r="P255" i="47"/>
  <c r="P258" i="47"/>
  <c r="P261" i="47"/>
  <c r="P264" i="47"/>
  <c r="P267" i="47"/>
  <c r="P276" i="47"/>
  <c r="P279" i="47"/>
  <c r="P288" i="47"/>
  <c r="P292" i="47"/>
  <c r="P295" i="47"/>
  <c r="P298" i="47"/>
  <c r="P304" i="47"/>
  <c r="P308" i="47"/>
  <c r="P310" i="47"/>
  <c r="P316" i="47"/>
  <c r="P329" i="47"/>
  <c r="P332" i="47"/>
  <c r="P337" i="47"/>
  <c r="P340" i="47"/>
  <c r="P342" i="2" s="1"/>
  <c r="P343" i="47"/>
  <c r="P344" i="47"/>
  <c r="P348" i="47"/>
  <c r="P356" i="47"/>
  <c r="P359" i="47"/>
  <c r="P362" i="47"/>
  <c r="P366" i="47"/>
  <c r="P371" i="47"/>
  <c r="P375" i="47"/>
  <c r="P383" i="47"/>
  <c r="P389" i="47"/>
  <c r="P395" i="47"/>
  <c r="R10" i="3"/>
  <c r="R9" i="3" s="1"/>
  <c r="S10" i="3"/>
  <c r="S9" i="3" s="1"/>
  <c r="T10" i="3"/>
  <c r="R12" i="3"/>
  <c r="R11" i="3" s="1"/>
  <c r="S12" i="3"/>
  <c r="S11" i="3" s="1"/>
  <c r="T12" i="3"/>
  <c r="T11" i="3" s="1"/>
  <c r="R16" i="3"/>
  <c r="R15" i="3" s="1"/>
  <c r="S16" i="3"/>
  <c r="S15" i="3" s="1"/>
  <c r="T16" i="3"/>
  <c r="T15" i="3" s="1"/>
  <c r="R18" i="3"/>
  <c r="R17" i="3" s="1"/>
  <c r="S18" i="3"/>
  <c r="S17" i="3" s="1"/>
  <c r="T18" i="3"/>
  <c r="R21" i="3"/>
  <c r="R20" i="3" s="1"/>
  <c r="S21" i="3"/>
  <c r="S20" i="3" s="1"/>
  <c r="T21" i="3"/>
  <c r="R23" i="3"/>
  <c r="R22" i="3" s="1"/>
  <c r="S23" i="3"/>
  <c r="S22" i="3" s="1"/>
  <c r="T23" i="3"/>
  <c r="T22" i="3" s="1"/>
  <c r="R26" i="3"/>
  <c r="R25" i="3" s="1"/>
  <c r="S26" i="3"/>
  <c r="S25" i="3" s="1"/>
  <c r="T26" i="3"/>
  <c r="R28" i="3"/>
  <c r="R27" i="3" s="1"/>
  <c r="S28" i="3"/>
  <c r="S27" i="3" s="1"/>
  <c r="T28" i="3"/>
  <c r="T27" i="3" s="1"/>
  <c r="R31" i="3"/>
  <c r="R30" i="3" s="1"/>
  <c r="S31" i="3"/>
  <c r="S30" i="3" s="1"/>
  <c r="T31" i="3"/>
  <c r="R33" i="3"/>
  <c r="R32" i="3" s="1"/>
  <c r="S33" i="3"/>
  <c r="S32" i="3" s="1"/>
  <c r="T33" i="3"/>
  <c r="R36" i="3"/>
  <c r="R35" i="3" s="1"/>
  <c r="R34" i="3" s="1"/>
  <c r="S36" i="3"/>
  <c r="S35" i="3" s="1"/>
  <c r="S34" i="3" s="1"/>
  <c r="T36" i="3"/>
  <c r="T35" i="3" s="1"/>
  <c r="T34" i="3" s="1"/>
  <c r="R39" i="3"/>
  <c r="R38" i="3" s="1"/>
  <c r="S39" i="3"/>
  <c r="S38" i="3" s="1"/>
  <c r="T39" i="3"/>
  <c r="T38" i="3" s="1"/>
  <c r="R41" i="3"/>
  <c r="R40" i="3" s="1"/>
  <c r="S41" i="3"/>
  <c r="S40" i="3" s="1"/>
  <c r="T41" i="3"/>
  <c r="R43" i="3"/>
  <c r="R42" i="3" s="1"/>
  <c r="S43" i="3"/>
  <c r="S42" i="3" s="1"/>
  <c r="T43" i="3"/>
  <c r="R46" i="3"/>
  <c r="R45" i="3" s="1"/>
  <c r="R44" i="3" s="1"/>
  <c r="S46" i="3"/>
  <c r="S45" i="3" s="1"/>
  <c r="S44" i="3" s="1"/>
  <c r="T46" i="3"/>
  <c r="T45" i="3" s="1"/>
  <c r="T44" i="3" s="1"/>
  <c r="R49" i="3"/>
  <c r="R48" i="3" s="1"/>
  <c r="R47" i="3" s="1"/>
  <c r="S49" i="3"/>
  <c r="S48" i="3" s="1"/>
  <c r="S47" i="3" s="1"/>
  <c r="T49" i="3"/>
  <c r="R52" i="3"/>
  <c r="R51" i="3" s="1"/>
  <c r="R50" i="3" s="1"/>
  <c r="S52" i="3"/>
  <c r="S51" i="3" s="1"/>
  <c r="S50" i="3" s="1"/>
  <c r="T52" i="3"/>
  <c r="R55" i="3"/>
  <c r="R54" i="3" s="1"/>
  <c r="R53" i="3" s="1"/>
  <c r="S55" i="3"/>
  <c r="S54" i="3" s="1"/>
  <c r="S53" i="3" s="1"/>
  <c r="T55" i="3"/>
  <c r="T54" i="3" s="1"/>
  <c r="T53" i="3" s="1"/>
  <c r="R58" i="3"/>
  <c r="R57" i="3" s="1"/>
  <c r="R56" i="3" s="1"/>
  <c r="S58" i="3"/>
  <c r="S57" i="3" s="1"/>
  <c r="S56" i="3" s="1"/>
  <c r="T58" i="3"/>
  <c r="T57" i="3" s="1"/>
  <c r="T56" i="3" s="1"/>
  <c r="R62" i="3"/>
  <c r="R61" i="3" s="1"/>
  <c r="R60" i="3" s="1"/>
  <c r="R59" i="3" s="1"/>
  <c r="S62" i="3"/>
  <c r="S61" i="3" s="1"/>
  <c r="S60" i="3" s="1"/>
  <c r="S59" i="3" s="1"/>
  <c r="T62" i="3"/>
  <c r="T61" i="3" s="1"/>
  <c r="T60" i="3" s="1"/>
  <c r="T59" i="3" s="1"/>
  <c r="R66" i="3"/>
  <c r="R65" i="3" s="1"/>
  <c r="S66" i="3"/>
  <c r="S65" i="3" s="1"/>
  <c r="T66" i="3"/>
  <c r="T65" i="3" s="1"/>
  <c r="R68" i="3"/>
  <c r="R67" i="3" s="1"/>
  <c r="S68" i="3"/>
  <c r="S67" i="3" s="1"/>
  <c r="T68" i="3"/>
  <c r="R71" i="3"/>
  <c r="R70" i="3" s="1"/>
  <c r="R69" i="3" s="1"/>
  <c r="S71" i="3"/>
  <c r="S70" i="3" s="1"/>
  <c r="S69" i="3" s="1"/>
  <c r="T71" i="3"/>
  <c r="T70" i="3" s="1"/>
  <c r="T69" i="3" s="1"/>
  <c r="R74" i="3"/>
  <c r="R73" i="3" s="1"/>
  <c r="R72" i="3" s="1"/>
  <c r="S74" i="3"/>
  <c r="S73" i="3" s="1"/>
  <c r="S72" i="3" s="1"/>
  <c r="T74" i="3"/>
  <c r="T73" i="3" s="1"/>
  <c r="T72" i="3" s="1"/>
  <c r="R77" i="3"/>
  <c r="R76" i="3" s="1"/>
  <c r="R75" i="3" s="1"/>
  <c r="S77" i="3"/>
  <c r="S76" i="3" s="1"/>
  <c r="S75" i="3" s="1"/>
  <c r="T77" i="3"/>
  <c r="T76" i="3" s="1"/>
  <c r="T75" i="3" s="1"/>
  <c r="R80" i="3"/>
  <c r="R79" i="3" s="1"/>
  <c r="R78" i="3" s="1"/>
  <c r="S80" i="3"/>
  <c r="S79" i="3" s="1"/>
  <c r="S78" i="3" s="1"/>
  <c r="T80" i="3"/>
  <c r="T79" i="3" s="1"/>
  <c r="T78" i="3" s="1"/>
  <c r="R83" i="3"/>
  <c r="R82" i="3" s="1"/>
  <c r="R81" i="3" s="1"/>
  <c r="S83" i="3"/>
  <c r="S82" i="3" s="1"/>
  <c r="S81" i="3" s="1"/>
  <c r="T83" i="3"/>
  <c r="T82" i="3" s="1"/>
  <c r="T81" i="3" s="1"/>
  <c r="R87" i="3"/>
  <c r="R86" i="3" s="1"/>
  <c r="R85" i="3" s="1"/>
  <c r="R84" i="3" s="1"/>
  <c r="S87" i="3"/>
  <c r="S86" i="3" s="1"/>
  <c r="S85" i="3" s="1"/>
  <c r="S84" i="3" s="1"/>
  <c r="T87" i="3"/>
  <c r="R91" i="3"/>
  <c r="R90" i="3" s="1"/>
  <c r="R89" i="3" s="1"/>
  <c r="S91" i="3"/>
  <c r="S90" i="3" s="1"/>
  <c r="S89" i="3" s="1"/>
  <c r="T91" i="3"/>
  <c r="T90" i="3" s="1"/>
  <c r="R94" i="3"/>
  <c r="R93" i="3" s="1"/>
  <c r="R92" i="3" s="1"/>
  <c r="S94" i="3"/>
  <c r="S93" i="3" s="1"/>
  <c r="S92" i="3" s="1"/>
  <c r="T94" i="3"/>
  <c r="T93" i="3" s="1"/>
  <c r="T92" i="3" s="1"/>
  <c r="R97" i="3"/>
  <c r="R96" i="3" s="1"/>
  <c r="R95" i="3" s="1"/>
  <c r="S97" i="3"/>
  <c r="S96" i="3" s="1"/>
  <c r="S95" i="3" s="1"/>
  <c r="T97" i="3"/>
  <c r="T96" i="3" s="1"/>
  <c r="T95" i="3" s="1"/>
  <c r="R102" i="3"/>
  <c r="R101" i="3" s="1"/>
  <c r="S102" i="3"/>
  <c r="S101" i="3" s="1"/>
  <c r="T102" i="3"/>
  <c r="T101" i="3" s="1"/>
  <c r="R104" i="3"/>
  <c r="R103" i="3" s="1"/>
  <c r="S104" i="3"/>
  <c r="S103" i="3" s="1"/>
  <c r="T104" i="3"/>
  <c r="T103" i="3" s="1"/>
  <c r="R106" i="3"/>
  <c r="R105" i="3" s="1"/>
  <c r="S106" i="3"/>
  <c r="S105" i="3" s="1"/>
  <c r="T106" i="3"/>
  <c r="T105" i="3" s="1"/>
  <c r="R111" i="3"/>
  <c r="R110" i="3" s="1"/>
  <c r="R109" i="3" s="1"/>
  <c r="R108" i="3" s="1"/>
  <c r="S111" i="3"/>
  <c r="S110" i="3" s="1"/>
  <c r="S109" i="3" s="1"/>
  <c r="S108" i="3" s="1"/>
  <c r="T111" i="3"/>
  <c r="R115" i="3"/>
  <c r="R114" i="3" s="1"/>
  <c r="S115" i="3"/>
  <c r="S114" i="3" s="1"/>
  <c r="T115" i="3"/>
  <c r="T114" i="3" s="1"/>
  <c r="R117" i="3"/>
  <c r="R116" i="3" s="1"/>
  <c r="S117" i="3"/>
  <c r="S116" i="3" s="1"/>
  <c r="T117" i="3"/>
  <c r="T116" i="3" s="1"/>
  <c r="R119" i="3"/>
  <c r="R118" i="3" s="1"/>
  <c r="S119" i="3"/>
  <c r="S118" i="3" s="1"/>
  <c r="T119" i="3"/>
  <c r="T118" i="3" s="1"/>
  <c r="R122" i="3"/>
  <c r="R121" i="3" s="1"/>
  <c r="R120" i="3" s="1"/>
  <c r="S122" i="3"/>
  <c r="S121" i="3" s="1"/>
  <c r="S120" i="3" s="1"/>
  <c r="T122" i="3"/>
  <c r="T121" i="3" s="1"/>
  <c r="T120" i="3" s="1"/>
  <c r="R127" i="3"/>
  <c r="R126" i="3" s="1"/>
  <c r="R125" i="3" s="1"/>
  <c r="R124" i="3" s="1"/>
  <c r="S127" i="3"/>
  <c r="S126" i="3" s="1"/>
  <c r="S125" i="3" s="1"/>
  <c r="S124" i="3" s="1"/>
  <c r="T127" i="3"/>
  <c r="T126" i="3" s="1"/>
  <c r="T125" i="3" s="1"/>
  <c r="T124" i="3" s="1"/>
  <c r="R131" i="3"/>
  <c r="R130" i="3" s="1"/>
  <c r="R129" i="3" s="1"/>
  <c r="S131" i="3"/>
  <c r="S130" i="3" s="1"/>
  <c r="S129" i="3" s="1"/>
  <c r="T131" i="3"/>
  <c r="T130" i="3" s="1"/>
  <c r="T129" i="3" s="1"/>
  <c r="R134" i="3"/>
  <c r="R133" i="3" s="1"/>
  <c r="R132" i="3" s="1"/>
  <c r="S134" i="3"/>
  <c r="S133" i="3" s="1"/>
  <c r="S132" i="3" s="1"/>
  <c r="T134" i="3"/>
  <c r="R137" i="3"/>
  <c r="R136" i="3" s="1"/>
  <c r="R135" i="3" s="1"/>
  <c r="S137" i="3"/>
  <c r="S136" i="3" s="1"/>
  <c r="S135" i="3" s="1"/>
  <c r="T137" i="3"/>
  <c r="T136" i="3" s="1"/>
  <c r="T135" i="3" s="1"/>
  <c r="R141" i="3"/>
  <c r="R140" i="3" s="1"/>
  <c r="R139" i="3" s="1"/>
  <c r="R138" i="3" s="1"/>
  <c r="S141" i="3"/>
  <c r="S140" i="3" s="1"/>
  <c r="S139" i="3" s="1"/>
  <c r="S138" i="3" s="1"/>
  <c r="T141" i="3"/>
  <c r="T140" i="3" s="1"/>
  <c r="R145" i="3"/>
  <c r="R144" i="3" s="1"/>
  <c r="R143" i="3" s="1"/>
  <c r="R142" i="3" s="1"/>
  <c r="S145" i="3"/>
  <c r="S144" i="3" s="1"/>
  <c r="S143" i="3" s="1"/>
  <c r="S142" i="3" s="1"/>
  <c r="T145" i="3"/>
  <c r="T144" i="3" s="1"/>
  <c r="T143" i="3" s="1"/>
  <c r="T142" i="3" s="1"/>
  <c r="R150" i="3"/>
  <c r="R149" i="3" s="1"/>
  <c r="R148" i="3" s="1"/>
  <c r="S150" i="3"/>
  <c r="S149" i="3" s="1"/>
  <c r="S148" i="3" s="1"/>
  <c r="T150" i="3"/>
  <c r="T149" i="3" s="1"/>
  <c r="T148" i="3" s="1"/>
  <c r="R153" i="3"/>
  <c r="R152" i="3" s="1"/>
  <c r="R151" i="3" s="1"/>
  <c r="S153" i="3"/>
  <c r="S152" i="3" s="1"/>
  <c r="S151" i="3" s="1"/>
  <c r="T153" i="3"/>
  <c r="T152" i="3" s="1"/>
  <c r="T151" i="3" s="1"/>
  <c r="R156" i="3"/>
  <c r="R155" i="3" s="1"/>
  <c r="R154" i="3" s="1"/>
  <c r="S156" i="3"/>
  <c r="S155" i="3" s="1"/>
  <c r="S154" i="3" s="1"/>
  <c r="T156" i="3"/>
  <c r="T155" i="3" s="1"/>
  <c r="T154" i="3" s="1"/>
  <c r="R160" i="3"/>
  <c r="R159" i="3" s="1"/>
  <c r="R158" i="3" s="1"/>
  <c r="S160" i="3"/>
  <c r="S159" i="3" s="1"/>
  <c r="S158" i="3" s="1"/>
  <c r="T160" i="3"/>
  <c r="T159" i="3" s="1"/>
  <c r="T158" i="3" s="1"/>
  <c r="R163" i="3"/>
  <c r="R162" i="3" s="1"/>
  <c r="R161" i="3" s="1"/>
  <c r="S163" i="3"/>
  <c r="S162" i="3" s="1"/>
  <c r="S161" i="3" s="1"/>
  <c r="T163" i="3"/>
  <c r="R167" i="3"/>
  <c r="R166" i="3" s="1"/>
  <c r="R165" i="3" s="1"/>
  <c r="R164" i="3" s="1"/>
  <c r="S167" i="3"/>
  <c r="S166" i="3" s="1"/>
  <c r="S165" i="3" s="1"/>
  <c r="S164" i="3" s="1"/>
  <c r="T167" i="3"/>
  <c r="T166" i="3" s="1"/>
  <c r="T165" i="3" s="1"/>
  <c r="T164" i="3" s="1"/>
  <c r="R172" i="3"/>
  <c r="R171" i="3" s="1"/>
  <c r="R170" i="3" s="1"/>
  <c r="S172" i="3"/>
  <c r="S171" i="3" s="1"/>
  <c r="S170" i="3" s="1"/>
  <c r="T172" i="3"/>
  <c r="T171" i="3" s="1"/>
  <c r="R175" i="3"/>
  <c r="R174" i="3" s="1"/>
  <c r="R173" i="3" s="1"/>
  <c r="S175" i="3"/>
  <c r="S174" i="3" s="1"/>
  <c r="S173" i="3" s="1"/>
  <c r="T175" i="3"/>
  <c r="T174" i="3" s="1"/>
  <c r="T173" i="3" s="1"/>
  <c r="R178" i="3"/>
  <c r="R177" i="3" s="1"/>
  <c r="R176" i="3" s="1"/>
  <c r="S178" i="3"/>
  <c r="S177" i="3" s="1"/>
  <c r="S176" i="3" s="1"/>
  <c r="T178" i="3"/>
  <c r="R181" i="3"/>
  <c r="R180" i="3" s="1"/>
  <c r="R179" i="3" s="1"/>
  <c r="S181" i="3"/>
  <c r="S180" i="3" s="1"/>
  <c r="S179" i="3" s="1"/>
  <c r="T181" i="3"/>
  <c r="T180" i="3" s="1"/>
  <c r="T179" i="3" s="1"/>
  <c r="R184" i="3"/>
  <c r="R183" i="3" s="1"/>
  <c r="R182" i="3" s="1"/>
  <c r="S184" i="3"/>
  <c r="S183" i="3" s="1"/>
  <c r="S182" i="3" s="1"/>
  <c r="T184" i="3"/>
  <c r="R188" i="3"/>
  <c r="R187" i="3" s="1"/>
  <c r="R186" i="3" s="1"/>
  <c r="S188" i="3"/>
  <c r="S187" i="3" s="1"/>
  <c r="S186" i="3" s="1"/>
  <c r="T188" i="3"/>
  <c r="T187" i="3" s="1"/>
  <c r="T186" i="3" s="1"/>
  <c r="R191" i="3"/>
  <c r="R190" i="3" s="1"/>
  <c r="R189" i="3" s="1"/>
  <c r="S191" i="3"/>
  <c r="S190" i="3" s="1"/>
  <c r="S189" i="3" s="1"/>
  <c r="T191" i="3"/>
  <c r="T190" i="3" s="1"/>
  <c r="R194" i="3"/>
  <c r="R193" i="3" s="1"/>
  <c r="R192" i="3" s="1"/>
  <c r="S194" i="3"/>
  <c r="S193" i="3" s="1"/>
  <c r="S192" i="3" s="1"/>
  <c r="T194" i="3"/>
  <c r="T193" i="3" s="1"/>
  <c r="T192" i="3" s="1"/>
  <c r="R197" i="3"/>
  <c r="R196" i="3" s="1"/>
  <c r="R195" i="3" s="1"/>
  <c r="S197" i="3"/>
  <c r="S196" i="3" s="1"/>
  <c r="S195" i="3" s="1"/>
  <c r="T197" i="3"/>
  <c r="R200" i="3"/>
  <c r="R199" i="3" s="1"/>
  <c r="R198" i="3" s="1"/>
  <c r="S200" i="3"/>
  <c r="S199" i="3" s="1"/>
  <c r="S198" i="3" s="1"/>
  <c r="T200" i="3"/>
  <c r="T199" i="3" s="1"/>
  <c r="T198" i="3" s="1"/>
  <c r="R203" i="3"/>
  <c r="R202" i="3" s="1"/>
  <c r="R201" i="3" s="1"/>
  <c r="S203" i="3"/>
  <c r="S202" i="3" s="1"/>
  <c r="S201" i="3" s="1"/>
  <c r="T203" i="3"/>
  <c r="T202" i="3" s="1"/>
  <c r="T201" i="3" s="1"/>
  <c r="R206" i="3"/>
  <c r="R205" i="3" s="1"/>
  <c r="R204" i="3" s="1"/>
  <c r="S206" i="3"/>
  <c r="S205" i="3" s="1"/>
  <c r="S204" i="3" s="1"/>
  <c r="T206" i="3"/>
  <c r="T205" i="3" s="1"/>
  <c r="T204" i="3" s="1"/>
  <c r="R209" i="3"/>
  <c r="R208" i="3" s="1"/>
  <c r="R207" i="3" s="1"/>
  <c r="S209" i="3"/>
  <c r="S208" i="3" s="1"/>
  <c r="S207" i="3" s="1"/>
  <c r="T209" i="3"/>
  <c r="R212" i="3"/>
  <c r="R211" i="3" s="1"/>
  <c r="R210" i="3" s="1"/>
  <c r="S212" i="3"/>
  <c r="S211" i="3" s="1"/>
  <c r="S210" i="3" s="1"/>
  <c r="T212" i="3"/>
  <c r="T211" i="3" s="1"/>
  <c r="T210" i="3" s="1"/>
  <c r="R215" i="3"/>
  <c r="R214" i="3" s="1"/>
  <c r="R213" i="3" s="1"/>
  <c r="S215" i="3"/>
  <c r="S214" i="3" s="1"/>
  <c r="S213" i="3" s="1"/>
  <c r="T215" i="3"/>
  <c r="T214" i="3" s="1"/>
  <c r="T213" i="3" s="1"/>
  <c r="R218" i="3"/>
  <c r="R217" i="3" s="1"/>
  <c r="R216" i="3" s="1"/>
  <c r="S218" i="3"/>
  <c r="S217" i="3" s="1"/>
  <c r="S216" i="3" s="1"/>
  <c r="T218" i="3"/>
  <c r="T217" i="3" s="1"/>
  <c r="R221" i="3"/>
  <c r="R220" i="3" s="1"/>
  <c r="R219" i="3" s="1"/>
  <c r="S221" i="3"/>
  <c r="S220" i="3" s="1"/>
  <c r="S219" i="3" s="1"/>
  <c r="T221" i="3"/>
  <c r="T220" i="3" s="1"/>
  <c r="R224" i="3"/>
  <c r="R223" i="3" s="1"/>
  <c r="R222" i="3" s="1"/>
  <c r="S224" i="3"/>
  <c r="S223" i="3" s="1"/>
  <c r="S222" i="3" s="1"/>
  <c r="T224" i="3"/>
  <c r="R227" i="3"/>
  <c r="R226" i="3" s="1"/>
  <c r="R225" i="3" s="1"/>
  <c r="S227" i="3"/>
  <c r="S226" i="3" s="1"/>
  <c r="S225" i="3" s="1"/>
  <c r="T227" i="3"/>
  <c r="R231" i="3"/>
  <c r="R230" i="3" s="1"/>
  <c r="R229" i="3" s="1"/>
  <c r="S231" i="3"/>
  <c r="S230" i="3" s="1"/>
  <c r="S229" i="3" s="1"/>
  <c r="T231" i="3"/>
  <c r="R234" i="3"/>
  <c r="R233" i="3" s="1"/>
  <c r="R232" i="3" s="1"/>
  <c r="S234" i="3"/>
  <c r="S233" i="3" s="1"/>
  <c r="S232" i="3" s="1"/>
  <c r="T234" i="3"/>
  <c r="T233" i="3" s="1"/>
  <c r="T232" i="3" s="1"/>
  <c r="R237" i="3"/>
  <c r="R236" i="3" s="1"/>
  <c r="R235" i="3" s="1"/>
  <c r="S237" i="3"/>
  <c r="S236" i="3" s="1"/>
  <c r="S235" i="3" s="1"/>
  <c r="T237" i="3"/>
  <c r="T236" i="3" s="1"/>
  <c r="T235" i="3" s="1"/>
  <c r="R240" i="3"/>
  <c r="R239" i="3" s="1"/>
  <c r="R238" i="3" s="1"/>
  <c r="S240" i="3"/>
  <c r="S239" i="3" s="1"/>
  <c r="S238" i="3" s="1"/>
  <c r="T240" i="3"/>
  <c r="T239" i="3" s="1"/>
  <c r="T238" i="3" s="1"/>
  <c r="R243" i="3"/>
  <c r="R242" i="3" s="1"/>
  <c r="R241" i="3" s="1"/>
  <c r="S243" i="3"/>
  <c r="S242" i="3" s="1"/>
  <c r="S241" i="3" s="1"/>
  <c r="T243" i="3"/>
  <c r="T242" i="3" s="1"/>
  <c r="R246" i="3"/>
  <c r="R245" i="3" s="1"/>
  <c r="R244" i="3" s="1"/>
  <c r="S246" i="3"/>
  <c r="S245" i="3" s="1"/>
  <c r="S244" i="3" s="1"/>
  <c r="T246" i="3"/>
  <c r="T245" i="3" s="1"/>
  <c r="T244" i="3" s="1"/>
  <c r="R249" i="3"/>
  <c r="R248" i="3" s="1"/>
  <c r="R247" i="3" s="1"/>
  <c r="S249" i="3"/>
  <c r="S248" i="3" s="1"/>
  <c r="S247" i="3" s="1"/>
  <c r="T249" i="3"/>
  <c r="T248" i="3" s="1"/>
  <c r="T247" i="3" s="1"/>
  <c r="R252" i="3"/>
  <c r="R251" i="3" s="1"/>
  <c r="R250" i="3" s="1"/>
  <c r="S252" i="3"/>
  <c r="S251" i="3" s="1"/>
  <c r="S250" i="3" s="1"/>
  <c r="T252" i="3"/>
  <c r="T251" i="3" s="1"/>
  <c r="T250" i="3" s="1"/>
  <c r="R255" i="3"/>
  <c r="R254" i="3" s="1"/>
  <c r="R253" i="3" s="1"/>
  <c r="S255" i="3"/>
  <c r="S254" i="3" s="1"/>
  <c r="S253" i="3" s="1"/>
  <c r="T255" i="3"/>
  <c r="R258" i="3"/>
  <c r="R257" i="3" s="1"/>
  <c r="R256" i="3" s="1"/>
  <c r="S258" i="3"/>
  <c r="S257" i="3" s="1"/>
  <c r="S256" i="3" s="1"/>
  <c r="T258" i="3"/>
  <c r="T257" i="3" s="1"/>
  <c r="R262" i="3"/>
  <c r="R261" i="3" s="1"/>
  <c r="S262" i="3"/>
  <c r="S261" i="3" s="1"/>
  <c r="T262" i="3"/>
  <c r="T261" i="3" s="1"/>
  <c r="R264" i="3"/>
  <c r="R263" i="3" s="1"/>
  <c r="S264" i="3"/>
  <c r="S263" i="3" s="1"/>
  <c r="T264" i="3"/>
  <c r="R268" i="3"/>
  <c r="R267" i="3" s="1"/>
  <c r="S268" i="3"/>
  <c r="S267" i="3" s="1"/>
  <c r="T268" i="3"/>
  <c r="T267" i="3" s="1"/>
  <c r="R270" i="3"/>
  <c r="R269" i="3" s="1"/>
  <c r="S270" i="3"/>
  <c r="S269" i="3" s="1"/>
  <c r="T270" i="3"/>
  <c r="T269" i="3" s="1"/>
  <c r="R273" i="3"/>
  <c r="R272" i="3" s="1"/>
  <c r="R271" i="3" s="1"/>
  <c r="S273" i="3"/>
  <c r="S272" i="3" s="1"/>
  <c r="S271" i="3" s="1"/>
  <c r="T273" i="3"/>
  <c r="T272" i="3" s="1"/>
  <c r="T271" i="3" s="1"/>
  <c r="R276" i="3"/>
  <c r="R275" i="3" s="1"/>
  <c r="S276" i="3"/>
  <c r="S275" i="3" s="1"/>
  <c r="T276" i="3"/>
  <c r="T275" i="3" s="1"/>
  <c r="R278" i="3"/>
  <c r="R277" i="3" s="1"/>
  <c r="S278" i="3"/>
  <c r="S277" i="3" s="1"/>
  <c r="T278" i="3"/>
  <c r="T277" i="3" s="1"/>
  <c r="R280" i="3"/>
  <c r="R279" i="3" s="1"/>
  <c r="S280" i="3"/>
  <c r="S279" i="3" s="1"/>
  <c r="T280" i="3"/>
  <c r="T279" i="3" s="1"/>
  <c r="R283" i="3"/>
  <c r="R282" i="3" s="1"/>
  <c r="R281" i="3" s="1"/>
  <c r="S283" i="3"/>
  <c r="S282" i="3" s="1"/>
  <c r="S281" i="3" s="1"/>
  <c r="T283" i="3"/>
  <c r="R286" i="3"/>
  <c r="R285" i="3" s="1"/>
  <c r="R284" i="3" s="1"/>
  <c r="S286" i="3"/>
  <c r="S285" i="3" s="1"/>
  <c r="S284" i="3" s="1"/>
  <c r="T286" i="3"/>
  <c r="T285" i="3" s="1"/>
  <c r="T284" i="3" s="1"/>
  <c r="R291" i="3"/>
  <c r="R290" i="3" s="1"/>
  <c r="R289" i="3" s="1"/>
  <c r="S291" i="3"/>
  <c r="S290" i="3" s="1"/>
  <c r="S289" i="3" s="1"/>
  <c r="T291" i="3"/>
  <c r="T290" i="3" s="1"/>
  <c r="T289" i="3" s="1"/>
  <c r="R294" i="3"/>
  <c r="R293" i="3" s="1"/>
  <c r="R292" i="3" s="1"/>
  <c r="S294" i="3"/>
  <c r="S293" i="3" s="1"/>
  <c r="S292" i="3" s="1"/>
  <c r="T294" i="3"/>
  <c r="T293" i="3" s="1"/>
  <c r="T292" i="3" s="1"/>
  <c r="R297" i="3"/>
  <c r="R296" i="3" s="1"/>
  <c r="R295" i="3" s="1"/>
  <c r="S297" i="3"/>
  <c r="S296" i="3" s="1"/>
  <c r="S295" i="3" s="1"/>
  <c r="T297" i="3"/>
  <c r="T296" i="3" s="1"/>
  <c r="T295" i="3" s="1"/>
  <c r="R300" i="3"/>
  <c r="R299" i="3" s="1"/>
  <c r="R298" i="3" s="1"/>
  <c r="S300" i="3"/>
  <c r="S299" i="3" s="1"/>
  <c r="S298" i="3" s="1"/>
  <c r="T300" i="3"/>
  <c r="R303" i="3"/>
  <c r="R302" i="3" s="1"/>
  <c r="S303" i="3"/>
  <c r="S302" i="3" s="1"/>
  <c r="T303" i="3"/>
  <c r="T302" i="3" s="1"/>
  <c r="R305" i="3"/>
  <c r="R304" i="3" s="1"/>
  <c r="S305" i="3"/>
  <c r="S304" i="3" s="1"/>
  <c r="T305" i="3"/>
  <c r="T304" i="3" s="1"/>
  <c r="R308" i="3"/>
  <c r="R307" i="3" s="1"/>
  <c r="R306" i="3" s="1"/>
  <c r="S308" i="3"/>
  <c r="S307" i="3" s="1"/>
  <c r="S306" i="3" s="1"/>
  <c r="T308" i="3"/>
  <c r="T307" i="3" s="1"/>
  <c r="T306" i="3" s="1"/>
  <c r="R311" i="3"/>
  <c r="R310" i="3" s="1"/>
  <c r="S311" i="3"/>
  <c r="S310" i="3" s="1"/>
  <c r="T311" i="3"/>
  <c r="T310" i="3" s="1"/>
  <c r="R313" i="3"/>
  <c r="R312" i="3" s="1"/>
  <c r="S313" i="3"/>
  <c r="S312" i="3" s="1"/>
  <c r="T313" i="3"/>
  <c r="T312" i="3" s="1"/>
  <c r="R316" i="3"/>
  <c r="R315" i="3" s="1"/>
  <c r="R314" i="3" s="1"/>
  <c r="S316" i="3"/>
  <c r="S315" i="3" s="1"/>
  <c r="S314" i="3" s="1"/>
  <c r="T316" i="3"/>
  <c r="T315" i="3" s="1"/>
  <c r="T314" i="3" s="1"/>
  <c r="R319" i="3"/>
  <c r="R318" i="3" s="1"/>
  <c r="R317" i="3" s="1"/>
  <c r="S319" i="3"/>
  <c r="S318" i="3" s="1"/>
  <c r="S317" i="3" s="1"/>
  <c r="T319" i="3"/>
  <c r="R323" i="3"/>
  <c r="R322" i="3" s="1"/>
  <c r="R321" i="3" s="1"/>
  <c r="R320" i="3" s="1"/>
  <c r="S323" i="3"/>
  <c r="S322" i="3" s="1"/>
  <c r="S321" i="3" s="1"/>
  <c r="S320" i="3" s="1"/>
  <c r="T323" i="3"/>
  <c r="R328" i="3"/>
  <c r="R327" i="3" s="1"/>
  <c r="R326" i="3" s="1"/>
  <c r="R325" i="3" s="1"/>
  <c r="S328" i="3"/>
  <c r="S327" i="3" s="1"/>
  <c r="S326" i="3" s="1"/>
  <c r="S325" i="3" s="1"/>
  <c r="T328" i="3"/>
  <c r="T327" i="3" s="1"/>
  <c r="T326" i="3" s="1"/>
  <c r="T325" i="3" s="1"/>
  <c r="R332" i="3"/>
  <c r="R331" i="3" s="1"/>
  <c r="R330" i="3" s="1"/>
  <c r="S332" i="3"/>
  <c r="S331" i="3" s="1"/>
  <c r="S330" i="3" s="1"/>
  <c r="T332" i="3"/>
  <c r="T331" i="3" s="1"/>
  <c r="T330" i="3" s="1"/>
  <c r="R335" i="3"/>
  <c r="R334" i="3" s="1"/>
  <c r="R333" i="3" s="1"/>
  <c r="S335" i="3"/>
  <c r="S334" i="3" s="1"/>
  <c r="S333" i="3" s="1"/>
  <c r="T335" i="3"/>
  <c r="T334" i="3" s="1"/>
  <c r="T333" i="3" s="1"/>
  <c r="R338" i="3"/>
  <c r="R337" i="3" s="1"/>
  <c r="R336" i="3" s="1"/>
  <c r="S338" i="3"/>
  <c r="S337" i="3" s="1"/>
  <c r="S336" i="3" s="1"/>
  <c r="T338" i="3"/>
  <c r="T337" i="3" s="1"/>
  <c r="T336" i="3" s="1"/>
  <c r="R341" i="3"/>
  <c r="R340" i="3" s="1"/>
  <c r="R339" i="3" s="1"/>
  <c r="S341" i="3"/>
  <c r="S340" i="3" s="1"/>
  <c r="S339" i="3" s="1"/>
  <c r="T341" i="3"/>
  <c r="T340" i="3" s="1"/>
  <c r="T339" i="3" s="1"/>
  <c r="R344" i="3"/>
  <c r="S344" i="3"/>
  <c r="T344" i="3"/>
  <c r="R345" i="3"/>
  <c r="S345" i="3"/>
  <c r="T345" i="3"/>
  <c r="R349" i="3"/>
  <c r="R348" i="3" s="1"/>
  <c r="R347" i="3" s="1"/>
  <c r="S349" i="3"/>
  <c r="S348" i="3" s="1"/>
  <c r="S347" i="3" s="1"/>
  <c r="T349" i="3"/>
  <c r="R352" i="3"/>
  <c r="R351" i="3" s="1"/>
  <c r="R350" i="3" s="1"/>
  <c r="S352" i="3"/>
  <c r="S351" i="3" s="1"/>
  <c r="S350" i="3" s="1"/>
  <c r="T352" i="3"/>
  <c r="T351" i="3" s="1"/>
  <c r="T350" i="3" s="1"/>
  <c r="R357" i="3"/>
  <c r="R356" i="3" s="1"/>
  <c r="S357" i="3"/>
  <c r="S356" i="3" s="1"/>
  <c r="T357" i="3"/>
  <c r="T356" i="3" s="1"/>
  <c r="R359" i="3"/>
  <c r="R358" i="3" s="1"/>
  <c r="S359" i="3"/>
  <c r="S358" i="3" s="1"/>
  <c r="T359" i="3"/>
  <c r="R362" i="3"/>
  <c r="R361" i="3" s="1"/>
  <c r="S362" i="3"/>
  <c r="S361" i="3" s="1"/>
  <c r="T362" i="3"/>
  <c r="T361" i="3" s="1"/>
  <c r="R364" i="3"/>
  <c r="R363" i="3" s="1"/>
  <c r="S364" i="3"/>
  <c r="S363" i="3" s="1"/>
  <c r="T364" i="3"/>
  <c r="T363" i="3" s="1"/>
  <c r="R367" i="3"/>
  <c r="R366" i="3" s="1"/>
  <c r="R365" i="3" s="1"/>
  <c r="S367" i="3"/>
  <c r="S366" i="3" s="1"/>
  <c r="S365" i="3" s="1"/>
  <c r="T367" i="3"/>
  <c r="T366" i="3" s="1"/>
  <c r="T365" i="3" s="1"/>
  <c r="R370" i="3"/>
  <c r="R369" i="3" s="1"/>
  <c r="S370" i="3"/>
  <c r="S369" i="3" s="1"/>
  <c r="T370" i="3"/>
  <c r="T369" i="3" s="1"/>
  <c r="R372" i="3"/>
  <c r="R371" i="3" s="1"/>
  <c r="S372" i="3"/>
  <c r="S371" i="3" s="1"/>
  <c r="T372" i="3"/>
  <c r="R377" i="3"/>
  <c r="R376" i="3" s="1"/>
  <c r="R375" i="3" s="1"/>
  <c r="R374" i="3" s="1"/>
  <c r="S377" i="3"/>
  <c r="S376" i="3" s="1"/>
  <c r="S375" i="3" s="1"/>
  <c r="S374" i="3" s="1"/>
  <c r="T377" i="3"/>
  <c r="R381" i="3"/>
  <c r="R380" i="3" s="1"/>
  <c r="R379" i="3" s="1"/>
  <c r="R378" i="3" s="1"/>
  <c r="S381" i="3"/>
  <c r="S380" i="3" s="1"/>
  <c r="S379" i="3" s="1"/>
  <c r="S378" i="3" s="1"/>
  <c r="T381" i="3"/>
  <c r="O181" i="47"/>
  <c r="P181" i="47" s="1"/>
  <c r="O168" i="47"/>
  <c r="O326" i="47"/>
  <c r="P326" i="47" s="1"/>
  <c r="O324" i="47"/>
  <c r="P324" i="47" s="1"/>
  <c r="O322" i="47"/>
  <c r="P322" i="47" s="1"/>
  <c r="O319" i="47"/>
  <c r="O314" i="47"/>
  <c r="P314" i="47" s="1"/>
  <c r="O301" i="47"/>
  <c r="P301" i="47" s="1"/>
  <c r="O273" i="47"/>
  <c r="P273" i="47" s="1"/>
  <c r="O270" i="47"/>
  <c r="O285" i="47"/>
  <c r="O282" i="47"/>
  <c r="P282" i="47" s="1"/>
  <c r="O249" i="47"/>
  <c r="P249" i="47" s="1"/>
  <c r="O85" i="47"/>
  <c r="P85" i="47" s="1"/>
  <c r="O72" i="47"/>
  <c r="O67" i="47"/>
  <c r="P67" i="47" s="1"/>
  <c r="O392" i="47"/>
  <c r="P392" i="47" s="1"/>
  <c r="O354" i="47"/>
  <c r="P354" i="47" s="1"/>
  <c r="O53" i="47"/>
  <c r="O38" i="47"/>
  <c r="P38" i="47" s="1"/>
  <c r="O36" i="47"/>
  <c r="P36" i="47" s="1"/>
  <c r="O34" i="47"/>
  <c r="P34" i="47" s="1"/>
  <c r="O31" i="47"/>
  <c r="O26" i="47"/>
  <c r="P26" i="47" s="1"/>
  <c r="O27" i="47"/>
  <c r="O16" i="47"/>
  <c r="P16" i="47" s="1"/>
  <c r="O11" i="47"/>
  <c r="O381" i="47"/>
  <c r="P381" i="47" s="1"/>
  <c r="R88" i="3" l="1"/>
  <c r="S37" i="3"/>
  <c r="R37" i="3"/>
  <c r="P285" i="47"/>
  <c r="P325" i="2" s="1"/>
  <c r="O325" i="2"/>
  <c r="Q32" i="2"/>
  <c r="R32" i="2"/>
  <c r="S32" i="2"/>
  <c r="Q55" i="2"/>
  <c r="R55" i="2"/>
  <c r="R54" i="2" s="1"/>
  <c r="S55" i="2"/>
  <c r="S66" i="2"/>
  <c r="S65" i="2" s="1"/>
  <c r="S95" i="2"/>
  <c r="S94" i="2" s="1"/>
  <c r="Q116" i="2"/>
  <c r="Q115" i="2" s="1"/>
  <c r="S116" i="2"/>
  <c r="S115" i="2" s="1"/>
  <c r="R116" i="2"/>
  <c r="Q263" i="2"/>
  <c r="Q262" i="2" s="1"/>
  <c r="S263" i="2"/>
  <c r="R263" i="2"/>
  <c r="S177" i="2"/>
  <c r="R313" i="2"/>
  <c r="R312" i="2" s="1"/>
  <c r="Q313" i="2"/>
  <c r="Q312" i="2" s="1"/>
  <c r="S313" i="2"/>
  <c r="S312" i="2" s="1"/>
  <c r="S381" i="2"/>
  <c r="R381" i="2"/>
  <c r="Q381" i="2"/>
  <c r="S233" i="2"/>
  <c r="S227" i="2" s="1"/>
  <c r="S88" i="3"/>
  <c r="S157" i="3"/>
  <c r="R157" i="3"/>
  <c r="S169" i="3"/>
  <c r="R169" i="3"/>
  <c r="R185" i="3"/>
  <c r="S185" i="3"/>
  <c r="R228" i="3"/>
  <c r="S228" i="3"/>
  <c r="U38" i="2"/>
  <c r="U403" i="2"/>
  <c r="U365" i="2"/>
  <c r="U360" i="2"/>
  <c r="U148" i="3"/>
  <c r="U36" i="2"/>
  <c r="U251" i="2"/>
  <c r="R301" i="3"/>
  <c r="U201" i="3"/>
  <c r="U361" i="3"/>
  <c r="U344" i="3"/>
  <c r="U304" i="3"/>
  <c r="U247" i="3"/>
  <c r="U289" i="3"/>
  <c r="Q72" i="2"/>
  <c r="Q71" i="2" s="1"/>
  <c r="Q70" i="2" s="1"/>
  <c r="U336" i="3"/>
  <c r="U176" i="2"/>
  <c r="U15" i="3"/>
  <c r="U261" i="3"/>
  <c r="U49" i="3"/>
  <c r="S370" i="2"/>
  <c r="U363" i="3"/>
  <c r="U345" i="3"/>
  <c r="U314" i="3"/>
  <c r="U279" i="3"/>
  <c r="U277" i="3"/>
  <c r="U269" i="3"/>
  <c r="U238" i="3"/>
  <c r="U116" i="3"/>
  <c r="U101" i="3"/>
  <c r="U305" i="3"/>
  <c r="S222" i="2"/>
  <c r="Q201" i="2"/>
  <c r="U365" i="3"/>
  <c r="R360" i="3"/>
  <c r="U359" i="3"/>
  <c r="R343" i="3"/>
  <c r="R342" i="3" s="1"/>
  <c r="R329" i="3" s="1"/>
  <c r="U339" i="3"/>
  <c r="U312" i="3"/>
  <c r="U120" i="3"/>
  <c r="U103" i="3"/>
  <c r="U92" i="3"/>
  <c r="U81" i="3"/>
  <c r="U78" i="3"/>
  <c r="U149" i="3"/>
  <c r="U114" i="2"/>
  <c r="T208" i="3"/>
  <c r="T207" i="3" s="1"/>
  <c r="U207" i="3" s="1"/>
  <c r="U209" i="3"/>
  <c r="T30" i="3"/>
  <c r="U30" i="3" s="1"/>
  <c r="U31" i="3"/>
  <c r="U39" i="3"/>
  <c r="U168" i="2"/>
  <c r="T348" i="3"/>
  <c r="T347" i="3" s="1"/>
  <c r="U347" i="3" s="1"/>
  <c r="U349" i="3"/>
  <c r="U255" i="3"/>
  <c r="T254" i="3"/>
  <c r="U254" i="3" s="1"/>
  <c r="T241" i="3"/>
  <c r="U241" i="3" s="1"/>
  <c r="U242" i="3"/>
  <c r="T139" i="3"/>
  <c r="T138" i="3" s="1"/>
  <c r="U138" i="3" s="1"/>
  <c r="U140" i="3"/>
  <c r="T110" i="3"/>
  <c r="T109" i="3" s="1"/>
  <c r="U111" i="3"/>
  <c r="U119" i="3"/>
  <c r="T256" i="3"/>
  <c r="U256" i="3" s="1"/>
  <c r="U257" i="3"/>
  <c r="U234" i="3"/>
  <c r="T216" i="3"/>
  <c r="U216" i="3" s="1"/>
  <c r="U217" i="3"/>
  <c r="U332" i="3"/>
  <c r="U82" i="3"/>
  <c r="U369" i="3"/>
  <c r="U350" i="3"/>
  <c r="U325" i="3"/>
  <c r="U302" i="3"/>
  <c r="U295" i="3"/>
  <c r="U283" i="3"/>
  <c r="U271" i="3"/>
  <c r="U250" i="3"/>
  <c r="U232" i="3"/>
  <c r="U210" i="3"/>
  <c r="U198" i="3"/>
  <c r="U178" i="3"/>
  <c r="U143" i="3"/>
  <c r="U114" i="3"/>
  <c r="U87" i="3"/>
  <c r="U65" i="3"/>
  <c r="T48" i="3"/>
  <c r="T47" i="3" s="1"/>
  <c r="U47" i="3" s="1"/>
  <c r="U33" i="3"/>
  <c r="U22" i="3"/>
  <c r="U11" i="3"/>
  <c r="U297" i="3"/>
  <c r="U200" i="3"/>
  <c r="U172" i="3"/>
  <c r="U144" i="3"/>
  <c r="U115" i="3"/>
  <c r="U74" i="3"/>
  <c r="U376" i="2"/>
  <c r="Q333" i="2"/>
  <c r="Q332" i="2" s="1"/>
  <c r="Q331" i="2" s="1"/>
  <c r="Q247" i="2"/>
  <c r="Q169" i="2"/>
  <c r="U106" i="2"/>
  <c r="U88" i="2"/>
  <c r="R24" i="2"/>
  <c r="U11" i="2"/>
  <c r="U328" i="3"/>
  <c r="U273" i="3"/>
  <c r="U191" i="3"/>
  <c r="U91" i="3"/>
  <c r="U70" i="3"/>
  <c r="R353" i="2"/>
  <c r="R352" i="2" s="1"/>
  <c r="R351" i="2" s="1"/>
  <c r="U335" i="2"/>
  <c r="S302" i="2"/>
  <c r="S301" i="2" s="1"/>
  <c r="S300" i="2" s="1"/>
  <c r="S19" i="2"/>
  <c r="R368" i="3"/>
  <c r="U356" i="3"/>
  <c r="U333" i="3"/>
  <c r="U330" i="3"/>
  <c r="S301" i="3"/>
  <c r="U213" i="3"/>
  <c r="U204" i="3"/>
  <c r="U192" i="3"/>
  <c r="U158" i="3"/>
  <c r="U154" i="3"/>
  <c r="U151" i="3"/>
  <c r="U135" i="3"/>
  <c r="U118" i="3"/>
  <c r="U105" i="3"/>
  <c r="U95" i="3"/>
  <c r="U75" i="3"/>
  <c r="U72" i="3"/>
  <c r="U69" i="3"/>
  <c r="U56" i="3"/>
  <c r="U53" i="3"/>
  <c r="U38" i="3"/>
  <c r="U27" i="3"/>
  <c r="U357" i="3"/>
  <c r="U205" i="3"/>
  <c r="U153" i="3"/>
  <c r="U136" i="3"/>
  <c r="U97" i="3"/>
  <c r="U58" i="3"/>
  <c r="S389" i="2"/>
  <c r="S388" i="2" s="1"/>
  <c r="R302" i="2"/>
  <c r="R301" i="2" s="1"/>
  <c r="R300" i="2" s="1"/>
  <c r="R177" i="2"/>
  <c r="U165" i="2"/>
  <c r="U149" i="2"/>
  <c r="R84" i="2"/>
  <c r="R83" i="2" s="1"/>
  <c r="R82" i="2" s="1"/>
  <c r="U50" i="2"/>
  <c r="U47" i="2"/>
  <c r="Q24" i="2"/>
  <c r="P11" i="47"/>
  <c r="P31" i="47"/>
  <c r="P53" i="47"/>
  <c r="P72" i="47"/>
  <c r="P270" i="47"/>
  <c r="P319" i="47"/>
  <c r="P168" i="47"/>
  <c r="T371" i="3"/>
  <c r="U372" i="3"/>
  <c r="T318" i="3"/>
  <c r="U319" i="3"/>
  <c r="T230" i="3"/>
  <c r="U231" i="3"/>
  <c r="T223" i="3"/>
  <c r="U224" i="3"/>
  <c r="T189" i="3"/>
  <c r="U189" i="3" s="1"/>
  <c r="U190" i="3"/>
  <c r="T183" i="3"/>
  <c r="U184" i="3"/>
  <c r="T133" i="3"/>
  <c r="U134" i="3"/>
  <c r="T67" i="3"/>
  <c r="U67" i="3" s="1"/>
  <c r="U68" i="3"/>
  <c r="U246" i="3"/>
  <c r="T376" i="3"/>
  <c r="U377" i="3"/>
  <c r="U292" i="3"/>
  <c r="U284" i="3"/>
  <c r="U235" i="3"/>
  <c r="T196" i="3"/>
  <c r="U197" i="3"/>
  <c r="T170" i="3"/>
  <c r="U171" i="3"/>
  <c r="T89" i="3"/>
  <c r="U89" i="3" s="1"/>
  <c r="U90" i="3"/>
  <c r="U313" i="3"/>
  <c r="U187" i="3"/>
  <c r="U23" i="3"/>
  <c r="T322" i="3"/>
  <c r="U323" i="3"/>
  <c r="T299" i="3"/>
  <c r="U300" i="3"/>
  <c r="T226" i="3"/>
  <c r="U227" i="3"/>
  <c r="T25" i="3"/>
  <c r="U25" i="3" s="1"/>
  <c r="U26" i="3"/>
  <c r="U285" i="3"/>
  <c r="U181" i="3"/>
  <c r="R200" i="2"/>
  <c r="R201" i="2"/>
  <c r="T380" i="3"/>
  <c r="U381" i="3"/>
  <c r="U306" i="3"/>
  <c r="U173" i="3"/>
  <c r="T162" i="3"/>
  <c r="U163" i="3"/>
  <c r="S100" i="3"/>
  <c r="S99" i="3" s="1"/>
  <c r="S98" i="3" s="1"/>
  <c r="U59" i="3"/>
  <c r="U293" i="3"/>
  <c r="U251" i="3"/>
  <c r="U166" i="3"/>
  <c r="U66" i="3"/>
  <c r="U45" i="3"/>
  <c r="U267" i="3"/>
  <c r="T263" i="3"/>
  <c r="U263" i="3" s="1"/>
  <c r="U264" i="3"/>
  <c r="R260" i="3"/>
  <c r="R259" i="3" s="1"/>
  <c r="U244" i="3"/>
  <c r="T219" i="3"/>
  <c r="U219" i="3" s="1"/>
  <c r="U220" i="3"/>
  <c r="U186" i="3"/>
  <c r="U179" i="3"/>
  <c r="U165" i="3"/>
  <c r="U129" i="3"/>
  <c r="U125" i="3"/>
  <c r="U340" i="3"/>
  <c r="U221" i="3"/>
  <c r="U127" i="3"/>
  <c r="U62" i="3"/>
  <c r="S368" i="3"/>
  <c r="T358" i="3"/>
  <c r="U358" i="3" s="1"/>
  <c r="T343" i="3"/>
  <c r="R309" i="3"/>
  <c r="T282" i="3"/>
  <c r="T177" i="3"/>
  <c r="T86" i="3"/>
  <c r="S64" i="3"/>
  <c r="S63" i="3" s="1"/>
  <c r="T40" i="3"/>
  <c r="U40" i="3" s="1"/>
  <c r="U41" i="3"/>
  <c r="T32" i="3"/>
  <c r="U32" i="3" s="1"/>
  <c r="R19" i="3"/>
  <c r="T9" i="3"/>
  <c r="U10" i="3"/>
  <c r="U364" i="3"/>
  <c r="U352" i="3"/>
  <c r="U335" i="3"/>
  <c r="U331" i="3"/>
  <c r="U327" i="3"/>
  <c r="U308" i="3"/>
  <c r="U296" i="3"/>
  <c r="U280" i="3"/>
  <c r="U276" i="3"/>
  <c r="U272" i="3"/>
  <c r="U268" i="3"/>
  <c r="U245" i="3"/>
  <c r="U237" i="3"/>
  <c r="U233" i="3"/>
  <c r="U212" i="3"/>
  <c r="U199" i="3"/>
  <c r="U194" i="3"/>
  <c r="U180" i="3"/>
  <c r="U175" i="3"/>
  <c r="U160" i="3"/>
  <c r="U156" i="3"/>
  <c r="U152" i="3"/>
  <c r="U131" i="3"/>
  <c r="U126" i="3"/>
  <c r="U122" i="3"/>
  <c r="U106" i="3"/>
  <c r="U102" i="3"/>
  <c r="U96" i="3"/>
  <c r="U94" i="3"/>
  <c r="U77" i="3"/>
  <c r="U73" i="3"/>
  <c r="U61" i="3"/>
  <c r="U57" i="3"/>
  <c r="U36" i="3"/>
  <c r="U28" i="3"/>
  <c r="U12" i="3"/>
  <c r="T315" i="2"/>
  <c r="U316" i="2"/>
  <c r="T309" i="3"/>
  <c r="T274" i="3"/>
  <c r="R64" i="3"/>
  <c r="R63" i="3" s="1"/>
  <c r="T17" i="3"/>
  <c r="U17" i="3" s="1"/>
  <c r="U18" i="3"/>
  <c r="U367" i="3"/>
  <c r="U351" i="3"/>
  <c r="U338" i="3"/>
  <c r="U334" i="3"/>
  <c r="U326" i="3"/>
  <c r="U316" i="3"/>
  <c r="U311" i="3"/>
  <c r="U307" i="3"/>
  <c r="U303" i="3"/>
  <c r="U291" i="3"/>
  <c r="U275" i="3"/>
  <c r="U249" i="3"/>
  <c r="U240" i="3"/>
  <c r="U236" i="3"/>
  <c r="U215" i="3"/>
  <c r="U211" i="3"/>
  <c r="U203" i="3"/>
  <c r="U193" i="3"/>
  <c r="U174" i="3"/>
  <c r="U159" i="3"/>
  <c r="U155" i="3"/>
  <c r="U130" i="3"/>
  <c r="U121" i="3"/>
  <c r="U117" i="3"/>
  <c r="U93" i="3"/>
  <c r="U80" i="3"/>
  <c r="U76" i="3"/>
  <c r="U60" i="3"/>
  <c r="U35" i="3"/>
  <c r="T46" i="2"/>
  <c r="S355" i="3"/>
  <c r="S346" i="3"/>
  <c r="T266" i="3"/>
  <c r="U55" i="3"/>
  <c r="T51" i="3"/>
  <c r="U52" i="3"/>
  <c r="U44" i="3"/>
  <c r="T42" i="3"/>
  <c r="U42" i="3" s="1"/>
  <c r="U43" i="3"/>
  <c r="U34" i="3"/>
  <c r="T20" i="3"/>
  <c r="U20" i="3" s="1"/>
  <c r="U21" i="3"/>
  <c r="U370" i="3"/>
  <c r="U366" i="3"/>
  <c r="U362" i="3"/>
  <c r="U341" i="3"/>
  <c r="U337" i="3"/>
  <c r="U315" i="3"/>
  <c r="U310" i="3"/>
  <c r="U294" i="3"/>
  <c r="U290" i="3"/>
  <c r="U286" i="3"/>
  <c r="U278" i="3"/>
  <c r="U270" i="3"/>
  <c r="U262" i="3"/>
  <c r="U258" i="3"/>
  <c r="U252" i="3"/>
  <c r="U248" i="3"/>
  <c r="U243" i="3"/>
  <c r="U239" i="3"/>
  <c r="U218" i="3"/>
  <c r="U214" i="3"/>
  <c r="U206" i="3"/>
  <c r="U202" i="3"/>
  <c r="U188" i="3"/>
  <c r="U167" i="3"/>
  <c r="U150" i="3"/>
  <c r="U145" i="3"/>
  <c r="U141" i="3"/>
  <c r="U137" i="3"/>
  <c r="U104" i="3"/>
  <c r="U83" i="3"/>
  <c r="U79" i="3"/>
  <c r="U71" i="3"/>
  <c r="U54" i="3"/>
  <c r="U46" i="3"/>
  <c r="U16" i="3"/>
  <c r="T334" i="2"/>
  <c r="T280" i="2"/>
  <c r="U281" i="2"/>
  <c r="T260" i="2"/>
  <c r="U260" i="2" s="1"/>
  <c r="U261" i="2"/>
  <c r="T242" i="2"/>
  <c r="U243" i="2"/>
  <c r="S214" i="2"/>
  <c r="R130" i="2"/>
  <c r="R129" i="2" s="1"/>
  <c r="R115" i="2"/>
  <c r="T102" i="2"/>
  <c r="U103" i="2"/>
  <c r="T87" i="2"/>
  <c r="U87" i="2" s="1"/>
  <c r="T52" i="2"/>
  <c r="U53" i="2"/>
  <c r="T15" i="2"/>
  <c r="U15" i="2" s="1"/>
  <c r="U16" i="2"/>
  <c r="Q362" i="2"/>
  <c r="Q361" i="2" s="1"/>
  <c r="T225" i="2"/>
  <c r="U225" i="2" s="1"/>
  <c r="U226" i="2"/>
  <c r="T170" i="2"/>
  <c r="U171" i="2"/>
  <c r="R65" i="2"/>
  <c r="T402" i="2"/>
  <c r="T375" i="2"/>
  <c r="T359" i="2"/>
  <c r="S347" i="2"/>
  <c r="S346" i="2" s="1"/>
  <c r="T271" i="2"/>
  <c r="U272" i="2"/>
  <c r="T250" i="2"/>
  <c r="U250" i="2" s="1"/>
  <c r="T148" i="2"/>
  <c r="T97" i="2"/>
  <c r="U98" i="2"/>
  <c r="T75" i="2"/>
  <c r="U75" i="2" s="1"/>
  <c r="U76" i="2"/>
  <c r="U393" i="2"/>
  <c r="R389" i="2"/>
  <c r="R388" i="2" s="1"/>
  <c r="U387" i="2"/>
  <c r="T386" i="2"/>
  <c r="U380" i="2"/>
  <c r="T379" i="2"/>
  <c r="T364" i="2"/>
  <c r="R347" i="2"/>
  <c r="R346" i="2" s="1"/>
  <c r="T344" i="2"/>
  <c r="U345" i="2"/>
  <c r="T305" i="2"/>
  <c r="U305" i="2" s="1"/>
  <c r="U306" i="2"/>
  <c r="U299" i="2"/>
  <c r="T298" i="2"/>
  <c r="U290" i="2"/>
  <c r="T289" i="2"/>
  <c r="U284" i="2"/>
  <c r="T283" i="2"/>
  <c r="T277" i="2"/>
  <c r="U278" i="2"/>
  <c r="U259" i="2"/>
  <c r="T258" i="2"/>
  <c r="U258" i="2" s="1"/>
  <c r="T248" i="2"/>
  <c r="U249" i="2"/>
  <c r="U237" i="2"/>
  <c r="T236" i="2"/>
  <c r="T210" i="2"/>
  <c r="U211" i="2"/>
  <c r="Q209" i="2"/>
  <c r="T178" i="2"/>
  <c r="U179" i="2"/>
  <c r="T166" i="2"/>
  <c r="U166" i="2" s="1"/>
  <c r="U167" i="2"/>
  <c r="T73" i="2"/>
  <c r="U74" i="2"/>
  <c r="T63" i="2"/>
  <c r="U64" i="2"/>
  <c r="T37" i="2"/>
  <c r="U37" i="2" s="1"/>
  <c r="T30" i="2"/>
  <c r="U31" i="2"/>
  <c r="T25" i="2"/>
  <c r="U26" i="2"/>
  <c r="R19" i="2"/>
  <c r="T12" i="2"/>
  <c r="U12" i="2" s="1"/>
  <c r="U13" i="2"/>
  <c r="Q9" i="2"/>
  <c r="T396" i="2"/>
  <c r="U397" i="2"/>
  <c r="Q389" i="2"/>
  <c r="Q388" i="2" s="1"/>
  <c r="U384" i="2"/>
  <c r="T383" i="2"/>
  <c r="Q370" i="2"/>
  <c r="U368" i="2"/>
  <c r="T367" i="2"/>
  <c r="U357" i="2"/>
  <c r="T356" i="2"/>
  <c r="U356" i="2" s="1"/>
  <c r="Q353" i="2"/>
  <c r="Q352" i="2" s="1"/>
  <c r="Q351" i="2" s="1"/>
  <c r="Q347" i="2"/>
  <c r="Q346" i="2" s="1"/>
  <c r="Q339" i="2" s="1"/>
  <c r="Q338" i="2" s="1"/>
  <c r="U337" i="2"/>
  <c r="T336" i="2"/>
  <c r="U336" i="2" s="1"/>
  <c r="T324" i="2"/>
  <c r="U325" i="2"/>
  <c r="U319" i="2"/>
  <c r="T318" i="2"/>
  <c r="T303" i="2"/>
  <c r="U303" i="2" s="1"/>
  <c r="U304" i="2"/>
  <c r="T295" i="2"/>
  <c r="U296" i="2"/>
  <c r="T292" i="2"/>
  <c r="U293" i="2"/>
  <c r="T286" i="2"/>
  <c r="U287" i="2"/>
  <c r="U275" i="2"/>
  <c r="T274" i="2"/>
  <c r="T268" i="2"/>
  <c r="U269" i="2"/>
  <c r="T256" i="2"/>
  <c r="U256" i="2" s="1"/>
  <c r="U257" i="2"/>
  <c r="T220" i="2"/>
  <c r="U221" i="2"/>
  <c r="T204" i="2"/>
  <c r="U205" i="2"/>
  <c r="T183" i="2"/>
  <c r="U184" i="2"/>
  <c r="T175" i="2"/>
  <c r="T164" i="2"/>
  <c r="Q19" i="2"/>
  <c r="T399" i="2"/>
  <c r="U400" i="2"/>
  <c r="Q394" i="2"/>
  <c r="U391" i="2"/>
  <c r="T390" i="2"/>
  <c r="U390" i="2" s="1"/>
  <c r="U373" i="2"/>
  <c r="T372" i="2"/>
  <c r="R362" i="2"/>
  <c r="R361" i="2" s="1"/>
  <c r="S353" i="2"/>
  <c r="S352" i="2" s="1"/>
  <c r="S351" i="2" s="1"/>
  <c r="T354" i="2"/>
  <c r="U355" i="2"/>
  <c r="U349" i="2"/>
  <c r="U348" i="2"/>
  <c r="T347" i="2"/>
  <c r="T341" i="2"/>
  <c r="U342" i="2"/>
  <c r="T329" i="2"/>
  <c r="U330" i="2"/>
  <c r="T321" i="2"/>
  <c r="U322" i="2"/>
  <c r="U311" i="2"/>
  <c r="T310" i="2"/>
  <c r="T265" i="2"/>
  <c r="U266" i="2"/>
  <c r="T253" i="2"/>
  <c r="U254" i="2"/>
  <c r="R222" i="2"/>
  <c r="U216" i="2"/>
  <c r="T215" i="2"/>
  <c r="U173" i="2"/>
  <c r="T172" i="2"/>
  <c r="U172" i="2" s="1"/>
  <c r="T124" i="2"/>
  <c r="U125" i="2"/>
  <c r="T113" i="2"/>
  <c r="T105" i="2"/>
  <c r="T80" i="2"/>
  <c r="U81" i="2"/>
  <c r="T49" i="2"/>
  <c r="T35" i="2"/>
  <c r="U35" i="2" s="1"/>
  <c r="T20" i="2"/>
  <c r="U20" i="2" s="1"/>
  <c r="U21" i="2"/>
  <c r="T231" i="2"/>
  <c r="U232" i="2"/>
  <c r="Q222" i="2"/>
  <c r="T212" i="2"/>
  <c r="U212" i="2" s="1"/>
  <c r="U213" i="2"/>
  <c r="R209" i="2"/>
  <c r="T198" i="2"/>
  <c r="U199" i="2"/>
  <c r="T193" i="2"/>
  <c r="U194" i="2"/>
  <c r="T188" i="2"/>
  <c r="U189" i="2"/>
  <c r="R169" i="2"/>
  <c r="T153" i="2"/>
  <c r="U154" i="2"/>
  <c r="T135" i="2"/>
  <c r="U136" i="2"/>
  <c r="U122" i="2"/>
  <c r="T121" i="2"/>
  <c r="T118" i="2"/>
  <c r="U119" i="2"/>
  <c r="U109" i="2"/>
  <c r="T108" i="2"/>
  <c r="T89" i="2"/>
  <c r="U89" i="2" s="1"/>
  <c r="U90" i="2"/>
  <c r="R72" i="2"/>
  <c r="R71" i="2" s="1"/>
  <c r="R70" i="2" s="1"/>
  <c r="S72" i="2"/>
  <c r="S71" i="2" s="1"/>
  <c r="S70" i="2" s="1"/>
  <c r="Q65" i="2"/>
  <c r="T60" i="2"/>
  <c r="U61" i="2"/>
  <c r="T40" i="2"/>
  <c r="U41" i="2"/>
  <c r="R14" i="2"/>
  <c r="T10" i="2"/>
  <c r="U144" i="2"/>
  <c r="R233" i="2"/>
  <c r="R227" i="2" s="1"/>
  <c r="U224" i="2"/>
  <c r="T223" i="2"/>
  <c r="T217" i="2"/>
  <c r="U217" i="2" s="1"/>
  <c r="U218" i="2"/>
  <c r="U181" i="2"/>
  <c r="T180" i="2"/>
  <c r="U180" i="2" s="1"/>
  <c r="Q177" i="2"/>
  <c r="T159" i="2"/>
  <c r="U160" i="2"/>
  <c r="T142" i="2"/>
  <c r="U143" i="2"/>
  <c r="T138" i="2"/>
  <c r="U139" i="2"/>
  <c r="T132" i="2"/>
  <c r="U133" i="2"/>
  <c r="U128" i="2"/>
  <c r="T127" i="2"/>
  <c r="Q100" i="2"/>
  <c r="Q99" i="2" s="1"/>
  <c r="Q94" i="2"/>
  <c r="U93" i="2"/>
  <c r="T92" i="2"/>
  <c r="T85" i="2"/>
  <c r="U85" i="2" s="1"/>
  <c r="U86" i="2"/>
  <c r="T77" i="2"/>
  <c r="U77" i="2" s="1"/>
  <c r="U78" i="2"/>
  <c r="U69" i="2"/>
  <c r="T68" i="2"/>
  <c r="U58" i="2"/>
  <c r="T57" i="2"/>
  <c r="T43" i="2"/>
  <c r="U44" i="2"/>
  <c r="U33" i="2"/>
  <c r="U28" i="2"/>
  <c r="T27" i="2"/>
  <c r="U27" i="2" s="1"/>
  <c r="U23" i="2"/>
  <c r="T22" i="2"/>
  <c r="U22" i="2" s="1"/>
  <c r="T17" i="2"/>
  <c r="U18" i="2"/>
  <c r="S9" i="2"/>
  <c r="U34" i="2"/>
  <c r="R394" i="2"/>
  <c r="R370" i="2"/>
  <c r="S394" i="2"/>
  <c r="T392" i="2"/>
  <c r="U392" i="2" s="1"/>
  <c r="R255" i="2"/>
  <c r="S247" i="2"/>
  <c r="R239" i="2"/>
  <c r="R238" i="2"/>
  <c r="S201" i="2"/>
  <c r="S200" i="2"/>
  <c r="Q302" i="2"/>
  <c r="Q301" i="2" s="1"/>
  <c r="Q300" i="2" s="1"/>
  <c r="S255" i="2"/>
  <c r="S238" i="2"/>
  <c r="S239" i="2"/>
  <c r="Q214" i="2"/>
  <c r="Q130" i="2"/>
  <c r="Q129" i="2" s="1"/>
  <c r="S362" i="2"/>
  <c r="S361" i="2" s="1"/>
  <c r="S333" i="2"/>
  <c r="S332" i="2" s="1"/>
  <c r="S331" i="2" s="1"/>
  <c r="Q255" i="2"/>
  <c r="R247" i="2"/>
  <c r="Q239" i="2"/>
  <c r="Q238" i="2"/>
  <c r="S100" i="2"/>
  <c r="S99" i="2" s="1"/>
  <c r="Q84" i="2"/>
  <c r="Q83" i="2" s="1"/>
  <c r="Q82" i="2" s="1"/>
  <c r="R214" i="2"/>
  <c r="S209" i="2"/>
  <c r="R94" i="2"/>
  <c r="Q233" i="2"/>
  <c r="Q227" i="2" s="1"/>
  <c r="S130" i="2"/>
  <c r="S129" i="2" s="1"/>
  <c r="R100" i="2"/>
  <c r="R99" i="2" s="1"/>
  <c r="Q54" i="2"/>
  <c r="S84" i="2"/>
  <c r="S83" i="2" s="1"/>
  <c r="S82" i="2" s="1"/>
  <c r="Q14" i="2"/>
  <c r="R9" i="2"/>
  <c r="S54" i="2"/>
  <c r="S14" i="2"/>
  <c r="S24" i="2"/>
  <c r="R346" i="3"/>
  <c r="T360" i="3"/>
  <c r="S309" i="3"/>
  <c r="R373" i="3"/>
  <c r="S343" i="3"/>
  <c r="S342" i="3" s="1"/>
  <c r="S329" i="3" s="1"/>
  <c r="R266" i="3"/>
  <c r="R113" i="3"/>
  <c r="R112" i="3" s="1"/>
  <c r="R107" i="3" s="1"/>
  <c r="S24" i="3"/>
  <c r="S147" i="3"/>
  <c r="S29" i="3"/>
  <c r="R29" i="3"/>
  <c r="S373" i="3"/>
  <c r="R355" i="3"/>
  <c r="R274" i="3"/>
  <c r="S266" i="3"/>
  <c r="S260" i="3"/>
  <c r="S259" i="3" s="1"/>
  <c r="T301" i="3"/>
  <c r="S274" i="3"/>
  <c r="S360" i="3"/>
  <c r="T113" i="3"/>
  <c r="R147" i="3"/>
  <c r="S128" i="3"/>
  <c r="S113" i="3"/>
  <c r="S112" i="3" s="1"/>
  <c r="S107" i="3" s="1"/>
  <c r="R128" i="3"/>
  <c r="R100" i="3"/>
  <c r="R99" i="3" s="1"/>
  <c r="R98" i="3" s="1"/>
  <c r="T147" i="3"/>
  <c r="T100" i="3"/>
  <c r="S14" i="3"/>
  <c r="R14" i="3"/>
  <c r="R24" i="3"/>
  <c r="S19" i="3"/>
  <c r="S8" i="3"/>
  <c r="S7" i="3" s="1"/>
  <c r="R8" i="3"/>
  <c r="R7" i="3" s="1"/>
  <c r="J11" i="2"/>
  <c r="J10" i="2" s="1"/>
  <c r="L11" i="2"/>
  <c r="L10" i="2" s="1"/>
  <c r="M11" i="2"/>
  <c r="M10" i="2" s="1"/>
  <c r="N11" i="2"/>
  <c r="N10" i="2" s="1"/>
  <c r="O11" i="2"/>
  <c r="J13" i="2"/>
  <c r="J12" i="2" s="1"/>
  <c r="L13" i="2"/>
  <c r="L12" i="2" s="1"/>
  <c r="M13" i="2"/>
  <c r="M12" i="2" s="1"/>
  <c r="N13" i="2"/>
  <c r="N12" i="2" s="1"/>
  <c r="O13" i="2"/>
  <c r="J16" i="2"/>
  <c r="J15" i="2" s="1"/>
  <c r="L16" i="2"/>
  <c r="L15" i="2" s="1"/>
  <c r="M16" i="2"/>
  <c r="M15" i="2" s="1"/>
  <c r="N16" i="2"/>
  <c r="N15" i="2" s="1"/>
  <c r="O16" i="2"/>
  <c r="J18" i="2"/>
  <c r="J17" i="2" s="1"/>
  <c r="L18" i="2"/>
  <c r="L17" i="2" s="1"/>
  <c r="M18" i="2"/>
  <c r="M17" i="2" s="1"/>
  <c r="N18" i="2"/>
  <c r="N17" i="2" s="1"/>
  <c r="O18" i="2"/>
  <c r="J21" i="2"/>
  <c r="J20" i="2" s="1"/>
  <c r="K21" i="2"/>
  <c r="K20" i="2" s="1"/>
  <c r="L21" i="2"/>
  <c r="L20" i="2" s="1"/>
  <c r="N21" i="2"/>
  <c r="N20" i="2" s="1"/>
  <c r="O21" i="2"/>
  <c r="J23" i="2"/>
  <c r="J22" i="2" s="1"/>
  <c r="L23" i="2"/>
  <c r="L22" i="2" s="1"/>
  <c r="M23" i="2"/>
  <c r="M22" i="2" s="1"/>
  <c r="N23" i="2"/>
  <c r="N22" i="2" s="1"/>
  <c r="O23" i="2"/>
  <c r="J26" i="2"/>
  <c r="J25" i="2" s="1"/>
  <c r="L26" i="2"/>
  <c r="L25" i="2" s="1"/>
  <c r="M26" i="2"/>
  <c r="M25" i="2" s="1"/>
  <c r="N26" i="2"/>
  <c r="N25" i="2" s="1"/>
  <c r="O26" i="2"/>
  <c r="J28" i="2"/>
  <c r="J27" i="2" s="1"/>
  <c r="L28" i="2"/>
  <c r="L27" i="2" s="1"/>
  <c r="M28" i="2"/>
  <c r="M27" i="2" s="1"/>
  <c r="N28" i="2"/>
  <c r="N27" i="2" s="1"/>
  <c r="O28" i="2"/>
  <c r="J31" i="2"/>
  <c r="J30" i="2" s="1"/>
  <c r="J29" i="2" s="1"/>
  <c r="K31" i="2"/>
  <c r="K30" i="2" s="1"/>
  <c r="K29" i="2" s="1"/>
  <c r="M31" i="2"/>
  <c r="M30" i="2" s="1"/>
  <c r="M29" i="2" s="1"/>
  <c r="N31" i="2"/>
  <c r="N30" i="2" s="1"/>
  <c r="N29" i="2" s="1"/>
  <c r="O31" i="2"/>
  <c r="J34" i="2"/>
  <c r="J33" i="2" s="1"/>
  <c r="K34" i="2"/>
  <c r="K33" i="2" s="1"/>
  <c r="M34" i="2"/>
  <c r="M33" i="2" s="1"/>
  <c r="N34" i="2"/>
  <c r="N33" i="2" s="1"/>
  <c r="O34" i="2"/>
  <c r="J36" i="2"/>
  <c r="J35" i="2" s="1"/>
  <c r="K36" i="2"/>
  <c r="K35" i="2" s="1"/>
  <c r="M36" i="2"/>
  <c r="M35" i="2" s="1"/>
  <c r="N36" i="2"/>
  <c r="N35" i="2" s="1"/>
  <c r="O36" i="2"/>
  <c r="J38" i="2"/>
  <c r="J37" i="2" s="1"/>
  <c r="K38" i="2"/>
  <c r="K37" i="2" s="1"/>
  <c r="M38" i="2"/>
  <c r="M37" i="2" s="1"/>
  <c r="N38" i="2"/>
  <c r="N37" i="2" s="1"/>
  <c r="O38" i="2"/>
  <c r="J41" i="2"/>
  <c r="J40" i="2" s="1"/>
  <c r="J39" i="2" s="1"/>
  <c r="K41" i="2"/>
  <c r="K40" i="2" s="1"/>
  <c r="K39" i="2" s="1"/>
  <c r="M41" i="2"/>
  <c r="M40" i="2" s="1"/>
  <c r="M39" i="2" s="1"/>
  <c r="N41" i="2"/>
  <c r="N40" i="2" s="1"/>
  <c r="N39" i="2" s="1"/>
  <c r="O41" i="2"/>
  <c r="J44" i="2"/>
  <c r="J43" i="2" s="1"/>
  <c r="J42" i="2" s="1"/>
  <c r="K44" i="2"/>
  <c r="K43" i="2" s="1"/>
  <c r="K42" i="2" s="1"/>
  <c r="M44" i="2"/>
  <c r="M43" i="2" s="1"/>
  <c r="M42" i="2" s="1"/>
  <c r="N44" i="2"/>
  <c r="N43" i="2" s="1"/>
  <c r="N42" i="2" s="1"/>
  <c r="O44" i="2"/>
  <c r="J47" i="2"/>
  <c r="J46" i="2" s="1"/>
  <c r="J45" i="2" s="1"/>
  <c r="K47" i="2"/>
  <c r="K46" i="2" s="1"/>
  <c r="K45" i="2" s="1"/>
  <c r="M47" i="2"/>
  <c r="M46" i="2" s="1"/>
  <c r="M45" i="2" s="1"/>
  <c r="N47" i="2"/>
  <c r="N46" i="2" s="1"/>
  <c r="N45" i="2" s="1"/>
  <c r="O47" i="2"/>
  <c r="J50" i="2"/>
  <c r="J49" i="2" s="1"/>
  <c r="J48" i="2" s="1"/>
  <c r="K50" i="2"/>
  <c r="K49" i="2" s="1"/>
  <c r="K48" i="2" s="1"/>
  <c r="M50" i="2"/>
  <c r="M49" i="2" s="1"/>
  <c r="M48" i="2" s="1"/>
  <c r="N50" i="2"/>
  <c r="N49" i="2" s="1"/>
  <c r="N48" i="2" s="1"/>
  <c r="O50" i="2"/>
  <c r="J53" i="2"/>
  <c r="J52" i="2" s="1"/>
  <c r="J51" i="2" s="1"/>
  <c r="K53" i="2"/>
  <c r="K52" i="2" s="1"/>
  <c r="K51" i="2" s="1"/>
  <c r="L53" i="2"/>
  <c r="L52" i="2" s="1"/>
  <c r="L51" i="2" s="1"/>
  <c r="N53" i="2"/>
  <c r="N52" i="2" s="1"/>
  <c r="N51" i="2" s="1"/>
  <c r="O53" i="2"/>
  <c r="J58" i="2"/>
  <c r="J57" i="2" s="1"/>
  <c r="J56" i="2" s="1"/>
  <c r="K58" i="2"/>
  <c r="K57" i="2" s="1"/>
  <c r="K56" i="2" s="1"/>
  <c r="M58" i="2"/>
  <c r="M57" i="2" s="1"/>
  <c r="M56" i="2" s="1"/>
  <c r="N58" i="2"/>
  <c r="N57" i="2" s="1"/>
  <c r="N56" i="2" s="1"/>
  <c r="O58" i="2"/>
  <c r="J61" i="2"/>
  <c r="J60" i="2" s="1"/>
  <c r="J59" i="2" s="1"/>
  <c r="K61" i="2"/>
  <c r="K60" i="2" s="1"/>
  <c r="K59" i="2" s="1"/>
  <c r="M61" i="2"/>
  <c r="M60" i="2" s="1"/>
  <c r="M59" i="2" s="1"/>
  <c r="N61" i="2"/>
  <c r="N60" i="2" s="1"/>
  <c r="N59" i="2" s="1"/>
  <c r="O61" i="2"/>
  <c r="J64" i="2"/>
  <c r="J63" i="2" s="1"/>
  <c r="J62" i="2" s="1"/>
  <c r="K64" i="2"/>
  <c r="K63" i="2" s="1"/>
  <c r="K62" i="2" s="1"/>
  <c r="M64" i="2"/>
  <c r="M63" i="2" s="1"/>
  <c r="M62" i="2" s="1"/>
  <c r="N64" i="2"/>
  <c r="N63" i="2" s="1"/>
  <c r="N62" i="2" s="1"/>
  <c r="O64" i="2"/>
  <c r="J69" i="2"/>
  <c r="J68" i="2" s="1"/>
  <c r="J67" i="2" s="1"/>
  <c r="J66" i="2" s="1"/>
  <c r="K69" i="2"/>
  <c r="K68" i="2" s="1"/>
  <c r="K67" i="2" s="1"/>
  <c r="K66" i="2" s="1"/>
  <c r="M69" i="2"/>
  <c r="M68" i="2" s="1"/>
  <c r="M67" i="2" s="1"/>
  <c r="M66" i="2" s="1"/>
  <c r="N69" i="2"/>
  <c r="N68" i="2" s="1"/>
  <c r="N67" i="2" s="1"/>
  <c r="N66" i="2" s="1"/>
  <c r="O69" i="2"/>
  <c r="J74" i="2"/>
  <c r="J73" i="2" s="1"/>
  <c r="K74" i="2"/>
  <c r="K73" i="2" s="1"/>
  <c r="L74" i="2"/>
  <c r="L73" i="2" s="1"/>
  <c r="N74" i="2"/>
  <c r="N73" i="2" s="1"/>
  <c r="O74" i="2"/>
  <c r="J76" i="2"/>
  <c r="J75" i="2" s="1"/>
  <c r="K76" i="2"/>
  <c r="K75" i="2" s="1"/>
  <c r="L76" i="2"/>
  <c r="L75" i="2" s="1"/>
  <c r="N76" i="2"/>
  <c r="N75" i="2" s="1"/>
  <c r="O76" i="2"/>
  <c r="J78" i="2"/>
  <c r="J77" i="2" s="1"/>
  <c r="L78" i="2"/>
  <c r="L77" i="2" s="1"/>
  <c r="M78" i="2"/>
  <c r="M77" i="2" s="1"/>
  <c r="N78" i="2"/>
  <c r="N77" i="2" s="1"/>
  <c r="O78" i="2"/>
  <c r="J81" i="2"/>
  <c r="J80" i="2" s="1"/>
  <c r="J79" i="2" s="1"/>
  <c r="L81" i="2"/>
  <c r="L80" i="2" s="1"/>
  <c r="L79" i="2" s="1"/>
  <c r="M81" i="2"/>
  <c r="M80" i="2" s="1"/>
  <c r="M79" i="2" s="1"/>
  <c r="N81" i="2"/>
  <c r="N80" i="2" s="1"/>
  <c r="N79" i="2" s="1"/>
  <c r="O81" i="2"/>
  <c r="J86" i="2"/>
  <c r="J85" i="2" s="1"/>
  <c r="K86" i="2"/>
  <c r="K85" i="2" s="1"/>
  <c r="M86" i="2"/>
  <c r="M85" i="2" s="1"/>
  <c r="N86" i="2"/>
  <c r="N85" i="2" s="1"/>
  <c r="O86" i="2"/>
  <c r="J88" i="2"/>
  <c r="J87" i="2" s="1"/>
  <c r="K88" i="2"/>
  <c r="K87" i="2" s="1"/>
  <c r="M88" i="2"/>
  <c r="M87" i="2" s="1"/>
  <c r="N88" i="2"/>
  <c r="N87" i="2" s="1"/>
  <c r="O88" i="2"/>
  <c r="J90" i="2"/>
  <c r="J89" i="2" s="1"/>
  <c r="K90" i="2"/>
  <c r="K89" i="2" s="1"/>
  <c r="M90" i="2"/>
  <c r="M89" i="2" s="1"/>
  <c r="N90" i="2"/>
  <c r="N89" i="2" s="1"/>
  <c r="O90" i="2"/>
  <c r="J93" i="2"/>
  <c r="J92" i="2" s="1"/>
  <c r="J91" i="2" s="1"/>
  <c r="K93" i="2"/>
  <c r="K92" i="2" s="1"/>
  <c r="K91" i="2" s="1"/>
  <c r="M93" i="2"/>
  <c r="M92" i="2" s="1"/>
  <c r="M91" i="2" s="1"/>
  <c r="N93" i="2"/>
  <c r="N92" i="2" s="1"/>
  <c r="N91" i="2" s="1"/>
  <c r="O93" i="2"/>
  <c r="J98" i="2"/>
  <c r="J97" i="2" s="1"/>
  <c r="J96" i="2" s="1"/>
  <c r="J95" i="2" s="1"/>
  <c r="L98" i="2"/>
  <c r="L97" i="2" s="1"/>
  <c r="L96" i="2" s="1"/>
  <c r="L95" i="2" s="1"/>
  <c r="M98" i="2"/>
  <c r="M97" i="2" s="1"/>
  <c r="M96" i="2" s="1"/>
  <c r="M95" i="2" s="1"/>
  <c r="N98" i="2"/>
  <c r="N97" i="2" s="1"/>
  <c r="N96" i="2" s="1"/>
  <c r="N95" i="2" s="1"/>
  <c r="O98" i="2"/>
  <c r="J103" i="2"/>
  <c r="J102" i="2" s="1"/>
  <c r="J101" i="2" s="1"/>
  <c r="L103" i="2"/>
  <c r="L102" i="2" s="1"/>
  <c r="L101" i="2" s="1"/>
  <c r="M103" i="2"/>
  <c r="M102" i="2" s="1"/>
  <c r="M101" i="2" s="1"/>
  <c r="N103" i="2"/>
  <c r="N102" i="2" s="1"/>
  <c r="N101" i="2" s="1"/>
  <c r="O103" i="2"/>
  <c r="J106" i="2"/>
  <c r="J105" i="2" s="1"/>
  <c r="J104" i="2" s="1"/>
  <c r="K106" i="2"/>
  <c r="K105" i="2" s="1"/>
  <c r="K104" i="2" s="1"/>
  <c r="M106" i="2"/>
  <c r="M105" i="2" s="1"/>
  <c r="M104" i="2" s="1"/>
  <c r="N106" i="2"/>
  <c r="N105" i="2" s="1"/>
  <c r="N104" i="2" s="1"/>
  <c r="O106" i="2"/>
  <c r="J109" i="2"/>
  <c r="J108" i="2" s="1"/>
  <c r="J107" i="2" s="1"/>
  <c r="K109" i="2"/>
  <c r="K108" i="2" s="1"/>
  <c r="K107" i="2" s="1"/>
  <c r="M109" i="2"/>
  <c r="M108" i="2" s="1"/>
  <c r="M107" i="2" s="1"/>
  <c r="N109" i="2"/>
  <c r="N108" i="2" s="1"/>
  <c r="N107" i="2" s="1"/>
  <c r="O109" i="2"/>
  <c r="J114" i="2"/>
  <c r="J113" i="2" s="1"/>
  <c r="J112" i="2" s="1"/>
  <c r="J111" i="2" s="1"/>
  <c r="J110" i="2" s="1"/>
  <c r="K114" i="2"/>
  <c r="K113" i="2" s="1"/>
  <c r="K112" i="2" s="1"/>
  <c r="K111" i="2" s="1"/>
  <c r="K110" i="2" s="1"/>
  <c r="M114" i="2"/>
  <c r="M113" i="2" s="1"/>
  <c r="M112" i="2" s="1"/>
  <c r="M111" i="2" s="1"/>
  <c r="M110" i="2" s="1"/>
  <c r="N114" i="2"/>
  <c r="N113" i="2" s="1"/>
  <c r="N112" i="2" s="1"/>
  <c r="N111" i="2" s="1"/>
  <c r="N110" i="2" s="1"/>
  <c r="O114" i="2"/>
  <c r="J119" i="2"/>
  <c r="J118" i="2" s="1"/>
  <c r="J117" i="2" s="1"/>
  <c r="K119" i="2"/>
  <c r="K118" i="2" s="1"/>
  <c r="K117" i="2" s="1"/>
  <c r="M119" i="2"/>
  <c r="M118" i="2" s="1"/>
  <c r="M117" i="2" s="1"/>
  <c r="N119" i="2"/>
  <c r="N118" i="2" s="1"/>
  <c r="N117" i="2" s="1"/>
  <c r="O119" i="2"/>
  <c r="J122" i="2"/>
  <c r="J121" i="2" s="1"/>
  <c r="J120" i="2" s="1"/>
  <c r="K122" i="2"/>
  <c r="K121" i="2" s="1"/>
  <c r="K120" i="2" s="1"/>
  <c r="M122" i="2"/>
  <c r="M121" i="2" s="1"/>
  <c r="M120" i="2" s="1"/>
  <c r="N122" i="2"/>
  <c r="N121" i="2" s="1"/>
  <c r="N120" i="2" s="1"/>
  <c r="O122" i="2"/>
  <c r="J125" i="2"/>
  <c r="J124" i="2" s="1"/>
  <c r="J123" i="2" s="1"/>
  <c r="K125" i="2"/>
  <c r="K124" i="2" s="1"/>
  <c r="K123" i="2" s="1"/>
  <c r="M125" i="2"/>
  <c r="M124" i="2" s="1"/>
  <c r="M123" i="2" s="1"/>
  <c r="N125" i="2"/>
  <c r="N124" i="2" s="1"/>
  <c r="N123" i="2" s="1"/>
  <c r="O125" i="2"/>
  <c r="J128" i="2"/>
  <c r="J127" i="2" s="1"/>
  <c r="J126" i="2" s="1"/>
  <c r="K128" i="2"/>
  <c r="K127" i="2" s="1"/>
  <c r="K126" i="2" s="1"/>
  <c r="M128" i="2"/>
  <c r="M127" i="2" s="1"/>
  <c r="M126" i="2" s="1"/>
  <c r="N128" i="2"/>
  <c r="N127" i="2" s="1"/>
  <c r="N126" i="2" s="1"/>
  <c r="O128" i="2"/>
  <c r="J133" i="2"/>
  <c r="J132" i="2" s="1"/>
  <c r="J131" i="2" s="1"/>
  <c r="K133" i="2"/>
  <c r="K132" i="2" s="1"/>
  <c r="K131" i="2" s="1"/>
  <c r="M133" i="2"/>
  <c r="M132" i="2" s="1"/>
  <c r="M131" i="2" s="1"/>
  <c r="N133" i="2"/>
  <c r="N132" i="2" s="1"/>
  <c r="N131" i="2" s="1"/>
  <c r="O133" i="2"/>
  <c r="J136" i="2"/>
  <c r="J135" i="2" s="1"/>
  <c r="J134" i="2" s="1"/>
  <c r="K136" i="2"/>
  <c r="K135" i="2" s="1"/>
  <c r="K134" i="2" s="1"/>
  <c r="M136" i="2"/>
  <c r="M135" i="2" s="1"/>
  <c r="M134" i="2" s="1"/>
  <c r="N136" i="2"/>
  <c r="N135" i="2" s="1"/>
  <c r="N134" i="2" s="1"/>
  <c r="O136" i="2"/>
  <c r="J139" i="2"/>
  <c r="J138" i="2" s="1"/>
  <c r="J137" i="2" s="1"/>
  <c r="K139" i="2"/>
  <c r="K138" i="2" s="1"/>
  <c r="K137" i="2" s="1"/>
  <c r="M139" i="2"/>
  <c r="M138" i="2" s="1"/>
  <c r="M137" i="2" s="1"/>
  <c r="N139" i="2"/>
  <c r="N138" i="2" s="1"/>
  <c r="N137" i="2" s="1"/>
  <c r="O139" i="2"/>
  <c r="J144" i="2"/>
  <c r="J143" i="2" s="1"/>
  <c r="J142" i="2" s="1"/>
  <c r="J141" i="2" s="1"/>
  <c r="J140" i="2" s="1"/>
  <c r="L144" i="2"/>
  <c r="L143" i="2" s="1"/>
  <c r="L142" i="2" s="1"/>
  <c r="L141" i="2" s="1"/>
  <c r="L140" i="2" s="1"/>
  <c r="M144" i="2"/>
  <c r="M143" i="2" s="1"/>
  <c r="M142" i="2" s="1"/>
  <c r="M141" i="2" s="1"/>
  <c r="M140" i="2" s="1"/>
  <c r="N144" i="2"/>
  <c r="N143" i="2" s="1"/>
  <c r="N142" i="2" s="1"/>
  <c r="N141" i="2" s="1"/>
  <c r="N140" i="2" s="1"/>
  <c r="O144" i="2"/>
  <c r="J149" i="2"/>
  <c r="J148" i="2" s="1"/>
  <c r="J147" i="2" s="1"/>
  <c r="J146" i="2" s="1"/>
  <c r="J145" i="2" s="1"/>
  <c r="K149" i="2"/>
  <c r="K148" i="2" s="1"/>
  <c r="K147" i="2" s="1"/>
  <c r="K146" i="2" s="1"/>
  <c r="K145" i="2" s="1"/>
  <c r="M149" i="2"/>
  <c r="M148" i="2" s="1"/>
  <c r="M147" i="2" s="1"/>
  <c r="M146" i="2" s="1"/>
  <c r="M145" i="2" s="1"/>
  <c r="N149" i="2"/>
  <c r="N148" i="2" s="1"/>
  <c r="N147" i="2" s="1"/>
  <c r="N146" i="2" s="1"/>
  <c r="N145" i="2" s="1"/>
  <c r="O149" i="2"/>
  <c r="J154" i="2"/>
  <c r="J153" i="2" s="1"/>
  <c r="J152" i="2" s="1"/>
  <c r="J151" i="2" s="1"/>
  <c r="J150" i="2" s="1"/>
  <c r="K154" i="2"/>
  <c r="K153" i="2" s="1"/>
  <c r="K152" i="2" s="1"/>
  <c r="K151" i="2" s="1"/>
  <c r="K150" i="2" s="1"/>
  <c r="L154" i="2"/>
  <c r="L153" i="2" s="1"/>
  <c r="L152" i="2" s="1"/>
  <c r="L151" i="2" s="1"/>
  <c r="L150" i="2" s="1"/>
  <c r="M154" i="2"/>
  <c r="M153" i="2" s="1"/>
  <c r="M152" i="2" s="1"/>
  <c r="M151" i="2" s="1"/>
  <c r="M150" i="2" s="1"/>
  <c r="N154" i="2"/>
  <c r="N153" i="2" s="1"/>
  <c r="N152" i="2" s="1"/>
  <c r="N151" i="2" s="1"/>
  <c r="N150" i="2" s="1"/>
  <c r="O154" i="2"/>
  <c r="J160" i="2"/>
  <c r="J159" i="2" s="1"/>
  <c r="J158" i="2" s="1"/>
  <c r="J157" i="2" s="1"/>
  <c r="J156" i="2" s="1"/>
  <c r="L160" i="2"/>
  <c r="L159" i="2" s="1"/>
  <c r="L158" i="2" s="1"/>
  <c r="L157" i="2" s="1"/>
  <c r="L156" i="2" s="1"/>
  <c r="M160" i="2"/>
  <c r="M159" i="2" s="1"/>
  <c r="M158" i="2" s="1"/>
  <c r="M157" i="2" s="1"/>
  <c r="M156" i="2" s="1"/>
  <c r="N160" i="2"/>
  <c r="N159" i="2" s="1"/>
  <c r="N158" i="2" s="1"/>
  <c r="N157" i="2" s="1"/>
  <c r="N156" i="2" s="1"/>
  <c r="O160" i="2"/>
  <c r="J165" i="2"/>
  <c r="J164" i="2" s="1"/>
  <c r="J163" i="2" s="1"/>
  <c r="K165" i="2"/>
  <c r="K164" i="2" s="1"/>
  <c r="K163" i="2" s="1"/>
  <c r="M165" i="2"/>
  <c r="M164" i="2" s="1"/>
  <c r="M163" i="2" s="1"/>
  <c r="N165" i="2"/>
  <c r="N164" i="2" s="1"/>
  <c r="N163" i="2" s="1"/>
  <c r="O165" i="2"/>
  <c r="J168" i="2"/>
  <c r="J167" i="2" s="1"/>
  <c r="J166" i="2" s="1"/>
  <c r="K168" i="2"/>
  <c r="K167" i="2" s="1"/>
  <c r="K166" i="2" s="1"/>
  <c r="M168" i="2"/>
  <c r="M167" i="2" s="1"/>
  <c r="M166" i="2" s="1"/>
  <c r="N168" i="2"/>
  <c r="N167" i="2" s="1"/>
  <c r="N166" i="2" s="1"/>
  <c r="O168" i="2"/>
  <c r="J171" i="2"/>
  <c r="J170" i="2" s="1"/>
  <c r="K171" i="2"/>
  <c r="K170" i="2" s="1"/>
  <c r="M171" i="2"/>
  <c r="M170" i="2" s="1"/>
  <c r="N171" i="2"/>
  <c r="N170" i="2" s="1"/>
  <c r="O171" i="2"/>
  <c r="J173" i="2"/>
  <c r="J172" i="2" s="1"/>
  <c r="K173" i="2"/>
  <c r="K172" i="2" s="1"/>
  <c r="M173" i="2"/>
  <c r="M172" i="2" s="1"/>
  <c r="N173" i="2"/>
  <c r="N172" i="2" s="1"/>
  <c r="O173" i="2"/>
  <c r="J176" i="2"/>
  <c r="J175" i="2" s="1"/>
  <c r="J174" i="2" s="1"/>
  <c r="K176" i="2"/>
  <c r="K175" i="2" s="1"/>
  <c r="K174" i="2" s="1"/>
  <c r="M176" i="2"/>
  <c r="M175" i="2" s="1"/>
  <c r="M174" i="2" s="1"/>
  <c r="N176" i="2"/>
  <c r="N175" i="2" s="1"/>
  <c r="N174" i="2" s="1"/>
  <c r="O176" i="2"/>
  <c r="J179" i="2"/>
  <c r="J178" i="2" s="1"/>
  <c r="K179" i="2"/>
  <c r="K178" i="2" s="1"/>
  <c r="L179" i="2"/>
  <c r="L178" i="2" s="1"/>
  <c r="N179" i="2"/>
  <c r="N178" i="2" s="1"/>
  <c r="O179" i="2"/>
  <c r="J181" i="2"/>
  <c r="J180" i="2" s="1"/>
  <c r="K181" i="2"/>
  <c r="K180" i="2" s="1"/>
  <c r="L181" i="2"/>
  <c r="L180" i="2" s="1"/>
  <c r="N181" i="2"/>
  <c r="N180" i="2" s="1"/>
  <c r="O181" i="2"/>
  <c r="J184" i="2"/>
  <c r="J183" i="2" s="1"/>
  <c r="J182" i="2" s="1"/>
  <c r="K184" i="2"/>
  <c r="K183" i="2" s="1"/>
  <c r="K182" i="2" s="1"/>
  <c r="L184" i="2"/>
  <c r="L183" i="2" s="1"/>
  <c r="L182" i="2" s="1"/>
  <c r="M184" i="2"/>
  <c r="M183" i="2" s="1"/>
  <c r="M182" i="2" s="1"/>
  <c r="N184" i="2"/>
  <c r="N183" i="2" s="1"/>
  <c r="N182" i="2" s="1"/>
  <c r="O184" i="2"/>
  <c r="J189" i="2"/>
  <c r="J188" i="2" s="1"/>
  <c r="J187" i="2" s="1"/>
  <c r="J186" i="2" s="1"/>
  <c r="J185" i="2" s="1"/>
  <c r="K189" i="2"/>
  <c r="K188" i="2" s="1"/>
  <c r="K187" i="2" s="1"/>
  <c r="K186" i="2" s="1"/>
  <c r="K185" i="2" s="1"/>
  <c r="M189" i="2"/>
  <c r="M188" i="2" s="1"/>
  <c r="M187" i="2" s="1"/>
  <c r="M186" i="2" s="1"/>
  <c r="M185" i="2" s="1"/>
  <c r="N189" i="2"/>
  <c r="N188" i="2" s="1"/>
  <c r="N187" i="2" s="1"/>
  <c r="N186" i="2" s="1"/>
  <c r="N185" i="2" s="1"/>
  <c r="O189" i="2"/>
  <c r="J194" i="2"/>
  <c r="J193" i="2" s="1"/>
  <c r="J192" i="2" s="1"/>
  <c r="J191" i="2" s="1"/>
  <c r="J190" i="2" s="1"/>
  <c r="K194" i="2"/>
  <c r="K193" i="2" s="1"/>
  <c r="K192" i="2" s="1"/>
  <c r="K191" i="2" s="1"/>
  <c r="K190" i="2" s="1"/>
  <c r="L194" i="2"/>
  <c r="L193" i="2" s="1"/>
  <c r="L192" i="2" s="1"/>
  <c r="L191" i="2" s="1"/>
  <c r="L190" i="2" s="1"/>
  <c r="M194" i="2"/>
  <c r="M193" i="2" s="1"/>
  <c r="M192" i="2" s="1"/>
  <c r="M191" i="2" s="1"/>
  <c r="M190" i="2" s="1"/>
  <c r="N194" i="2"/>
  <c r="N193" i="2" s="1"/>
  <c r="N192" i="2" s="1"/>
  <c r="N191" i="2" s="1"/>
  <c r="N190" i="2" s="1"/>
  <c r="O194" i="2"/>
  <c r="J199" i="2"/>
  <c r="J198" i="2" s="1"/>
  <c r="J197" i="2" s="1"/>
  <c r="J196" i="2" s="1"/>
  <c r="J195" i="2" s="1"/>
  <c r="K199" i="2"/>
  <c r="K198" i="2" s="1"/>
  <c r="K197" i="2" s="1"/>
  <c r="K196" i="2" s="1"/>
  <c r="K195" i="2" s="1"/>
  <c r="L199" i="2"/>
  <c r="L198" i="2" s="1"/>
  <c r="L197" i="2" s="1"/>
  <c r="L196" i="2" s="1"/>
  <c r="L195" i="2" s="1"/>
  <c r="M199" i="2"/>
  <c r="M198" i="2" s="1"/>
  <c r="M197" i="2" s="1"/>
  <c r="M196" i="2" s="1"/>
  <c r="M195" i="2" s="1"/>
  <c r="N199" i="2"/>
  <c r="N198" i="2" s="1"/>
  <c r="N197" i="2" s="1"/>
  <c r="N196" i="2" s="1"/>
  <c r="N195" i="2" s="1"/>
  <c r="O199" i="2"/>
  <c r="J205" i="2"/>
  <c r="J204" i="2" s="1"/>
  <c r="J203" i="2" s="1"/>
  <c r="J202" i="2" s="1"/>
  <c r="K205" i="2"/>
  <c r="K204" i="2" s="1"/>
  <c r="K203" i="2" s="1"/>
  <c r="K202" i="2" s="1"/>
  <c r="M205" i="2"/>
  <c r="M204" i="2" s="1"/>
  <c r="M203" i="2" s="1"/>
  <c r="M202" i="2" s="1"/>
  <c r="N205" i="2"/>
  <c r="N204" i="2" s="1"/>
  <c r="N203" i="2" s="1"/>
  <c r="N202" i="2" s="1"/>
  <c r="N201" i="2" s="1"/>
  <c r="O205" i="2"/>
  <c r="J211" i="2"/>
  <c r="J210" i="2" s="1"/>
  <c r="K211" i="2"/>
  <c r="K210" i="2" s="1"/>
  <c r="M211" i="2"/>
  <c r="M210" i="2" s="1"/>
  <c r="N211" i="2"/>
  <c r="N210" i="2" s="1"/>
  <c r="O211" i="2"/>
  <c r="J213" i="2"/>
  <c r="J212" i="2" s="1"/>
  <c r="K213" i="2"/>
  <c r="K212" i="2" s="1"/>
  <c r="M213" i="2"/>
  <c r="M212" i="2" s="1"/>
  <c r="N213" i="2"/>
  <c r="N212" i="2" s="1"/>
  <c r="O213" i="2"/>
  <c r="J216" i="2"/>
  <c r="J215" i="2" s="1"/>
  <c r="K216" i="2"/>
  <c r="K215" i="2" s="1"/>
  <c r="M216" i="2"/>
  <c r="M215" i="2" s="1"/>
  <c r="N216" i="2"/>
  <c r="N215" i="2" s="1"/>
  <c r="O216" i="2"/>
  <c r="J218" i="2"/>
  <c r="J217" i="2" s="1"/>
  <c r="K218" i="2"/>
  <c r="K217" i="2" s="1"/>
  <c r="M218" i="2"/>
  <c r="M217" i="2" s="1"/>
  <c r="N218" i="2"/>
  <c r="N217" i="2" s="1"/>
  <c r="O218" i="2"/>
  <c r="J221" i="2"/>
  <c r="J220" i="2" s="1"/>
  <c r="J219" i="2" s="1"/>
  <c r="K221" i="2"/>
  <c r="K220" i="2" s="1"/>
  <c r="K219" i="2" s="1"/>
  <c r="M221" i="2"/>
  <c r="M220" i="2" s="1"/>
  <c r="M219" i="2" s="1"/>
  <c r="N221" i="2"/>
  <c r="N220" i="2" s="1"/>
  <c r="N219" i="2" s="1"/>
  <c r="O221" i="2"/>
  <c r="J224" i="2"/>
  <c r="J223" i="2" s="1"/>
  <c r="K224" i="2"/>
  <c r="K223" i="2" s="1"/>
  <c r="L224" i="2"/>
  <c r="L223" i="2" s="1"/>
  <c r="N224" i="2"/>
  <c r="N223" i="2" s="1"/>
  <c r="O224" i="2"/>
  <c r="J226" i="2"/>
  <c r="J225" i="2" s="1"/>
  <c r="K226" i="2"/>
  <c r="K225" i="2" s="1"/>
  <c r="L226" i="2"/>
  <c r="L225" i="2" s="1"/>
  <c r="N226" i="2"/>
  <c r="N225" i="2" s="1"/>
  <c r="O226" i="2"/>
  <c r="J232" i="2"/>
  <c r="J231" i="2" s="1"/>
  <c r="J230" i="2" s="1"/>
  <c r="J229" i="2" s="1"/>
  <c r="J228" i="2" s="1"/>
  <c r="K232" i="2"/>
  <c r="K231" i="2" s="1"/>
  <c r="K230" i="2" s="1"/>
  <c r="K229" i="2" s="1"/>
  <c r="K228" i="2" s="1"/>
  <c r="M232" i="2"/>
  <c r="M231" i="2" s="1"/>
  <c r="M230" i="2" s="1"/>
  <c r="M229" i="2" s="1"/>
  <c r="M228" i="2" s="1"/>
  <c r="N232" i="2"/>
  <c r="N231" i="2" s="1"/>
  <c r="N230" i="2" s="1"/>
  <c r="N229" i="2" s="1"/>
  <c r="N228" i="2" s="1"/>
  <c r="O232" i="2"/>
  <c r="J237" i="2"/>
  <c r="J236" i="2" s="1"/>
  <c r="J235" i="2" s="1"/>
  <c r="J234" i="2" s="1"/>
  <c r="L237" i="2"/>
  <c r="L236" i="2" s="1"/>
  <c r="L235" i="2" s="1"/>
  <c r="L234" i="2" s="1"/>
  <c r="M237" i="2"/>
  <c r="M236" i="2" s="1"/>
  <c r="M235" i="2" s="1"/>
  <c r="M234" i="2" s="1"/>
  <c r="N237" i="2"/>
  <c r="N236" i="2" s="1"/>
  <c r="N235" i="2" s="1"/>
  <c r="N234" i="2" s="1"/>
  <c r="O237" i="2"/>
  <c r="J243" i="2"/>
  <c r="J242" i="2" s="1"/>
  <c r="J241" i="2" s="1"/>
  <c r="J240" i="2" s="1"/>
  <c r="K243" i="2"/>
  <c r="K242" i="2" s="1"/>
  <c r="K241" i="2" s="1"/>
  <c r="K240" i="2" s="1"/>
  <c r="K238" i="2" s="1"/>
  <c r="L243" i="2"/>
  <c r="L242" i="2" s="1"/>
  <c r="L241" i="2" s="1"/>
  <c r="L240" i="2" s="1"/>
  <c r="M243" i="2"/>
  <c r="M242" i="2" s="1"/>
  <c r="M241" i="2" s="1"/>
  <c r="M240" i="2" s="1"/>
  <c r="N243" i="2"/>
  <c r="N242" i="2" s="1"/>
  <c r="N241" i="2" s="1"/>
  <c r="N240" i="2" s="1"/>
  <c r="O243" i="2"/>
  <c r="J249" i="2"/>
  <c r="J248" i="2" s="1"/>
  <c r="L249" i="2"/>
  <c r="L248" i="2" s="1"/>
  <c r="M249" i="2"/>
  <c r="M248" i="2" s="1"/>
  <c r="N249" i="2"/>
  <c r="N248" i="2" s="1"/>
  <c r="O249" i="2"/>
  <c r="J251" i="2"/>
  <c r="J250" i="2" s="1"/>
  <c r="L251" i="2"/>
  <c r="L250" i="2" s="1"/>
  <c r="M251" i="2"/>
  <c r="M250" i="2" s="1"/>
  <c r="N251" i="2"/>
  <c r="N250" i="2" s="1"/>
  <c r="O251" i="2"/>
  <c r="J254" i="2"/>
  <c r="J253" i="2" s="1"/>
  <c r="J252" i="2" s="1"/>
  <c r="K254" i="2"/>
  <c r="K253" i="2" s="1"/>
  <c r="K252" i="2" s="1"/>
  <c r="M254" i="2"/>
  <c r="M253" i="2" s="1"/>
  <c r="M252" i="2" s="1"/>
  <c r="N254" i="2"/>
  <c r="N253" i="2" s="1"/>
  <c r="N252" i="2" s="1"/>
  <c r="O254" i="2"/>
  <c r="J257" i="2"/>
  <c r="J256" i="2" s="1"/>
  <c r="K257" i="2"/>
  <c r="K256" i="2" s="1"/>
  <c r="M257" i="2"/>
  <c r="M256" i="2" s="1"/>
  <c r="N257" i="2"/>
  <c r="N256" i="2" s="1"/>
  <c r="O257" i="2"/>
  <c r="J259" i="2"/>
  <c r="J258" i="2" s="1"/>
  <c r="K259" i="2"/>
  <c r="K258" i="2" s="1"/>
  <c r="M259" i="2"/>
  <c r="M258" i="2" s="1"/>
  <c r="N259" i="2"/>
  <c r="N258" i="2" s="1"/>
  <c r="O259" i="2"/>
  <c r="J261" i="2"/>
  <c r="J260" i="2" s="1"/>
  <c r="K261" i="2"/>
  <c r="K260" i="2" s="1"/>
  <c r="M261" i="2"/>
  <c r="M260" i="2" s="1"/>
  <c r="N261" i="2"/>
  <c r="N260" i="2" s="1"/>
  <c r="O261" i="2"/>
  <c r="J266" i="2"/>
  <c r="J265" i="2" s="1"/>
  <c r="J264" i="2" s="1"/>
  <c r="L266" i="2"/>
  <c r="L265" i="2" s="1"/>
  <c r="L264" i="2" s="1"/>
  <c r="M266" i="2"/>
  <c r="M265" i="2" s="1"/>
  <c r="M264" i="2" s="1"/>
  <c r="N266" i="2"/>
  <c r="N265" i="2" s="1"/>
  <c r="N264" i="2" s="1"/>
  <c r="O266" i="2"/>
  <c r="J269" i="2"/>
  <c r="J268" i="2" s="1"/>
  <c r="J267" i="2" s="1"/>
  <c r="L269" i="2"/>
  <c r="L268" i="2" s="1"/>
  <c r="L267" i="2" s="1"/>
  <c r="M269" i="2"/>
  <c r="M268" i="2" s="1"/>
  <c r="M267" i="2" s="1"/>
  <c r="N269" i="2"/>
  <c r="N268" i="2" s="1"/>
  <c r="N267" i="2" s="1"/>
  <c r="O269" i="2"/>
  <c r="J272" i="2"/>
  <c r="J271" i="2" s="1"/>
  <c r="J270" i="2" s="1"/>
  <c r="L272" i="2"/>
  <c r="L271" i="2" s="1"/>
  <c r="L270" i="2" s="1"/>
  <c r="M272" i="2"/>
  <c r="M271" i="2" s="1"/>
  <c r="M270" i="2" s="1"/>
  <c r="N272" i="2"/>
  <c r="N271" i="2" s="1"/>
  <c r="N270" i="2" s="1"/>
  <c r="O272" i="2"/>
  <c r="J275" i="2"/>
  <c r="J274" i="2" s="1"/>
  <c r="J273" i="2" s="1"/>
  <c r="K275" i="2"/>
  <c r="K274" i="2" s="1"/>
  <c r="K273" i="2" s="1"/>
  <c r="M275" i="2"/>
  <c r="M274" i="2" s="1"/>
  <c r="M273" i="2" s="1"/>
  <c r="N275" i="2"/>
  <c r="N274" i="2" s="1"/>
  <c r="N273" i="2" s="1"/>
  <c r="O275" i="2"/>
  <c r="J278" i="2"/>
  <c r="J277" i="2" s="1"/>
  <c r="J276" i="2" s="1"/>
  <c r="K278" i="2"/>
  <c r="K277" i="2" s="1"/>
  <c r="K276" i="2" s="1"/>
  <c r="M278" i="2"/>
  <c r="M277" i="2" s="1"/>
  <c r="M276" i="2" s="1"/>
  <c r="N278" i="2"/>
  <c r="N277" i="2" s="1"/>
  <c r="N276" i="2" s="1"/>
  <c r="O278" i="2"/>
  <c r="J281" i="2"/>
  <c r="J280" i="2" s="1"/>
  <c r="J279" i="2" s="1"/>
  <c r="K281" i="2"/>
  <c r="K280" i="2" s="1"/>
  <c r="K279" i="2" s="1"/>
  <c r="M281" i="2"/>
  <c r="M280" i="2" s="1"/>
  <c r="M279" i="2" s="1"/>
  <c r="N281" i="2"/>
  <c r="N280" i="2" s="1"/>
  <c r="N279" i="2" s="1"/>
  <c r="O281" i="2"/>
  <c r="J284" i="2"/>
  <c r="J283" i="2" s="1"/>
  <c r="J282" i="2" s="1"/>
  <c r="K284" i="2"/>
  <c r="K283" i="2" s="1"/>
  <c r="K282" i="2" s="1"/>
  <c r="M284" i="2"/>
  <c r="M283" i="2" s="1"/>
  <c r="M282" i="2" s="1"/>
  <c r="N284" i="2"/>
  <c r="N283" i="2" s="1"/>
  <c r="N282" i="2" s="1"/>
  <c r="O284" i="2"/>
  <c r="J287" i="2"/>
  <c r="J286" i="2" s="1"/>
  <c r="J285" i="2" s="1"/>
  <c r="K287" i="2"/>
  <c r="K286" i="2" s="1"/>
  <c r="K285" i="2" s="1"/>
  <c r="M287" i="2"/>
  <c r="M286" i="2" s="1"/>
  <c r="M285" i="2" s="1"/>
  <c r="N287" i="2"/>
  <c r="N286" i="2" s="1"/>
  <c r="N285" i="2" s="1"/>
  <c r="O287" i="2"/>
  <c r="J290" i="2"/>
  <c r="J289" i="2" s="1"/>
  <c r="J288" i="2" s="1"/>
  <c r="K290" i="2"/>
  <c r="K289" i="2" s="1"/>
  <c r="K288" i="2" s="1"/>
  <c r="L290" i="2"/>
  <c r="L289" i="2" s="1"/>
  <c r="L288" i="2" s="1"/>
  <c r="M290" i="2"/>
  <c r="M289" i="2" s="1"/>
  <c r="M288" i="2" s="1"/>
  <c r="N290" i="2"/>
  <c r="N289" i="2" s="1"/>
  <c r="N288" i="2" s="1"/>
  <c r="O290" i="2"/>
  <c r="J293" i="2"/>
  <c r="J292" i="2" s="1"/>
  <c r="J291" i="2" s="1"/>
  <c r="K293" i="2"/>
  <c r="K292" i="2" s="1"/>
  <c r="K291" i="2" s="1"/>
  <c r="L293" i="2"/>
  <c r="L292" i="2" s="1"/>
  <c r="L291" i="2" s="1"/>
  <c r="M293" i="2"/>
  <c r="M292" i="2" s="1"/>
  <c r="M291" i="2" s="1"/>
  <c r="N293" i="2"/>
  <c r="N292" i="2" s="1"/>
  <c r="N291" i="2" s="1"/>
  <c r="O293" i="2"/>
  <c r="J296" i="2"/>
  <c r="J295" i="2" s="1"/>
  <c r="J294" i="2" s="1"/>
  <c r="K296" i="2"/>
  <c r="K295" i="2" s="1"/>
  <c r="K294" i="2" s="1"/>
  <c r="L296" i="2"/>
  <c r="L295" i="2" s="1"/>
  <c r="L294" i="2" s="1"/>
  <c r="M296" i="2"/>
  <c r="M295" i="2" s="1"/>
  <c r="M294" i="2" s="1"/>
  <c r="N296" i="2"/>
  <c r="N295" i="2" s="1"/>
  <c r="N294" i="2" s="1"/>
  <c r="O296" i="2"/>
  <c r="J299" i="2"/>
  <c r="J298" i="2" s="1"/>
  <c r="J297" i="2" s="1"/>
  <c r="K299" i="2"/>
  <c r="K298" i="2" s="1"/>
  <c r="K297" i="2" s="1"/>
  <c r="L299" i="2"/>
  <c r="L298" i="2" s="1"/>
  <c r="L297" i="2" s="1"/>
  <c r="M299" i="2"/>
  <c r="M298" i="2" s="1"/>
  <c r="M297" i="2" s="1"/>
  <c r="N299" i="2"/>
  <c r="N298" i="2" s="1"/>
  <c r="N297" i="2" s="1"/>
  <c r="O299" i="2"/>
  <c r="J304" i="2"/>
  <c r="J303" i="2" s="1"/>
  <c r="L304" i="2"/>
  <c r="L303" i="2" s="1"/>
  <c r="M304" i="2"/>
  <c r="M303" i="2" s="1"/>
  <c r="N304" i="2"/>
  <c r="N303" i="2" s="1"/>
  <c r="O304" i="2"/>
  <c r="J306" i="2"/>
  <c r="J305" i="2" s="1"/>
  <c r="L306" i="2"/>
  <c r="L305" i="2" s="1"/>
  <c r="M306" i="2"/>
  <c r="M305" i="2" s="1"/>
  <c r="N306" i="2"/>
  <c r="N305" i="2" s="1"/>
  <c r="O306" i="2"/>
  <c r="J311" i="2"/>
  <c r="J310" i="2" s="1"/>
  <c r="J309" i="2" s="1"/>
  <c r="J308" i="2" s="1"/>
  <c r="J307" i="2" s="1"/>
  <c r="L311" i="2"/>
  <c r="L310" i="2" s="1"/>
  <c r="L309" i="2" s="1"/>
  <c r="L308" i="2" s="1"/>
  <c r="L307" i="2" s="1"/>
  <c r="M311" i="2"/>
  <c r="M310" i="2" s="1"/>
  <c r="M309" i="2" s="1"/>
  <c r="M308" i="2" s="1"/>
  <c r="M307" i="2" s="1"/>
  <c r="N311" i="2"/>
  <c r="N310" i="2" s="1"/>
  <c r="N309" i="2" s="1"/>
  <c r="N308" i="2" s="1"/>
  <c r="N307" i="2" s="1"/>
  <c r="O311" i="2"/>
  <c r="J316" i="2"/>
  <c r="J315" i="2" s="1"/>
  <c r="J314" i="2" s="1"/>
  <c r="K316" i="2"/>
  <c r="K315" i="2" s="1"/>
  <c r="K314" i="2" s="1"/>
  <c r="L316" i="2"/>
  <c r="L315" i="2" s="1"/>
  <c r="L314" i="2" s="1"/>
  <c r="M316" i="2"/>
  <c r="M315" i="2" s="1"/>
  <c r="M314" i="2" s="1"/>
  <c r="N316" i="2"/>
  <c r="N315" i="2" s="1"/>
  <c r="N314" i="2" s="1"/>
  <c r="O316" i="2"/>
  <c r="J319" i="2"/>
  <c r="J318" i="2" s="1"/>
  <c r="J317" i="2" s="1"/>
  <c r="K319" i="2"/>
  <c r="K318" i="2" s="1"/>
  <c r="K317" i="2" s="1"/>
  <c r="L319" i="2"/>
  <c r="L318" i="2" s="1"/>
  <c r="L317" i="2" s="1"/>
  <c r="M319" i="2"/>
  <c r="M318" i="2" s="1"/>
  <c r="M317" i="2" s="1"/>
  <c r="N319" i="2"/>
  <c r="N318" i="2" s="1"/>
  <c r="N317" i="2" s="1"/>
  <c r="O319" i="2"/>
  <c r="J322" i="2"/>
  <c r="J321" i="2" s="1"/>
  <c r="J320" i="2" s="1"/>
  <c r="K322" i="2"/>
  <c r="K321" i="2" s="1"/>
  <c r="K320" i="2" s="1"/>
  <c r="L322" i="2"/>
  <c r="L321" i="2" s="1"/>
  <c r="L320" i="2" s="1"/>
  <c r="M322" i="2"/>
  <c r="M321" i="2" s="1"/>
  <c r="M320" i="2" s="1"/>
  <c r="N322" i="2"/>
  <c r="N321" i="2" s="1"/>
  <c r="N320" i="2" s="1"/>
  <c r="O322" i="2"/>
  <c r="J324" i="2"/>
  <c r="J323" i="2" s="1"/>
  <c r="K324" i="2"/>
  <c r="K323" i="2" s="1"/>
  <c r="L324" i="2"/>
  <c r="L323" i="2" s="1"/>
  <c r="M324" i="2"/>
  <c r="M323" i="2" s="1"/>
  <c r="N324" i="2"/>
  <c r="N323" i="2" s="1"/>
  <c r="J330" i="2"/>
  <c r="J329" i="2" s="1"/>
  <c r="J328" i="2" s="1"/>
  <c r="J327" i="2" s="1"/>
  <c r="J326" i="2" s="1"/>
  <c r="K330" i="2"/>
  <c r="K329" i="2" s="1"/>
  <c r="K328" i="2" s="1"/>
  <c r="K327" i="2" s="1"/>
  <c r="K326" i="2" s="1"/>
  <c r="L330" i="2"/>
  <c r="L329" i="2" s="1"/>
  <c r="L328" i="2" s="1"/>
  <c r="L327" i="2" s="1"/>
  <c r="L326" i="2" s="1"/>
  <c r="M330" i="2"/>
  <c r="M329" i="2" s="1"/>
  <c r="M328" i="2" s="1"/>
  <c r="M327" i="2" s="1"/>
  <c r="M326" i="2" s="1"/>
  <c r="N330" i="2"/>
  <c r="N329" i="2" s="1"/>
  <c r="N328" i="2" s="1"/>
  <c r="N327" i="2" s="1"/>
  <c r="N326" i="2" s="1"/>
  <c r="O330" i="2"/>
  <c r="J335" i="2"/>
  <c r="J334" i="2" s="1"/>
  <c r="K335" i="2"/>
  <c r="K334" i="2" s="1"/>
  <c r="M335" i="2"/>
  <c r="M334" i="2" s="1"/>
  <c r="N335" i="2"/>
  <c r="N334" i="2" s="1"/>
  <c r="O335" i="2"/>
  <c r="J337" i="2"/>
  <c r="J336" i="2" s="1"/>
  <c r="K337" i="2"/>
  <c r="K336" i="2" s="1"/>
  <c r="M337" i="2"/>
  <c r="M336" i="2" s="1"/>
  <c r="N337" i="2"/>
  <c r="N336" i="2" s="1"/>
  <c r="O337" i="2"/>
  <c r="J341" i="2"/>
  <c r="J340" i="2" s="1"/>
  <c r="L341" i="2"/>
  <c r="L340" i="2" s="1"/>
  <c r="M341" i="2"/>
  <c r="M340" i="2" s="1"/>
  <c r="N341" i="2"/>
  <c r="N340" i="2" s="1"/>
  <c r="J345" i="2"/>
  <c r="J344" i="2" s="1"/>
  <c r="J343" i="2" s="1"/>
  <c r="L345" i="2"/>
  <c r="L344" i="2" s="1"/>
  <c r="L343" i="2" s="1"/>
  <c r="M345" i="2"/>
  <c r="M344" i="2" s="1"/>
  <c r="M343" i="2" s="1"/>
  <c r="N345" i="2"/>
  <c r="N344" i="2" s="1"/>
  <c r="N343" i="2" s="1"/>
  <c r="O345" i="2"/>
  <c r="J348" i="2"/>
  <c r="L348" i="2"/>
  <c r="M348" i="2"/>
  <c r="N348" i="2"/>
  <c r="O348" i="2"/>
  <c r="J349" i="2"/>
  <c r="L349" i="2"/>
  <c r="M349" i="2"/>
  <c r="N349" i="2"/>
  <c r="O349" i="2"/>
  <c r="J355" i="2"/>
  <c r="J354" i="2" s="1"/>
  <c r="K355" i="2"/>
  <c r="K354" i="2" s="1"/>
  <c r="M355" i="2"/>
  <c r="M354" i="2" s="1"/>
  <c r="N355" i="2"/>
  <c r="N354" i="2" s="1"/>
  <c r="O355" i="2"/>
  <c r="J357" i="2"/>
  <c r="J356" i="2" s="1"/>
  <c r="K357" i="2"/>
  <c r="K356" i="2" s="1"/>
  <c r="M357" i="2"/>
  <c r="M356" i="2" s="1"/>
  <c r="N357" i="2"/>
  <c r="N356" i="2" s="1"/>
  <c r="O357" i="2"/>
  <c r="J360" i="2"/>
  <c r="J359" i="2" s="1"/>
  <c r="J358" i="2" s="1"/>
  <c r="K360" i="2"/>
  <c r="K359" i="2" s="1"/>
  <c r="K358" i="2" s="1"/>
  <c r="L360" i="2"/>
  <c r="L359" i="2" s="1"/>
  <c r="L358" i="2" s="1"/>
  <c r="N360" i="2"/>
  <c r="N359" i="2" s="1"/>
  <c r="N358" i="2" s="1"/>
  <c r="O360" i="2"/>
  <c r="J365" i="2"/>
  <c r="J364" i="2" s="1"/>
  <c r="J363" i="2" s="1"/>
  <c r="L365" i="2"/>
  <c r="L364" i="2" s="1"/>
  <c r="L363" i="2" s="1"/>
  <c r="M365" i="2"/>
  <c r="M364" i="2" s="1"/>
  <c r="M363" i="2" s="1"/>
  <c r="N365" i="2"/>
  <c r="N364" i="2" s="1"/>
  <c r="N363" i="2" s="1"/>
  <c r="O365" i="2"/>
  <c r="J368" i="2"/>
  <c r="J367" i="2" s="1"/>
  <c r="J366" i="2" s="1"/>
  <c r="K368" i="2"/>
  <c r="K367" i="2" s="1"/>
  <c r="K366" i="2" s="1"/>
  <c r="M368" i="2"/>
  <c r="M367" i="2" s="1"/>
  <c r="M366" i="2" s="1"/>
  <c r="N368" i="2"/>
  <c r="N367" i="2" s="1"/>
  <c r="N366" i="2" s="1"/>
  <c r="O368" i="2"/>
  <c r="J373" i="2"/>
  <c r="J372" i="2" s="1"/>
  <c r="J371" i="2" s="1"/>
  <c r="L373" i="2"/>
  <c r="L372" i="2" s="1"/>
  <c r="L371" i="2" s="1"/>
  <c r="M373" i="2"/>
  <c r="M372" i="2" s="1"/>
  <c r="M371" i="2" s="1"/>
  <c r="N373" i="2"/>
  <c r="N372" i="2" s="1"/>
  <c r="N371" i="2" s="1"/>
  <c r="O373" i="2"/>
  <c r="J376" i="2"/>
  <c r="J375" i="2" s="1"/>
  <c r="J374" i="2" s="1"/>
  <c r="K376" i="2"/>
  <c r="K375" i="2" s="1"/>
  <c r="K374" i="2" s="1"/>
  <c r="M376" i="2"/>
  <c r="M375" i="2" s="1"/>
  <c r="M374" i="2" s="1"/>
  <c r="N376" i="2"/>
  <c r="N375" i="2" s="1"/>
  <c r="N374" i="2" s="1"/>
  <c r="O376" i="2"/>
  <c r="J380" i="2"/>
  <c r="J379" i="2" s="1"/>
  <c r="J378" i="2" s="1"/>
  <c r="J377" i="2" s="1"/>
  <c r="L380" i="2"/>
  <c r="L379" i="2" s="1"/>
  <c r="L378" i="2" s="1"/>
  <c r="L377" i="2" s="1"/>
  <c r="M380" i="2"/>
  <c r="M379" i="2" s="1"/>
  <c r="M378" i="2" s="1"/>
  <c r="M377" i="2" s="1"/>
  <c r="N380" i="2"/>
  <c r="N379" i="2" s="1"/>
  <c r="N378" i="2" s="1"/>
  <c r="N377" i="2" s="1"/>
  <c r="O380" i="2"/>
  <c r="J384" i="2"/>
  <c r="J383" i="2" s="1"/>
  <c r="J382" i="2" s="1"/>
  <c r="L384" i="2"/>
  <c r="L383" i="2" s="1"/>
  <c r="L382" i="2" s="1"/>
  <c r="M384" i="2"/>
  <c r="M383" i="2" s="1"/>
  <c r="M382" i="2" s="1"/>
  <c r="N384" i="2"/>
  <c r="N383" i="2" s="1"/>
  <c r="N382" i="2" s="1"/>
  <c r="O384" i="2"/>
  <c r="J387" i="2"/>
  <c r="J386" i="2" s="1"/>
  <c r="J385" i="2" s="1"/>
  <c r="K387" i="2"/>
  <c r="K386" i="2" s="1"/>
  <c r="K385" i="2" s="1"/>
  <c r="M387" i="2"/>
  <c r="M386" i="2" s="1"/>
  <c r="M385" i="2" s="1"/>
  <c r="N387" i="2"/>
  <c r="N386" i="2" s="1"/>
  <c r="N385" i="2" s="1"/>
  <c r="O387" i="2"/>
  <c r="J391" i="2"/>
  <c r="J390" i="2" s="1"/>
  <c r="K391" i="2"/>
  <c r="K390" i="2" s="1"/>
  <c r="M391" i="2"/>
  <c r="M390" i="2" s="1"/>
  <c r="N391" i="2"/>
  <c r="N390" i="2" s="1"/>
  <c r="O391" i="2"/>
  <c r="J393" i="2"/>
  <c r="J392" i="2" s="1"/>
  <c r="K393" i="2"/>
  <c r="K392" i="2" s="1"/>
  <c r="M393" i="2"/>
  <c r="M392" i="2" s="1"/>
  <c r="N393" i="2"/>
  <c r="N392" i="2" s="1"/>
  <c r="O393" i="2"/>
  <c r="J397" i="2"/>
  <c r="J396" i="2" s="1"/>
  <c r="J395" i="2" s="1"/>
  <c r="K397" i="2"/>
  <c r="K396" i="2" s="1"/>
  <c r="K395" i="2" s="1"/>
  <c r="M397" i="2"/>
  <c r="M396" i="2" s="1"/>
  <c r="M395" i="2" s="1"/>
  <c r="N397" i="2"/>
  <c r="N396" i="2" s="1"/>
  <c r="N395" i="2" s="1"/>
  <c r="O397" i="2"/>
  <c r="J400" i="2"/>
  <c r="J399" i="2" s="1"/>
  <c r="J398" i="2" s="1"/>
  <c r="K400" i="2"/>
  <c r="K399" i="2" s="1"/>
  <c r="K398" i="2" s="1"/>
  <c r="M400" i="2"/>
  <c r="M399" i="2" s="1"/>
  <c r="M398" i="2" s="1"/>
  <c r="N400" i="2"/>
  <c r="N399" i="2" s="1"/>
  <c r="N398" i="2" s="1"/>
  <c r="O400" i="2"/>
  <c r="J403" i="2"/>
  <c r="J402" i="2" s="1"/>
  <c r="J401" i="2" s="1"/>
  <c r="K403" i="2"/>
  <c r="K402" i="2" s="1"/>
  <c r="K401" i="2" s="1"/>
  <c r="L403" i="2"/>
  <c r="L402" i="2" s="1"/>
  <c r="L401" i="2" s="1"/>
  <c r="N403" i="2"/>
  <c r="N402" i="2" s="1"/>
  <c r="N401" i="2" s="1"/>
  <c r="O403" i="2"/>
  <c r="J10" i="3"/>
  <c r="J9" i="3" s="1"/>
  <c r="K10" i="3"/>
  <c r="K9" i="3" s="1"/>
  <c r="M10" i="3"/>
  <c r="M9" i="3" s="1"/>
  <c r="N10" i="3"/>
  <c r="N9" i="3" s="1"/>
  <c r="O10" i="3"/>
  <c r="J12" i="3"/>
  <c r="J11" i="3" s="1"/>
  <c r="K12" i="3"/>
  <c r="K11" i="3" s="1"/>
  <c r="M12" i="3"/>
  <c r="M11" i="3" s="1"/>
  <c r="N12" i="3"/>
  <c r="N11" i="3" s="1"/>
  <c r="O12" i="3"/>
  <c r="J16" i="3"/>
  <c r="J15" i="3" s="1"/>
  <c r="L16" i="3"/>
  <c r="L15" i="3" s="1"/>
  <c r="M16" i="3"/>
  <c r="M15" i="3" s="1"/>
  <c r="N16" i="3"/>
  <c r="N15" i="3" s="1"/>
  <c r="O16" i="3"/>
  <c r="J18" i="3"/>
  <c r="J17" i="3" s="1"/>
  <c r="L18" i="3"/>
  <c r="L17" i="3" s="1"/>
  <c r="M18" i="3"/>
  <c r="M17" i="3" s="1"/>
  <c r="N18" i="3"/>
  <c r="N17" i="3" s="1"/>
  <c r="O18" i="3"/>
  <c r="J21" i="3"/>
  <c r="J20" i="3" s="1"/>
  <c r="L21" i="3"/>
  <c r="L20" i="3" s="1"/>
  <c r="M21" i="3"/>
  <c r="M20" i="3" s="1"/>
  <c r="N21" i="3"/>
  <c r="N20" i="3" s="1"/>
  <c r="O21" i="3"/>
  <c r="J23" i="3"/>
  <c r="J22" i="3" s="1"/>
  <c r="L23" i="3"/>
  <c r="L22" i="3" s="1"/>
  <c r="M23" i="3"/>
  <c r="M22" i="3" s="1"/>
  <c r="N23" i="3"/>
  <c r="N22" i="3" s="1"/>
  <c r="O23" i="3"/>
  <c r="J26" i="3"/>
  <c r="J25" i="3" s="1"/>
  <c r="K26" i="3"/>
  <c r="K25" i="3" s="1"/>
  <c r="L26" i="3"/>
  <c r="L25" i="3" s="1"/>
  <c r="N26" i="3"/>
  <c r="N25" i="3" s="1"/>
  <c r="O26" i="3"/>
  <c r="J28" i="3"/>
  <c r="J27" i="3" s="1"/>
  <c r="L28" i="3"/>
  <c r="L27" i="3" s="1"/>
  <c r="M28" i="3"/>
  <c r="M27" i="3" s="1"/>
  <c r="N28" i="3"/>
  <c r="N27" i="3" s="1"/>
  <c r="O28" i="3"/>
  <c r="J31" i="3"/>
  <c r="J30" i="3" s="1"/>
  <c r="L31" i="3"/>
  <c r="L30" i="3" s="1"/>
  <c r="M31" i="3"/>
  <c r="M30" i="3" s="1"/>
  <c r="N31" i="3"/>
  <c r="N30" i="3" s="1"/>
  <c r="O31" i="3"/>
  <c r="J33" i="3"/>
  <c r="J32" i="3" s="1"/>
  <c r="L33" i="3"/>
  <c r="L32" i="3" s="1"/>
  <c r="M33" i="3"/>
  <c r="M32" i="3" s="1"/>
  <c r="N33" i="3"/>
  <c r="N32" i="3" s="1"/>
  <c r="O33" i="3"/>
  <c r="J36" i="3"/>
  <c r="J35" i="3" s="1"/>
  <c r="J34" i="3" s="1"/>
  <c r="K36" i="3"/>
  <c r="K35" i="3" s="1"/>
  <c r="K34" i="3" s="1"/>
  <c r="M36" i="3"/>
  <c r="M35" i="3" s="1"/>
  <c r="M34" i="3" s="1"/>
  <c r="N36" i="3"/>
  <c r="N35" i="3" s="1"/>
  <c r="N34" i="3" s="1"/>
  <c r="O36" i="3"/>
  <c r="J39" i="3"/>
  <c r="J38" i="3" s="1"/>
  <c r="K39" i="3"/>
  <c r="K38" i="3" s="1"/>
  <c r="M39" i="3"/>
  <c r="M38" i="3" s="1"/>
  <c r="N39" i="3"/>
  <c r="N38" i="3" s="1"/>
  <c r="O39" i="3"/>
  <c r="J41" i="3"/>
  <c r="J40" i="3" s="1"/>
  <c r="K41" i="3"/>
  <c r="K40" i="3" s="1"/>
  <c r="M41" i="3"/>
  <c r="M40" i="3" s="1"/>
  <c r="N41" i="3"/>
  <c r="N40" i="3" s="1"/>
  <c r="O41" i="3"/>
  <c r="J43" i="3"/>
  <c r="J42" i="3" s="1"/>
  <c r="K43" i="3"/>
  <c r="K42" i="3" s="1"/>
  <c r="M43" i="3"/>
  <c r="M42" i="3" s="1"/>
  <c r="N43" i="3"/>
  <c r="N42" i="3" s="1"/>
  <c r="O43" i="3"/>
  <c r="J46" i="3"/>
  <c r="J45" i="3" s="1"/>
  <c r="J44" i="3" s="1"/>
  <c r="K46" i="3"/>
  <c r="K45" i="3" s="1"/>
  <c r="K44" i="3" s="1"/>
  <c r="M46" i="3"/>
  <c r="M45" i="3" s="1"/>
  <c r="M44" i="3" s="1"/>
  <c r="N46" i="3"/>
  <c r="N45" i="3" s="1"/>
  <c r="N44" i="3" s="1"/>
  <c r="O46" i="3"/>
  <c r="J49" i="3"/>
  <c r="J48" i="3" s="1"/>
  <c r="J47" i="3" s="1"/>
  <c r="K49" i="3"/>
  <c r="K48" i="3" s="1"/>
  <c r="K47" i="3" s="1"/>
  <c r="M49" i="3"/>
  <c r="M48" i="3" s="1"/>
  <c r="M47" i="3" s="1"/>
  <c r="N49" i="3"/>
  <c r="N48" i="3" s="1"/>
  <c r="N47" i="3" s="1"/>
  <c r="O49" i="3"/>
  <c r="J52" i="3"/>
  <c r="J51" i="3" s="1"/>
  <c r="J50" i="3" s="1"/>
  <c r="K52" i="3"/>
  <c r="K51" i="3" s="1"/>
  <c r="K50" i="3" s="1"/>
  <c r="M52" i="3"/>
  <c r="M51" i="3" s="1"/>
  <c r="M50" i="3" s="1"/>
  <c r="N52" i="3"/>
  <c r="N51" i="3" s="1"/>
  <c r="N50" i="3" s="1"/>
  <c r="O52" i="3"/>
  <c r="J55" i="3"/>
  <c r="J54" i="3" s="1"/>
  <c r="J53" i="3" s="1"/>
  <c r="K55" i="3"/>
  <c r="K54" i="3" s="1"/>
  <c r="K53" i="3" s="1"/>
  <c r="L55" i="3"/>
  <c r="L54" i="3" s="1"/>
  <c r="L53" i="3" s="1"/>
  <c r="N55" i="3"/>
  <c r="N54" i="3" s="1"/>
  <c r="N53" i="3" s="1"/>
  <c r="O55" i="3"/>
  <c r="J58" i="3"/>
  <c r="J57" i="3" s="1"/>
  <c r="J56" i="3" s="1"/>
  <c r="L58" i="3"/>
  <c r="L57" i="3" s="1"/>
  <c r="L56" i="3" s="1"/>
  <c r="M58" i="3"/>
  <c r="M57" i="3" s="1"/>
  <c r="M56" i="3" s="1"/>
  <c r="N58" i="3"/>
  <c r="N57" i="3" s="1"/>
  <c r="N56" i="3" s="1"/>
  <c r="O58" i="3"/>
  <c r="J62" i="3"/>
  <c r="J61" i="3" s="1"/>
  <c r="J60" i="3" s="1"/>
  <c r="J59" i="3" s="1"/>
  <c r="L62" i="3"/>
  <c r="L61" i="3" s="1"/>
  <c r="L60" i="3" s="1"/>
  <c r="L59" i="3" s="1"/>
  <c r="M62" i="3"/>
  <c r="M61" i="3" s="1"/>
  <c r="M60" i="3" s="1"/>
  <c r="M59" i="3" s="1"/>
  <c r="N62" i="3"/>
  <c r="N61" i="3" s="1"/>
  <c r="N60" i="3" s="1"/>
  <c r="N59" i="3" s="1"/>
  <c r="O62" i="3"/>
  <c r="J66" i="3"/>
  <c r="J65" i="3" s="1"/>
  <c r="K66" i="3"/>
  <c r="K65" i="3" s="1"/>
  <c r="M66" i="3"/>
  <c r="M65" i="3" s="1"/>
  <c r="N66" i="3"/>
  <c r="N65" i="3" s="1"/>
  <c r="O66" i="3"/>
  <c r="J68" i="3"/>
  <c r="J67" i="3" s="1"/>
  <c r="K68" i="3"/>
  <c r="K67" i="3" s="1"/>
  <c r="M68" i="3"/>
  <c r="M67" i="3" s="1"/>
  <c r="N68" i="3"/>
  <c r="N67" i="3" s="1"/>
  <c r="O68" i="3"/>
  <c r="J71" i="3"/>
  <c r="J70" i="3" s="1"/>
  <c r="J69" i="3" s="1"/>
  <c r="K71" i="3"/>
  <c r="K70" i="3" s="1"/>
  <c r="K69" i="3" s="1"/>
  <c r="L71" i="3"/>
  <c r="L70" i="3" s="1"/>
  <c r="L69" i="3" s="1"/>
  <c r="N71" i="3"/>
  <c r="N70" i="3" s="1"/>
  <c r="N69" i="3" s="1"/>
  <c r="O71" i="3"/>
  <c r="J74" i="3"/>
  <c r="J73" i="3" s="1"/>
  <c r="J72" i="3" s="1"/>
  <c r="L74" i="3"/>
  <c r="L73" i="3" s="1"/>
  <c r="L72" i="3" s="1"/>
  <c r="M74" i="3"/>
  <c r="M73" i="3" s="1"/>
  <c r="M72" i="3" s="1"/>
  <c r="N74" i="3"/>
  <c r="N73" i="3" s="1"/>
  <c r="N72" i="3" s="1"/>
  <c r="O74" i="3"/>
  <c r="J77" i="3"/>
  <c r="J76" i="3" s="1"/>
  <c r="J75" i="3" s="1"/>
  <c r="K77" i="3"/>
  <c r="K76" i="3" s="1"/>
  <c r="K75" i="3" s="1"/>
  <c r="M77" i="3"/>
  <c r="M76" i="3" s="1"/>
  <c r="M75" i="3" s="1"/>
  <c r="N77" i="3"/>
  <c r="N76" i="3" s="1"/>
  <c r="N75" i="3" s="1"/>
  <c r="O77" i="3"/>
  <c r="J80" i="3"/>
  <c r="J79" i="3" s="1"/>
  <c r="J78" i="3" s="1"/>
  <c r="K80" i="3"/>
  <c r="K79" i="3" s="1"/>
  <c r="K78" i="3" s="1"/>
  <c r="M80" i="3"/>
  <c r="M79" i="3" s="1"/>
  <c r="M78" i="3" s="1"/>
  <c r="N80" i="3"/>
  <c r="N79" i="3" s="1"/>
  <c r="N78" i="3" s="1"/>
  <c r="O80" i="3"/>
  <c r="J83" i="3"/>
  <c r="J82" i="3" s="1"/>
  <c r="J81" i="3" s="1"/>
  <c r="K83" i="3"/>
  <c r="K82" i="3" s="1"/>
  <c r="K81" i="3" s="1"/>
  <c r="L83" i="3"/>
  <c r="L82" i="3" s="1"/>
  <c r="L81" i="3" s="1"/>
  <c r="N83" i="3"/>
  <c r="N82" i="3" s="1"/>
  <c r="N81" i="3" s="1"/>
  <c r="O83" i="3"/>
  <c r="J87" i="3"/>
  <c r="J86" i="3" s="1"/>
  <c r="J85" i="3" s="1"/>
  <c r="J84" i="3" s="1"/>
  <c r="K87" i="3"/>
  <c r="K86" i="3" s="1"/>
  <c r="K85" i="3" s="1"/>
  <c r="K84" i="3" s="1"/>
  <c r="M87" i="3"/>
  <c r="M86" i="3" s="1"/>
  <c r="M85" i="3" s="1"/>
  <c r="M84" i="3" s="1"/>
  <c r="N87" i="3"/>
  <c r="N86" i="3" s="1"/>
  <c r="N85" i="3" s="1"/>
  <c r="N84" i="3" s="1"/>
  <c r="O87" i="3"/>
  <c r="J91" i="3"/>
  <c r="J90" i="3" s="1"/>
  <c r="J89" i="3" s="1"/>
  <c r="K91" i="3"/>
  <c r="K90" i="3" s="1"/>
  <c r="K89" i="3" s="1"/>
  <c r="M91" i="3"/>
  <c r="M90" i="3" s="1"/>
  <c r="M89" i="3" s="1"/>
  <c r="N91" i="3"/>
  <c r="N90" i="3" s="1"/>
  <c r="N89" i="3" s="1"/>
  <c r="O91" i="3"/>
  <c r="J94" i="3"/>
  <c r="J93" i="3" s="1"/>
  <c r="J92" i="3" s="1"/>
  <c r="K94" i="3"/>
  <c r="K93" i="3" s="1"/>
  <c r="K92" i="3" s="1"/>
  <c r="M94" i="3"/>
  <c r="M93" i="3" s="1"/>
  <c r="M92" i="3" s="1"/>
  <c r="N94" i="3"/>
  <c r="N93" i="3" s="1"/>
  <c r="N92" i="3" s="1"/>
  <c r="O94" i="3"/>
  <c r="J97" i="3"/>
  <c r="J96" i="3" s="1"/>
  <c r="J95" i="3" s="1"/>
  <c r="K97" i="3"/>
  <c r="K96" i="3" s="1"/>
  <c r="K95" i="3" s="1"/>
  <c r="M97" i="3"/>
  <c r="M96" i="3" s="1"/>
  <c r="M95" i="3" s="1"/>
  <c r="N97" i="3"/>
  <c r="N96" i="3" s="1"/>
  <c r="N95" i="3" s="1"/>
  <c r="O97" i="3"/>
  <c r="J102" i="3"/>
  <c r="J101" i="3" s="1"/>
  <c r="K102" i="3"/>
  <c r="K101" i="3" s="1"/>
  <c r="L102" i="3"/>
  <c r="L101" i="3" s="1"/>
  <c r="N102" i="3"/>
  <c r="N101" i="3" s="1"/>
  <c r="O102" i="3"/>
  <c r="J104" i="3"/>
  <c r="J103" i="3" s="1"/>
  <c r="K104" i="3"/>
  <c r="K103" i="3" s="1"/>
  <c r="L104" i="3"/>
  <c r="L103" i="3" s="1"/>
  <c r="N104" i="3"/>
  <c r="N103" i="3" s="1"/>
  <c r="O104" i="3"/>
  <c r="J106" i="3"/>
  <c r="J105" i="3" s="1"/>
  <c r="L106" i="3"/>
  <c r="L105" i="3" s="1"/>
  <c r="M106" i="3"/>
  <c r="M105" i="3" s="1"/>
  <c r="N106" i="3"/>
  <c r="N105" i="3" s="1"/>
  <c r="O106" i="3"/>
  <c r="J111" i="3"/>
  <c r="J110" i="3" s="1"/>
  <c r="J109" i="3" s="1"/>
  <c r="J108" i="3" s="1"/>
  <c r="K111" i="3"/>
  <c r="K110" i="3" s="1"/>
  <c r="K109" i="3" s="1"/>
  <c r="K108" i="3" s="1"/>
  <c r="M111" i="3"/>
  <c r="M110" i="3" s="1"/>
  <c r="M109" i="3" s="1"/>
  <c r="M108" i="3" s="1"/>
  <c r="N111" i="3"/>
  <c r="N110" i="3" s="1"/>
  <c r="N109" i="3" s="1"/>
  <c r="N108" i="3" s="1"/>
  <c r="O111" i="3"/>
  <c r="J115" i="3"/>
  <c r="J114" i="3" s="1"/>
  <c r="K115" i="3"/>
  <c r="K114" i="3" s="1"/>
  <c r="M115" i="3"/>
  <c r="M114" i="3" s="1"/>
  <c r="N115" i="3"/>
  <c r="N114" i="3" s="1"/>
  <c r="O115" i="3"/>
  <c r="J117" i="3"/>
  <c r="J116" i="3" s="1"/>
  <c r="K117" i="3"/>
  <c r="K116" i="3" s="1"/>
  <c r="M117" i="3"/>
  <c r="M116" i="3" s="1"/>
  <c r="N117" i="3"/>
  <c r="N116" i="3" s="1"/>
  <c r="O117" i="3"/>
  <c r="J119" i="3"/>
  <c r="J118" i="3" s="1"/>
  <c r="K119" i="3"/>
  <c r="K118" i="3" s="1"/>
  <c r="M119" i="3"/>
  <c r="M118" i="3" s="1"/>
  <c r="N119" i="3"/>
  <c r="N118" i="3" s="1"/>
  <c r="O119" i="3"/>
  <c r="J122" i="3"/>
  <c r="J121" i="3" s="1"/>
  <c r="J120" i="3" s="1"/>
  <c r="K122" i="3"/>
  <c r="K121" i="3" s="1"/>
  <c r="K120" i="3" s="1"/>
  <c r="M122" i="3"/>
  <c r="M121" i="3" s="1"/>
  <c r="M120" i="3" s="1"/>
  <c r="N122" i="3"/>
  <c r="N121" i="3" s="1"/>
  <c r="N120" i="3" s="1"/>
  <c r="O122" i="3"/>
  <c r="J127" i="3"/>
  <c r="J126" i="3" s="1"/>
  <c r="J125" i="3" s="1"/>
  <c r="J124" i="3" s="1"/>
  <c r="L127" i="3"/>
  <c r="L126" i="3" s="1"/>
  <c r="L125" i="3" s="1"/>
  <c r="L124" i="3" s="1"/>
  <c r="M127" i="3"/>
  <c r="M126" i="3" s="1"/>
  <c r="M125" i="3" s="1"/>
  <c r="M124" i="3" s="1"/>
  <c r="N127" i="3"/>
  <c r="N126" i="3" s="1"/>
  <c r="N125" i="3" s="1"/>
  <c r="N124" i="3" s="1"/>
  <c r="O127" i="3"/>
  <c r="J131" i="3"/>
  <c r="J130" i="3" s="1"/>
  <c r="J129" i="3" s="1"/>
  <c r="L131" i="3"/>
  <c r="L130" i="3" s="1"/>
  <c r="L129" i="3" s="1"/>
  <c r="M131" i="3"/>
  <c r="M130" i="3" s="1"/>
  <c r="M129" i="3" s="1"/>
  <c r="N131" i="3"/>
  <c r="N130" i="3" s="1"/>
  <c r="N129" i="3" s="1"/>
  <c r="O131" i="3"/>
  <c r="J134" i="3"/>
  <c r="J133" i="3" s="1"/>
  <c r="J132" i="3" s="1"/>
  <c r="K134" i="3"/>
  <c r="K133" i="3" s="1"/>
  <c r="K132" i="3" s="1"/>
  <c r="M134" i="3"/>
  <c r="M133" i="3" s="1"/>
  <c r="M132" i="3" s="1"/>
  <c r="N134" i="3"/>
  <c r="N133" i="3" s="1"/>
  <c r="N132" i="3" s="1"/>
  <c r="O134" i="3"/>
  <c r="J137" i="3"/>
  <c r="J136" i="3" s="1"/>
  <c r="J135" i="3" s="1"/>
  <c r="K137" i="3"/>
  <c r="K136" i="3" s="1"/>
  <c r="K135" i="3" s="1"/>
  <c r="M137" i="3"/>
  <c r="M136" i="3" s="1"/>
  <c r="M135" i="3" s="1"/>
  <c r="N137" i="3"/>
  <c r="N136" i="3" s="1"/>
  <c r="N135" i="3" s="1"/>
  <c r="O137" i="3"/>
  <c r="J141" i="3"/>
  <c r="J140" i="3" s="1"/>
  <c r="J139" i="3" s="1"/>
  <c r="J138" i="3" s="1"/>
  <c r="K141" i="3"/>
  <c r="K140" i="3" s="1"/>
  <c r="K139" i="3" s="1"/>
  <c r="K138" i="3" s="1"/>
  <c r="M141" i="3"/>
  <c r="M140" i="3" s="1"/>
  <c r="M139" i="3" s="1"/>
  <c r="M138" i="3" s="1"/>
  <c r="N141" i="3"/>
  <c r="N140" i="3" s="1"/>
  <c r="N139" i="3" s="1"/>
  <c r="N138" i="3" s="1"/>
  <c r="O141" i="3"/>
  <c r="J145" i="3"/>
  <c r="J144" i="3" s="1"/>
  <c r="J143" i="3" s="1"/>
  <c r="J142" i="3" s="1"/>
  <c r="K145" i="3"/>
  <c r="K144" i="3" s="1"/>
  <c r="K143" i="3" s="1"/>
  <c r="K142" i="3" s="1"/>
  <c r="M145" i="3"/>
  <c r="M144" i="3" s="1"/>
  <c r="M143" i="3" s="1"/>
  <c r="M142" i="3" s="1"/>
  <c r="N145" i="3"/>
  <c r="N144" i="3" s="1"/>
  <c r="N143" i="3" s="1"/>
  <c r="N142" i="3" s="1"/>
  <c r="O145" i="3"/>
  <c r="J150" i="3"/>
  <c r="J149" i="3" s="1"/>
  <c r="J148" i="3" s="1"/>
  <c r="K150" i="3"/>
  <c r="K149" i="3" s="1"/>
  <c r="K148" i="3" s="1"/>
  <c r="M150" i="3"/>
  <c r="M149" i="3" s="1"/>
  <c r="M148" i="3" s="1"/>
  <c r="N150" i="3"/>
  <c r="N149" i="3" s="1"/>
  <c r="N148" i="3" s="1"/>
  <c r="O150" i="3"/>
  <c r="J153" i="3"/>
  <c r="J152" i="3" s="1"/>
  <c r="J151" i="3" s="1"/>
  <c r="K153" i="3"/>
  <c r="K152" i="3" s="1"/>
  <c r="K151" i="3" s="1"/>
  <c r="M153" i="3"/>
  <c r="M152" i="3" s="1"/>
  <c r="M151" i="3" s="1"/>
  <c r="N153" i="3"/>
  <c r="N152" i="3" s="1"/>
  <c r="N151" i="3" s="1"/>
  <c r="O153" i="3"/>
  <c r="J156" i="3"/>
  <c r="J155" i="3" s="1"/>
  <c r="J154" i="3" s="1"/>
  <c r="K156" i="3"/>
  <c r="K155" i="3" s="1"/>
  <c r="K154" i="3" s="1"/>
  <c r="M156" i="3"/>
  <c r="M155" i="3" s="1"/>
  <c r="M154" i="3" s="1"/>
  <c r="N156" i="3"/>
  <c r="N155" i="3" s="1"/>
  <c r="N154" i="3" s="1"/>
  <c r="O156" i="3"/>
  <c r="J160" i="3"/>
  <c r="J159" i="3" s="1"/>
  <c r="J158" i="3" s="1"/>
  <c r="K160" i="3"/>
  <c r="K159" i="3" s="1"/>
  <c r="K158" i="3" s="1"/>
  <c r="M160" i="3"/>
  <c r="M159" i="3" s="1"/>
  <c r="M158" i="3" s="1"/>
  <c r="N160" i="3"/>
  <c r="N159" i="3" s="1"/>
  <c r="N158" i="3" s="1"/>
  <c r="O160" i="3"/>
  <c r="J163" i="3"/>
  <c r="J162" i="3" s="1"/>
  <c r="J161" i="3" s="1"/>
  <c r="K163" i="3"/>
  <c r="K162" i="3" s="1"/>
  <c r="K161" i="3" s="1"/>
  <c r="M163" i="3"/>
  <c r="M162" i="3" s="1"/>
  <c r="M161" i="3" s="1"/>
  <c r="N163" i="3"/>
  <c r="N162" i="3" s="1"/>
  <c r="N161" i="3" s="1"/>
  <c r="O163" i="3"/>
  <c r="J167" i="3"/>
  <c r="J166" i="3" s="1"/>
  <c r="J165" i="3" s="1"/>
  <c r="J164" i="3" s="1"/>
  <c r="K167" i="3"/>
  <c r="K166" i="3" s="1"/>
  <c r="K165" i="3" s="1"/>
  <c r="K164" i="3" s="1"/>
  <c r="L167" i="3"/>
  <c r="L166" i="3" s="1"/>
  <c r="L165" i="3" s="1"/>
  <c r="L164" i="3" s="1"/>
  <c r="M167" i="3"/>
  <c r="M166" i="3" s="1"/>
  <c r="M165" i="3" s="1"/>
  <c r="M164" i="3" s="1"/>
  <c r="N167" i="3"/>
  <c r="N166" i="3" s="1"/>
  <c r="N165" i="3" s="1"/>
  <c r="N164" i="3" s="1"/>
  <c r="O167" i="3"/>
  <c r="J172" i="3"/>
  <c r="J171" i="3" s="1"/>
  <c r="J170" i="3" s="1"/>
  <c r="L172" i="3"/>
  <c r="L171" i="3" s="1"/>
  <c r="L170" i="3" s="1"/>
  <c r="M172" i="3"/>
  <c r="M171" i="3" s="1"/>
  <c r="M170" i="3" s="1"/>
  <c r="N172" i="3"/>
  <c r="N171" i="3" s="1"/>
  <c r="N170" i="3" s="1"/>
  <c r="O172" i="3"/>
  <c r="J175" i="3"/>
  <c r="J174" i="3" s="1"/>
  <c r="J173" i="3" s="1"/>
  <c r="K175" i="3"/>
  <c r="K174" i="3" s="1"/>
  <c r="K173" i="3" s="1"/>
  <c r="M175" i="3"/>
  <c r="M174" i="3" s="1"/>
  <c r="M173" i="3" s="1"/>
  <c r="N175" i="3"/>
  <c r="N174" i="3" s="1"/>
  <c r="N173" i="3" s="1"/>
  <c r="O175" i="3"/>
  <c r="J178" i="3"/>
  <c r="J177" i="3" s="1"/>
  <c r="J176" i="3" s="1"/>
  <c r="K178" i="3"/>
  <c r="K177" i="3" s="1"/>
  <c r="K176" i="3" s="1"/>
  <c r="M178" i="3"/>
  <c r="M177" i="3" s="1"/>
  <c r="M176" i="3" s="1"/>
  <c r="N178" i="3"/>
  <c r="N177" i="3" s="1"/>
  <c r="N176" i="3" s="1"/>
  <c r="O178" i="3"/>
  <c r="J181" i="3"/>
  <c r="J180" i="3" s="1"/>
  <c r="J179" i="3" s="1"/>
  <c r="K181" i="3"/>
  <c r="K180" i="3" s="1"/>
  <c r="K179" i="3" s="1"/>
  <c r="M181" i="3"/>
  <c r="M180" i="3" s="1"/>
  <c r="M179" i="3" s="1"/>
  <c r="N181" i="3"/>
  <c r="N180" i="3" s="1"/>
  <c r="N179" i="3" s="1"/>
  <c r="O181" i="3"/>
  <c r="J184" i="3"/>
  <c r="J183" i="3" s="1"/>
  <c r="J182" i="3" s="1"/>
  <c r="L184" i="3"/>
  <c r="L183" i="3" s="1"/>
  <c r="L182" i="3" s="1"/>
  <c r="M184" i="3"/>
  <c r="M183" i="3" s="1"/>
  <c r="M182" i="3" s="1"/>
  <c r="N184" i="3"/>
  <c r="N183" i="3" s="1"/>
  <c r="N182" i="3" s="1"/>
  <c r="O184" i="3"/>
  <c r="J188" i="3"/>
  <c r="J187" i="3" s="1"/>
  <c r="J186" i="3" s="1"/>
  <c r="K188" i="3"/>
  <c r="K187" i="3" s="1"/>
  <c r="K186" i="3" s="1"/>
  <c r="L188" i="3"/>
  <c r="L187" i="3" s="1"/>
  <c r="L186" i="3" s="1"/>
  <c r="M188" i="3"/>
  <c r="M187" i="3" s="1"/>
  <c r="M186" i="3" s="1"/>
  <c r="N188" i="3"/>
  <c r="N187" i="3" s="1"/>
  <c r="N186" i="3" s="1"/>
  <c r="O188" i="3"/>
  <c r="J191" i="3"/>
  <c r="J190" i="3" s="1"/>
  <c r="J189" i="3" s="1"/>
  <c r="K191" i="3"/>
  <c r="K190" i="3" s="1"/>
  <c r="K189" i="3" s="1"/>
  <c r="L191" i="3"/>
  <c r="L190" i="3" s="1"/>
  <c r="L189" i="3" s="1"/>
  <c r="M191" i="3"/>
  <c r="M190" i="3" s="1"/>
  <c r="M189" i="3" s="1"/>
  <c r="N191" i="3"/>
  <c r="N190" i="3" s="1"/>
  <c r="N189" i="3" s="1"/>
  <c r="O191" i="3"/>
  <c r="J194" i="3"/>
  <c r="J193" i="3" s="1"/>
  <c r="J192" i="3" s="1"/>
  <c r="L194" i="3"/>
  <c r="L193" i="3" s="1"/>
  <c r="L192" i="3" s="1"/>
  <c r="M194" i="3"/>
  <c r="M193" i="3" s="1"/>
  <c r="M192" i="3" s="1"/>
  <c r="N194" i="3"/>
  <c r="N193" i="3" s="1"/>
  <c r="N192" i="3" s="1"/>
  <c r="O194" i="3"/>
  <c r="J197" i="3"/>
  <c r="J196" i="3" s="1"/>
  <c r="J195" i="3" s="1"/>
  <c r="K197" i="3"/>
  <c r="K196" i="3" s="1"/>
  <c r="K195" i="3" s="1"/>
  <c r="M197" i="3"/>
  <c r="M196" i="3" s="1"/>
  <c r="M195" i="3" s="1"/>
  <c r="N197" i="3"/>
  <c r="N196" i="3" s="1"/>
  <c r="N195" i="3" s="1"/>
  <c r="O197" i="3"/>
  <c r="J200" i="3"/>
  <c r="J199" i="3" s="1"/>
  <c r="J198" i="3" s="1"/>
  <c r="K200" i="3"/>
  <c r="K199" i="3" s="1"/>
  <c r="K198" i="3" s="1"/>
  <c r="M200" i="3"/>
  <c r="M199" i="3" s="1"/>
  <c r="M198" i="3" s="1"/>
  <c r="N200" i="3"/>
  <c r="N199" i="3" s="1"/>
  <c r="N198" i="3" s="1"/>
  <c r="O200" i="3"/>
  <c r="J203" i="3"/>
  <c r="J202" i="3" s="1"/>
  <c r="J201" i="3" s="1"/>
  <c r="K203" i="3"/>
  <c r="K202" i="3" s="1"/>
  <c r="K201" i="3" s="1"/>
  <c r="M203" i="3"/>
  <c r="M202" i="3" s="1"/>
  <c r="M201" i="3" s="1"/>
  <c r="N203" i="3"/>
  <c r="N202" i="3" s="1"/>
  <c r="N201" i="3" s="1"/>
  <c r="O203" i="3"/>
  <c r="J206" i="3"/>
  <c r="J205" i="3" s="1"/>
  <c r="J204" i="3" s="1"/>
  <c r="K206" i="3"/>
  <c r="K205" i="3" s="1"/>
  <c r="K204" i="3" s="1"/>
  <c r="L206" i="3"/>
  <c r="L205" i="3" s="1"/>
  <c r="L204" i="3" s="1"/>
  <c r="M206" i="3"/>
  <c r="M205" i="3" s="1"/>
  <c r="M204" i="3" s="1"/>
  <c r="N206" i="3"/>
  <c r="N205" i="3" s="1"/>
  <c r="N204" i="3" s="1"/>
  <c r="O206" i="3"/>
  <c r="J209" i="3"/>
  <c r="J208" i="3" s="1"/>
  <c r="J207" i="3" s="1"/>
  <c r="K209" i="3"/>
  <c r="K208" i="3" s="1"/>
  <c r="K207" i="3" s="1"/>
  <c r="L209" i="3"/>
  <c r="L208" i="3" s="1"/>
  <c r="L207" i="3" s="1"/>
  <c r="M209" i="3"/>
  <c r="M208" i="3" s="1"/>
  <c r="M207" i="3" s="1"/>
  <c r="N209" i="3"/>
  <c r="N208" i="3" s="1"/>
  <c r="N207" i="3" s="1"/>
  <c r="O209" i="3"/>
  <c r="J212" i="3"/>
  <c r="J211" i="3" s="1"/>
  <c r="J210" i="3" s="1"/>
  <c r="K212" i="3"/>
  <c r="K211" i="3" s="1"/>
  <c r="K210" i="3" s="1"/>
  <c r="L212" i="3"/>
  <c r="L211" i="3" s="1"/>
  <c r="L210" i="3" s="1"/>
  <c r="M212" i="3"/>
  <c r="M211" i="3" s="1"/>
  <c r="M210" i="3" s="1"/>
  <c r="N212" i="3"/>
  <c r="N211" i="3" s="1"/>
  <c r="N210" i="3" s="1"/>
  <c r="O212" i="3"/>
  <c r="J215" i="3"/>
  <c r="J214" i="3" s="1"/>
  <c r="J213" i="3" s="1"/>
  <c r="L215" i="3"/>
  <c r="L214" i="3" s="1"/>
  <c r="L213" i="3" s="1"/>
  <c r="M215" i="3"/>
  <c r="M214" i="3" s="1"/>
  <c r="M213" i="3" s="1"/>
  <c r="N215" i="3"/>
  <c r="N214" i="3" s="1"/>
  <c r="N213" i="3" s="1"/>
  <c r="O215" i="3"/>
  <c r="J218" i="3"/>
  <c r="J217" i="3" s="1"/>
  <c r="J216" i="3" s="1"/>
  <c r="L218" i="3"/>
  <c r="L217" i="3" s="1"/>
  <c r="L216" i="3" s="1"/>
  <c r="M218" i="3"/>
  <c r="M217" i="3" s="1"/>
  <c r="M216" i="3" s="1"/>
  <c r="N218" i="3"/>
  <c r="N217" i="3" s="1"/>
  <c r="N216" i="3" s="1"/>
  <c r="O218" i="3"/>
  <c r="J221" i="3"/>
  <c r="J220" i="3" s="1"/>
  <c r="J219" i="3" s="1"/>
  <c r="K221" i="3"/>
  <c r="K220" i="3" s="1"/>
  <c r="K219" i="3" s="1"/>
  <c r="L221" i="3"/>
  <c r="L220" i="3" s="1"/>
  <c r="L219" i="3" s="1"/>
  <c r="M221" i="3"/>
  <c r="M220" i="3" s="1"/>
  <c r="M219" i="3" s="1"/>
  <c r="N221" i="3"/>
  <c r="N220" i="3" s="1"/>
  <c r="N219" i="3" s="1"/>
  <c r="O221" i="3"/>
  <c r="J224" i="3"/>
  <c r="J223" i="3" s="1"/>
  <c r="J222" i="3" s="1"/>
  <c r="K224" i="3"/>
  <c r="K223" i="3" s="1"/>
  <c r="K222" i="3" s="1"/>
  <c r="L224" i="3"/>
  <c r="L223" i="3" s="1"/>
  <c r="L222" i="3" s="1"/>
  <c r="M224" i="3"/>
  <c r="M223" i="3" s="1"/>
  <c r="M222" i="3" s="1"/>
  <c r="N224" i="3"/>
  <c r="N223" i="3" s="1"/>
  <c r="N222" i="3" s="1"/>
  <c r="O224" i="3"/>
  <c r="J227" i="3"/>
  <c r="J226" i="3" s="1"/>
  <c r="J225" i="3" s="1"/>
  <c r="K227" i="3"/>
  <c r="K226" i="3" s="1"/>
  <c r="K225" i="3" s="1"/>
  <c r="L227" i="3"/>
  <c r="L226" i="3" s="1"/>
  <c r="L225" i="3" s="1"/>
  <c r="M227" i="3"/>
  <c r="M226" i="3" s="1"/>
  <c r="M225" i="3" s="1"/>
  <c r="N227" i="3"/>
  <c r="N226" i="3" s="1"/>
  <c r="N225" i="3" s="1"/>
  <c r="O227" i="3"/>
  <c r="J231" i="3"/>
  <c r="J230" i="3" s="1"/>
  <c r="J229" i="3" s="1"/>
  <c r="K231" i="3"/>
  <c r="K230" i="3" s="1"/>
  <c r="K229" i="3" s="1"/>
  <c r="L231" i="3"/>
  <c r="L230" i="3" s="1"/>
  <c r="L229" i="3" s="1"/>
  <c r="M231" i="3"/>
  <c r="M230" i="3" s="1"/>
  <c r="M229" i="3" s="1"/>
  <c r="N231" i="3"/>
  <c r="N230" i="3" s="1"/>
  <c r="N229" i="3" s="1"/>
  <c r="O231" i="3"/>
  <c r="J234" i="3"/>
  <c r="J233" i="3" s="1"/>
  <c r="J232" i="3" s="1"/>
  <c r="K234" i="3"/>
  <c r="K233" i="3" s="1"/>
  <c r="K232" i="3" s="1"/>
  <c r="M234" i="3"/>
  <c r="M233" i="3" s="1"/>
  <c r="M232" i="3" s="1"/>
  <c r="N234" i="3"/>
  <c r="N233" i="3" s="1"/>
  <c r="N232" i="3" s="1"/>
  <c r="O234" i="3"/>
  <c r="J237" i="3"/>
  <c r="J236" i="3" s="1"/>
  <c r="J235" i="3" s="1"/>
  <c r="K237" i="3"/>
  <c r="K236" i="3" s="1"/>
  <c r="K235" i="3" s="1"/>
  <c r="M237" i="3"/>
  <c r="M236" i="3" s="1"/>
  <c r="M235" i="3" s="1"/>
  <c r="N237" i="3"/>
  <c r="N236" i="3" s="1"/>
  <c r="N235" i="3" s="1"/>
  <c r="O237" i="3"/>
  <c r="J240" i="3"/>
  <c r="J239" i="3" s="1"/>
  <c r="J238" i="3" s="1"/>
  <c r="K240" i="3"/>
  <c r="K239" i="3" s="1"/>
  <c r="K238" i="3" s="1"/>
  <c r="M240" i="3"/>
  <c r="M239" i="3" s="1"/>
  <c r="M238" i="3" s="1"/>
  <c r="N240" i="3"/>
  <c r="N239" i="3" s="1"/>
  <c r="N238" i="3" s="1"/>
  <c r="O240" i="3"/>
  <c r="J243" i="3"/>
  <c r="J242" i="3" s="1"/>
  <c r="J241" i="3" s="1"/>
  <c r="L243" i="3"/>
  <c r="L242" i="3" s="1"/>
  <c r="L241" i="3" s="1"/>
  <c r="M243" i="3"/>
  <c r="M242" i="3" s="1"/>
  <c r="M241" i="3" s="1"/>
  <c r="N243" i="3"/>
  <c r="N242" i="3" s="1"/>
  <c r="N241" i="3" s="1"/>
  <c r="O243" i="3"/>
  <c r="J246" i="3"/>
  <c r="J245" i="3" s="1"/>
  <c r="J244" i="3" s="1"/>
  <c r="K246" i="3"/>
  <c r="K245" i="3" s="1"/>
  <c r="K244" i="3" s="1"/>
  <c r="M246" i="3"/>
  <c r="M245" i="3" s="1"/>
  <c r="M244" i="3" s="1"/>
  <c r="N246" i="3"/>
  <c r="N245" i="3" s="1"/>
  <c r="N244" i="3" s="1"/>
  <c r="O246" i="3"/>
  <c r="J249" i="3"/>
  <c r="J248" i="3" s="1"/>
  <c r="J247" i="3" s="1"/>
  <c r="K249" i="3"/>
  <c r="K248" i="3" s="1"/>
  <c r="K247" i="3" s="1"/>
  <c r="M249" i="3"/>
  <c r="M248" i="3" s="1"/>
  <c r="M247" i="3" s="1"/>
  <c r="N249" i="3"/>
  <c r="N248" i="3" s="1"/>
  <c r="N247" i="3" s="1"/>
  <c r="O249" i="3"/>
  <c r="J252" i="3"/>
  <c r="J251" i="3" s="1"/>
  <c r="J250" i="3" s="1"/>
  <c r="K252" i="3"/>
  <c r="K251" i="3" s="1"/>
  <c r="K250" i="3" s="1"/>
  <c r="M252" i="3"/>
  <c r="M251" i="3" s="1"/>
  <c r="M250" i="3" s="1"/>
  <c r="N252" i="3"/>
  <c r="N251" i="3" s="1"/>
  <c r="N250" i="3" s="1"/>
  <c r="O252" i="3"/>
  <c r="J255" i="3"/>
  <c r="J254" i="3" s="1"/>
  <c r="J253" i="3" s="1"/>
  <c r="K255" i="3"/>
  <c r="K254" i="3" s="1"/>
  <c r="K253" i="3" s="1"/>
  <c r="L255" i="3"/>
  <c r="L254" i="3" s="1"/>
  <c r="L253" i="3" s="1"/>
  <c r="M255" i="3"/>
  <c r="M254" i="3" s="1"/>
  <c r="M253" i="3" s="1"/>
  <c r="N255" i="3"/>
  <c r="N254" i="3" s="1"/>
  <c r="N253" i="3" s="1"/>
  <c r="O255" i="3"/>
  <c r="J258" i="3"/>
  <c r="J257" i="3" s="1"/>
  <c r="J256" i="3" s="1"/>
  <c r="L258" i="3"/>
  <c r="L257" i="3" s="1"/>
  <c r="L256" i="3" s="1"/>
  <c r="M258" i="3"/>
  <c r="M257" i="3" s="1"/>
  <c r="M256" i="3" s="1"/>
  <c r="N258" i="3"/>
  <c r="N257" i="3" s="1"/>
  <c r="N256" i="3" s="1"/>
  <c r="O258" i="3"/>
  <c r="J262" i="3"/>
  <c r="J261" i="3" s="1"/>
  <c r="K262" i="3"/>
  <c r="K261" i="3" s="1"/>
  <c r="M262" i="3"/>
  <c r="M261" i="3" s="1"/>
  <c r="N262" i="3"/>
  <c r="N261" i="3" s="1"/>
  <c r="O262" i="3"/>
  <c r="J264" i="3"/>
  <c r="J263" i="3" s="1"/>
  <c r="K264" i="3"/>
  <c r="K263" i="3" s="1"/>
  <c r="M264" i="3"/>
  <c r="M263" i="3" s="1"/>
  <c r="N264" i="3"/>
  <c r="N263" i="3" s="1"/>
  <c r="O264" i="3"/>
  <c r="J268" i="3"/>
  <c r="J267" i="3" s="1"/>
  <c r="L268" i="3"/>
  <c r="L267" i="3" s="1"/>
  <c r="M268" i="3"/>
  <c r="M267" i="3" s="1"/>
  <c r="N268" i="3"/>
  <c r="N267" i="3" s="1"/>
  <c r="O268" i="3"/>
  <c r="J270" i="3"/>
  <c r="J269" i="3" s="1"/>
  <c r="L270" i="3"/>
  <c r="L269" i="3" s="1"/>
  <c r="M270" i="3"/>
  <c r="M269" i="3" s="1"/>
  <c r="N270" i="3"/>
  <c r="N269" i="3" s="1"/>
  <c r="O270" i="3"/>
  <c r="J273" i="3"/>
  <c r="J272" i="3" s="1"/>
  <c r="J271" i="3" s="1"/>
  <c r="K273" i="3"/>
  <c r="K272" i="3" s="1"/>
  <c r="K271" i="3" s="1"/>
  <c r="M273" i="3"/>
  <c r="M272" i="3" s="1"/>
  <c r="M271" i="3" s="1"/>
  <c r="N273" i="3"/>
  <c r="N272" i="3" s="1"/>
  <c r="N271" i="3" s="1"/>
  <c r="O273" i="3"/>
  <c r="J276" i="3"/>
  <c r="J275" i="3" s="1"/>
  <c r="K276" i="3"/>
  <c r="K275" i="3" s="1"/>
  <c r="M276" i="3"/>
  <c r="M275" i="3" s="1"/>
  <c r="N276" i="3"/>
  <c r="N275" i="3" s="1"/>
  <c r="O276" i="3"/>
  <c r="J278" i="3"/>
  <c r="J277" i="3" s="1"/>
  <c r="K278" i="3"/>
  <c r="K277" i="3" s="1"/>
  <c r="M278" i="3"/>
  <c r="M277" i="3" s="1"/>
  <c r="N278" i="3"/>
  <c r="N277" i="3" s="1"/>
  <c r="O278" i="3"/>
  <c r="J280" i="3"/>
  <c r="J279" i="3" s="1"/>
  <c r="K280" i="3"/>
  <c r="K279" i="3" s="1"/>
  <c r="M280" i="3"/>
  <c r="M279" i="3" s="1"/>
  <c r="N280" i="3"/>
  <c r="N279" i="3" s="1"/>
  <c r="O280" i="3"/>
  <c r="J283" i="3"/>
  <c r="J282" i="3" s="1"/>
  <c r="J281" i="3" s="1"/>
  <c r="L283" i="3"/>
  <c r="L282" i="3" s="1"/>
  <c r="L281" i="3" s="1"/>
  <c r="M283" i="3"/>
  <c r="M282" i="3" s="1"/>
  <c r="M281" i="3" s="1"/>
  <c r="N283" i="3"/>
  <c r="N282" i="3" s="1"/>
  <c r="N281" i="3" s="1"/>
  <c r="O283" i="3"/>
  <c r="J286" i="3"/>
  <c r="J285" i="3" s="1"/>
  <c r="J284" i="3" s="1"/>
  <c r="L286" i="3"/>
  <c r="L285" i="3" s="1"/>
  <c r="L284" i="3" s="1"/>
  <c r="M286" i="3"/>
  <c r="M285" i="3" s="1"/>
  <c r="M284" i="3" s="1"/>
  <c r="N286" i="3"/>
  <c r="N285" i="3" s="1"/>
  <c r="N284" i="3" s="1"/>
  <c r="O286" i="3"/>
  <c r="J291" i="3"/>
  <c r="J290" i="3" s="1"/>
  <c r="J289" i="3" s="1"/>
  <c r="K291" i="3"/>
  <c r="K290" i="3" s="1"/>
  <c r="K289" i="3" s="1"/>
  <c r="L291" i="3"/>
  <c r="L290" i="3" s="1"/>
  <c r="L289" i="3" s="1"/>
  <c r="M291" i="3"/>
  <c r="M290" i="3" s="1"/>
  <c r="M289" i="3" s="1"/>
  <c r="N291" i="3"/>
  <c r="N290" i="3" s="1"/>
  <c r="N289" i="3" s="1"/>
  <c r="O291" i="3"/>
  <c r="J294" i="3"/>
  <c r="J293" i="3" s="1"/>
  <c r="J292" i="3" s="1"/>
  <c r="L294" i="3"/>
  <c r="L293" i="3" s="1"/>
  <c r="L292" i="3" s="1"/>
  <c r="M294" i="3"/>
  <c r="M293" i="3" s="1"/>
  <c r="M292" i="3" s="1"/>
  <c r="N294" i="3"/>
  <c r="N293" i="3" s="1"/>
  <c r="N292" i="3" s="1"/>
  <c r="O294" i="3"/>
  <c r="J297" i="3"/>
  <c r="J296" i="3" s="1"/>
  <c r="J295" i="3" s="1"/>
  <c r="K297" i="3"/>
  <c r="K296" i="3" s="1"/>
  <c r="K295" i="3" s="1"/>
  <c r="M297" i="3"/>
  <c r="M296" i="3" s="1"/>
  <c r="M295" i="3" s="1"/>
  <c r="N297" i="3"/>
  <c r="N296" i="3" s="1"/>
  <c r="N295" i="3" s="1"/>
  <c r="O297" i="3"/>
  <c r="J300" i="3"/>
  <c r="J299" i="3" s="1"/>
  <c r="J298" i="3" s="1"/>
  <c r="K300" i="3"/>
  <c r="K299" i="3" s="1"/>
  <c r="K298" i="3" s="1"/>
  <c r="M300" i="3"/>
  <c r="M299" i="3" s="1"/>
  <c r="M298" i="3" s="1"/>
  <c r="N300" i="3"/>
  <c r="N299" i="3" s="1"/>
  <c r="N298" i="3" s="1"/>
  <c r="O300" i="3"/>
  <c r="J303" i="3"/>
  <c r="J302" i="3" s="1"/>
  <c r="K303" i="3"/>
  <c r="K302" i="3" s="1"/>
  <c r="M303" i="3"/>
  <c r="M302" i="3" s="1"/>
  <c r="N303" i="3"/>
  <c r="N302" i="3" s="1"/>
  <c r="O303" i="3"/>
  <c r="J305" i="3"/>
  <c r="J304" i="3" s="1"/>
  <c r="K305" i="3"/>
  <c r="K304" i="3" s="1"/>
  <c r="M305" i="3"/>
  <c r="M304" i="3" s="1"/>
  <c r="N305" i="3"/>
  <c r="N304" i="3" s="1"/>
  <c r="O305" i="3"/>
  <c r="J308" i="3"/>
  <c r="J307" i="3" s="1"/>
  <c r="J306" i="3" s="1"/>
  <c r="K308" i="3"/>
  <c r="K307" i="3" s="1"/>
  <c r="K306" i="3" s="1"/>
  <c r="M308" i="3"/>
  <c r="M307" i="3" s="1"/>
  <c r="M306" i="3" s="1"/>
  <c r="N308" i="3"/>
  <c r="N307" i="3" s="1"/>
  <c r="N306" i="3" s="1"/>
  <c r="O308" i="3"/>
  <c r="J311" i="3"/>
  <c r="J310" i="3" s="1"/>
  <c r="K311" i="3"/>
  <c r="K310" i="3" s="1"/>
  <c r="L311" i="3"/>
  <c r="L310" i="3" s="1"/>
  <c r="N311" i="3"/>
  <c r="N310" i="3" s="1"/>
  <c r="O311" i="3"/>
  <c r="J313" i="3"/>
  <c r="J312" i="3" s="1"/>
  <c r="K313" i="3"/>
  <c r="K312" i="3" s="1"/>
  <c r="L313" i="3"/>
  <c r="L312" i="3" s="1"/>
  <c r="N313" i="3"/>
  <c r="N312" i="3" s="1"/>
  <c r="O313" i="3"/>
  <c r="J316" i="3"/>
  <c r="J315" i="3" s="1"/>
  <c r="J314" i="3" s="1"/>
  <c r="K316" i="3"/>
  <c r="K315" i="3" s="1"/>
  <c r="K314" i="3" s="1"/>
  <c r="L316" i="3"/>
  <c r="L315" i="3" s="1"/>
  <c r="L314" i="3" s="1"/>
  <c r="M316" i="3"/>
  <c r="M315" i="3" s="1"/>
  <c r="M314" i="3" s="1"/>
  <c r="N316" i="3"/>
  <c r="N315" i="3" s="1"/>
  <c r="N314" i="3" s="1"/>
  <c r="O316" i="3"/>
  <c r="J319" i="3"/>
  <c r="J318" i="3" s="1"/>
  <c r="J317" i="3" s="1"/>
  <c r="K319" i="3"/>
  <c r="K318" i="3" s="1"/>
  <c r="K317" i="3" s="1"/>
  <c r="M319" i="3"/>
  <c r="M318" i="3" s="1"/>
  <c r="M317" i="3" s="1"/>
  <c r="N319" i="3"/>
  <c r="N318" i="3" s="1"/>
  <c r="N317" i="3" s="1"/>
  <c r="O319" i="3"/>
  <c r="J323" i="3"/>
  <c r="J322" i="3" s="1"/>
  <c r="J321" i="3" s="1"/>
  <c r="J320" i="3" s="1"/>
  <c r="K323" i="3"/>
  <c r="K322" i="3" s="1"/>
  <c r="K321" i="3" s="1"/>
  <c r="K320" i="3" s="1"/>
  <c r="M323" i="3"/>
  <c r="M322" i="3" s="1"/>
  <c r="M321" i="3" s="1"/>
  <c r="M320" i="3" s="1"/>
  <c r="N323" i="3"/>
  <c r="N322" i="3" s="1"/>
  <c r="N321" i="3" s="1"/>
  <c r="N320" i="3" s="1"/>
  <c r="O323" i="3"/>
  <c r="J328" i="3"/>
  <c r="J327" i="3" s="1"/>
  <c r="J326" i="3" s="1"/>
  <c r="J325" i="3" s="1"/>
  <c r="K328" i="3"/>
  <c r="K327" i="3" s="1"/>
  <c r="K326" i="3" s="1"/>
  <c r="K325" i="3" s="1"/>
  <c r="M328" i="3"/>
  <c r="M327" i="3" s="1"/>
  <c r="M326" i="3" s="1"/>
  <c r="M325" i="3" s="1"/>
  <c r="N328" i="3"/>
  <c r="N327" i="3" s="1"/>
  <c r="N326" i="3" s="1"/>
  <c r="N325" i="3" s="1"/>
  <c r="O328" i="3"/>
  <c r="J332" i="3"/>
  <c r="J331" i="3" s="1"/>
  <c r="J330" i="3" s="1"/>
  <c r="L332" i="3"/>
  <c r="L331" i="3" s="1"/>
  <c r="L330" i="3" s="1"/>
  <c r="M332" i="3"/>
  <c r="M331" i="3" s="1"/>
  <c r="M330" i="3" s="1"/>
  <c r="N332" i="3"/>
  <c r="N331" i="3" s="1"/>
  <c r="N330" i="3" s="1"/>
  <c r="O332" i="3"/>
  <c r="J335" i="3"/>
  <c r="J334" i="3" s="1"/>
  <c r="J333" i="3" s="1"/>
  <c r="K335" i="3"/>
  <c r="K334" i="3" s="1"/>
  <c r="K333" i="3" s="1"/>
  <c r="L335" i="3"/>
  <c r="L334" i="3" s="1"/>
  <c r="L333" i="3" s="1"/>
  <c r="M335" i="3"/>
  <c r="M334" i="3" s="1"/>
  <c r="M333" i="3" s="1"/>
  <c r="N335" i="3"/>
  <c r="N334" i="3" s="1"/>
  <c r="N333" i="3" s="1"/>
  <c r="O335" i="3"/>
  <c r="J338" i="3"/>
  <c r="J337" i="3" s="1"/>
  <c r="J336" i="3" s="1"/>
  <c r="L338" i="3"/>
  <c r="L337" i="3" s="1"/>
  <c r="L336" i="3" s="1"/>
  <c r="M338" i="3"/>
  <c r="M337" i="3" s="1"/>
  <c r="M336" i="3" s="1"/>
  <c r="N338" i="3"/>
  <c r="N337" i="3" s="1"/>
  <c r="N336" i="3" s="1"/>
  <c r="O338" i="3"/>
  <c r="J341" i="3"/>
  <c r="J340" i="3" s="1"/>
  <c r="J339" i="3" s="1"/>
  <c r="L341" i="3"/>
  <c r="L340" i="3" s="1"/>
  <c r="L339" i="3" s="1"/>
  <c r="M341" i="3"/>
  <c r="M340" i="3" s="1"/>
  <c r="M339" i="3" s="1"/>
  <c r="N341" i="3"/>
  <c r="N340" i="3" s="1"/>
  <c r="N339" i="3" s="1"/>
  <c r="O341" i="3"/>
  <c r="J344" i="3"/>
  <c r="L344" i="3"/>
  <c r="M344" i="3"/>
  <c r="N344" i="3"/>
  <c r="O344" i="3"/>
  <c r="J345" i="3"/>
  <c r="L345" i="3"/>
  <c r="M345" i="3"/>
  <c r="N345" i="3"/>
  <c r="O345" i="3"/>
  <c r="J349" i="3"/>
  <c r="J348" i="3" s="1"/>
  <c r="J347" i="3" s="1"/>
  <c r="L349" i="3"/>
  <c r="L348" i="3" s="1"/>
  <c r="L347" i="3" s="1"/>
  <c r="M349" i="3"/>
  <c r="M348" i="3" s="1"/>
  <c r="M347" i="3" s="1"/>
  <c r="N349" i="3"/>
  <c r="N348" i="3" s="1"/>
  <c r="N347" i="3" s="1"/>
  <c r="O349" i="3"/>
  <c r="J352" i="3"/>
  <c r="J351" i="3" s="1"/>
  <c r="J350" i="3" s="1"/>
  <c r="K352" i="3"/>
  <c r="K351" i="3" s="1"/>
  <c r="K350" i="3" s="1"/>
  <c r="M352" i="3"/>
  <c r="M351" i="3" s="1"/>
  <c r="M350" i="3" s="1"/>
  <c r="N352" i="3"/>
  <c r="N351" i="3" s="1"/>
  <c r="N350" i="3" s="1"/>
  <c r="O352" i="3"/>
  <c r="J357" i="3"/>
  <c r="J356" i="3" s="1"/>
  <c r="K357" i="3"/>
  <c r="K356" i="3" s="1"/>
  <c r="M357" i="3"/>
  <c r="M356" i="3" s="1"/>
  <c r="N357" i="3"/>
  <c r="N356" i="3" s="1"/>
  <c r="O357" i="3"/>
  <c r="J359" i="3"/>
  <c r="J358" i="3" s="1"/>
  <c r="K359" i="3"/>
  <c r="K358" i="3" s="1"/>
  <c r="M359" i="3"/>
  <c r="M358" i="3" s="1"/>
  <c r="N359" i="3"/>
  <c r="N358" i="3" s="1"/>
  <c r="O359" i="3"/>
  <c r="J362" i="3"/>
  <c r="J361" i="3" s="1"/>
  <c r="K362" i="3"/>
  <c r="K361" i="3" s="1"/>
  <c r="M362" i="3"/>
  <c r="M361" i="3" s="1"/>
  <c r="N362" i="3"/>
  <c r="N361" i="3" s="1"/>
  <c r="O362" i="3"/>
  <c r="J364" i="3"/>
  <c r="J363" i="3" s="1"/>
  <c r="K364" i="3"/>
  <c r="K363" i="3" s="1"/>
  <c r="M364" i="3"/>
  <c r="M363" i="3" s="1"/>
  <c r="N364" i="3"/>
  <c r="N363" i="3" s="1"/>
  <c r="O364" i="3"/>
  <c r="J367" i="3"/>
  <c r="J366" i="3" s="1"/>
  <c r="J365" i="3" s="1"/>
  <c r="K367" i="3"/>
  <c r="K366" i="3" s="1"/>
  <c r="K365" i="3" s="1"/>
  <c r="M367" i="3"/>
  <c r="M366" i="3" s="1"/>
  <c r="M365" i="3" s="1"/>
  <c r="N367" i="3"/>
  <c r="N366" i="3" s="1"/>
  <c r="N365" i="3" s="1"/>
  <c r="O367" i="3"/>
  <c r="J370" i="3"/>
  <c r="J369" i="3" s="1"/>
  <c r="K370" i="3"/>
  <c r="K369" i="3" s="1"/>
  <c r="L370" i="3"/>
  <c r="L369" i="3" s="1"/>
  <c r="N370" i="3"/>
  <c r="N369" i="3" s="1"/>
  <c r="O370" i="3"/>
  <c r="J372" i="3"/>
  <c r="J371" i="3" s="1"/>
  <c r="K372" i="3"/>
  <c r="K371" i="3" s="1"/>
  <c r="L372" i="3"/>
  <c r="L371" i="3" s="1"/>
  <c r="N372" i="3"/>
  <c r="N371" i="3" s="1"/>
  <c r="O372" i="3"/>
  <c r="J377" i="3"/>
  <c r="J376" i="3" s="1"/>
  <c r="J375" i="3" s="1"/>
  <c r="J374" i="3" s="1"/>
  <c r="L377" i="3"/>
  <c r="L376" i="3" s="1"/>
  <c r="L375" i="3" s="1"/>
  <c r="L374" i="3" s="1"/>
  <c r="M377" i="3"/>
  <c r="M376" i="3" s="1"/>
  <c r="M375" i="3" s="1"/>
  <c r="M374" i="3" s="1"/>
  <c r="N377" i="3"/>
  <c r="N376" i="3" s="1"/>
  <c r="N375" i="3" s="1"/>
  <c r="N374" i="3" s="1"/>
  <c r="O377" i="3"/>
  <c r="J381" i="3"/>
  <c r="J380" i="3" s="1"/>
  <c r="J379" i="3" s="1"/>
  <c r="J378" i="3" s="1"/>
  <c r="K381" i="3"/>
  <c r="K380" i="3" s="1"/>
  <c r="K379" i="3" s="1"/>
  <c r="K378" i="3" s="1"/>
  <c r="M381" i="3"/>
  <c r="M380" i="3" s="1"/>
  <c r="M379" i="3" s="1"/>
  <c r="M378" i="3" s="1"/>
  <c r="N381" i="3"/>
  <c r="N380" i="3" s="1"/>
  <c r="N379" i="3" s="1"/>
  <c r="N378" i="3" s="1"/>
  <c r="O381" i="3"/>
  <c r="M395" i="47"/>
  <c r="O394" i="47"/>
  <c r="N394" i="47"/>
  <c r="L394" i="47"/>
  <c r="L393" i="47" s="1"/>
  <c r="K394" i="47"/>
  <c r="K393" i="47" s="1"/>
  <c r="J394" i="47"/>
  <c r="J393" i="47" s="1"/>
  <c r="L392" i="47"/>
  <c r="L80" i="3" s="1"/>
  <c r="L79" i="3" s="1"/>
  <c r="L78" i="3" s="1"/>
  <c r="O391" i="47"/>
  <c r="N391" i="47"/>
  <c r="M391" i="47"/>
  <c r="M390" i="47" s="1"/>
  <c r="K391" i="47"/>
  <c r="K390" i="47" s="1"/>
  <c r="J391" i="47"/>
  <c r="J390" i="47" s="1"/>
  <c r="L389" i="47"/>
  <c r="L77" i="3" s="1"/>
  <c r="L76" i="3" s="1"/>
  <c r="L75" i="3" s="1"/>
  <c r="O388" i="47"/>
  <c r="N388" i="47"/>
  <c r="M388" i="47"/>
  <c r="M387" i="47" s="1"/>
  <c r="K388" i="47"/>
  <c r="K387" i="47" s="1"/>
  <c r="J388" i="47"/>
  <c r="J387" i="47" s="1"/>
  <c r="L383" i="47"/>
  <c r="L382" i="47" s="1"/>
  <c r="O382" i="47"/>
  <c r="N382" i="47"/>
  <c r="M382" i="47"/>
  <c r="K382" i="47"/>
  <c r="J382" i="47"/>
  <c r="L381" i="47"/>
  <c r="L380" i="47" s="1"/>
  <c r="O380" i="47"/>
  <c r="N380" i="47"/>
  <c r="M380" i="47"/>
  <c r="K380" i="47"/>
  <c r="J380" i="47"/>
  <c r="L375" i="47"/>
  <c r="L368" i="2" s="1"/>
  <c r="L367" i="2" s="1"/>
  <c r="L366" i="2" s="1"/>
  <c r="O374" i="47"/>
  <c r="N374" i="47"/>
  <c r="M374" i="47"/>
  <c r="M373" i="47" s="1"/>
  <c r="M372" i="47" s="1"/>
  <c r="K374" i="47"/>
  <c r="K373" i="47" s="1"/>
  <c r="K372" i="47" s="1"/>
  <c r="J374" i="47"/>
  <c r="J373" i="47" s="1"/>
  <c r="J372" i="47" s="1"/>
  <c r="K371" i="47"/>
  <c r="O370" i="47"/>
  <c r="N370" i="47"/>
  <c r="M370" i="47"/>
  <c r="M369" i="47" s="1"/>
  <c r="M368" i="47" s="1"/>
  <c r="L370" i="47"/>
  <c r="L369" i="47" s="1"/>
  <c r="L368" i="47" s="1"/>
  <c r="J370" i="47"/>
  <c r="J369" i="47" s="1"/>
  <c r="J368" i="47" s="1"/>
  <c r="L366" i="47"/>
  <c r="L365" i="47" s="1"/>
  <c r="L364" i="47" s="1"/>
  <c r="L363" i="47" s="1"/>
  <c r="O365" i="47"/>
  <c r="N365" i="47"/>
  <c r="M365" i="47"/>
  <c r="M364" i="47" s="1"/>
  <c r="M363" i="47" s="1"/>
  <c r="K365" i="47"/>
  <c r="K364" i="47" s="1"/>
  <c r="K363" i="47" s="1"/>
  <c r="J365" i="47"/>
  <c r="J364" i="47" s="1"/>
  <c r="J363" i="47" s="1"/>
  <c r="K362" i="47"/>
  <c r="O361" i="47"/>
  <c r="N361" i="47"/>
  <c r="M361" i="47"/>
  <c r="M360" i="47" s="1"/>
  <c r="L361" i="47"/>
  <c r="L360" i="47" s="1"/>
  <c r="J361" i="47"/>
  <c r="J360" i="47" s="1"/>
  <c r="M359" i="47"/>
  <c r="O358" i="47"/>
  <c r="N358" i="47"/>
  <c r="L358" i="47"/>
  <c r="L357" i="47" s="1"/>
  <c r="K358" i="47"/>
  <c r="K357" i="47" s="1"/>
  <c r="J358" i="47"/>
  <c r="J357" i="47" s="1"/>
  <c r="L356" i="47"/>
  <c r="L355" i="47" s="1"/>
  <c r="O355" i="47"/>
  <c r="N355" i="47"/>
  <c r="M355" i="47"/>
  <c r="K355" i="47"/>
  <c r="J355" i="47"/>
  <c r="L354" i="47"/>
  <c r="L353" i="47" s="1"/>
  <c r="O353" i="47"/>
  <c r="N353" i="47"/>
  <c r="M353" i="47"/>
  <c r="K353" i="47"/>
  <c r="J353" i="47"/>
  <c r="K348" i="47"/>
  <c r="K345" i="2" s="1"/>
  <c r="K344" i="2" s="1"/>
  <c r="K343" i="2" s="1"/>
  <c r="O347" i="47"/>
  <c r="N347" i="47"/>
  <c r="M347" i="47"/>
  <c r="M346" i="47" s="1"/>
  <c r="M345" i="47" s="1"/>
  <c r="L347" i="47"/>
  <c r="L346" i="47" s="1"/>
  <c r="L345" i="47" s="1"/>
  <c r="J347" i="47"/>
  <c r="J346" i="47" s="1"/>
  <c r="J345" i="47" s="1"/>
  <c r="K344" i="47"/>
  <c r="K349" i="2" s="1"/>
  <c r="K343" i="47"/>
  <c r="O342" i="47"/>
  <c r="N342" i="47"/>
  <c r="M342" i="47"/>
  <c r="M341" i="47" s="1"/>
  <c r="L342" i="47"/>
  <c r="L341" i="47" s="1"/>
  <c r="J342" i="47"/>
  <c r="J341" i="47" s="1"/>
  <c r="K340" i="47"/>
  <c r="O339" i="47"/>
  <c r="N339" i="47"/>
  <c r="M339" i="47"/>
  <c r="M338" i="47" s="1"/>
  <c r="L339" i="47"/>
  <c r="L338" i="47" s="1"/>
  <c r="J339" i="47"/>
  <c r="J338" i="47" s="1"/>
  <c r="K337" i="47"/>
  <c r="K336" i="47" s="1"/>
  <c r="K335" i="47" s="1"/>
  <c r="O336" i="47"/>
  <c r="N336" i="47"/>
  <c r="M336" i="47"/>
  <c r="M335" i="47" s="1"/>
  <c r="L336" i="47"/>
  <c r="L335" i="47" s="1"/>
  <c r="J336" i="47"/>
  <c r="J335" i="47" s="1"/>
  <c r="K332" i="47"/>
  <c r="O331" i="47"/>
  <c r="N331" i="47"/>
  <c r="M331" i="47"/>
  <c r="M330" i="47" s="1"/>
  <c r="L331" i="47"/>
  <c r="L330" i="47" s="1"/>
  <c r="J331" i="47"/>
  <c r="J330" i="47" s="1"/>
  <c r="K329" i="47"/>
  <c r="O328" i="47"/>
  <c r="N328" i="47"/>
  <c r="M328" i="47"/>
  <c r="M327" i="47" s="1"/>
  <c r="L328" i="47"/>
  <c r="L327" i="47" s="1"/>
  <c r="J328" i="47"/>
  <c r="J327" i="47" s="1"/>
  <c r="L326" i="47"/>
  <c r="L325" i="47" s="1"/>
  <c r="O325" i="47"/>
  <c r="N325" i="47"/>
  <c r="M325" i="47"/>
  <c r="K325" i="47"/>
  <c r="J325" i="47"/>
  <c r="L324" i="47"/>
  <c r="L259" i="2" s="1"/>
  <c r="L258" i="2" s="1"/>
  <c r="O323" i="47"/>
  <c r="N323" i="47"/>
  <c r="M323" i="47"/>
  <c r="K323" i="47"/>
  <c r="J323" i="47"/>
  <c r="L322" i="47"/>
  <c r="L321" i="47" s="1"/>
  <c r="O321" i="47"/>
  <c r="N321" i="47"/>
  <c r="M321" i="47"/>
  <c r="K321" i="47"/>
  <c r="J321" i="47"/>
  <c r="L319" i="47"/>
  <c r="L318" i="47" s="1"/>
  <c r="L317" i="47" s="1"/>
  <c r="O318" i="47"/>
  <c r="N318" i="47"/>
  <c r="M318" i="47"/>
  <c r="M317" i="47" s="1"/>
  <c r="K318" i="47"/>
  <c r="K317" i="47" s="1"/>
  <c r="J318" i="47"/>
  <c r="J317" i="47" s="1"/>
  <c r="K316" i="47"/>
  <c r="O315" i="47"/>
  <c r="N315" i="47"/>
  <c r="M315" i="47"/>
  <c r="L315" i="47"/>
  <c r="J315" i="47"/>
  <c r="K314" i="47"/>
  <c r="K249" i="2" s="1"/>
  <c r="K248" i="2" s="1"/>
  <c r="O313" i="47"/>
  <c r="N313" i="47"/>
  <c r="M313" i="47"/>
  <c r="L313" i="47"/>
  <c r="J313" i="47"/>
  <c r="L310" i="47"/>
  <c r="L309" i="47" s="1"/>
  <c r="O309" i="47"/>
  <c r="N309" i="47"/>
  <c r="M309" i="47"/>
  <c r="K309" i="47"/>
  <c r="J309" i="47"/>
  <c r="L308" i="47"/>
  <c r="L307" i="47" s="1"/>
  <c r="O307" i="47"/>
  <c r="N307" i="47"/>
  <c r="M307" i="47"/>
  <c r="K307" i="47"/>
  <c r="J307" i="47"/>
  <c r="K304" i="47"/>
  <c r="K303" i="47" s="1"/>
  <c r="K302" i="47" s="1"/>
  <c r="O303" i="47"/>
  <c r="N303" i="47"/>
  <c r="M303" i="47"/>
  <c r="M302" i="47" s="1"/>
  <c r="L303" i="47"/>
  <c r="L302" i="47" s="1"/>
  <c r="J303" i="47"/>
  <c r="J302" i="47" s="1"/>
  <c r="O300" i="47"/>
  <c r="N300" i="47"/>
  <c r="M300" i="47"/>
  <c r="M299" i="47" s="1"/>
  <c r="L300" i="47"/>
  <c r="L299" i="47" s="1"/>
  <c r="K300" i="47"/>
  <c r="K299" i="47" s="1"/>
  <c r="J300" i="47"/>
  <c r="J299" i="47" s="1"/>
  <c r="L298" i="47"/>
  <c r="L252" i="3" s="1"/>
  <c r="L251" i="3" s="1"/>
  <c r="L250" i="3" s="1"/>
  <c r="O297" i="47"/>
  <c r="N297" i="47"/>
  <c r="M297" i="47"/>
  <c r="M296" i="47" s="1"/>
  <c r="K297" i="47"/>
  <c r="K296" i="47" s="1"/>
  <c r="J297" i="47"/>
  <c r="J296" i="47" s="1"/>
  <c r="L295" i="47"/>
  <c r="L249" i="3" s="1"/>
  <c r="L248" i="3" s="1"/>
  <c r="L247" i="3" s="1"/>
  <c r="O294" i="47"/>
  <c r="N294" i="47"/>
  <c r="M294" i="47"/>
  <c r="M293" i="47" s="1"/>
  <c r="K294" i="47"/>
  <c r="K293" i="47" s="1"/>
  <c r="J294" i="47"/>
  <c r="J293" i="47" s="1"/>
  <c r="L292" i="47"/>
  <c r="L281" i="2" s="1"/>
  <c r="L280" i="2" s="1"/>
  <c r="L279" i="2" s="1"/>
  <c r="O291" i="47"/>
  <c r="N291" i="47"/>
  <c r="M291" i="47"/>
  <c r="M290" i="47" s="1"/>
  <c r="K291" i="47"/>
  <c r="K290" i="47" s="1"/>
  <c r="J291" i="47"/>
  <c r="J290" i="47" s="1"/>
  <c r="O287" i="47"/>
  <c r="N287" i="47"/>
  <c r="M287" i="47"/>
  <c r="M286" i="47" s="1"/>
  <c r="L287" i="47"/>
  <c r="L286" i="47" s="1"/>
  <c r="K287" i="47"/>
  <c r="K286" i="47" s="1"/>
  <c r="J287" i="47"/>
  <c r="J286" i="47" s="1"/>
  <c r="O284" i="47"/>
  <c r="N284" i="47"/>
  <c r="M284" i="47"/>
  <c r="M283" i="47" s="1"/>
  <c r="L284" i="47"/>
  <c r="L283" i="47" s="1"/>
  <c r="K284" i="47"/>
  <c r="K283" i="47" s="1"/>
  <c r="J284" i="47"/>
  <c r="J283" i="47" s="1"/>
  <c r="O281" i="47"/>
  <c r="N281" i="47"/>
  <c r="M281" i="47"/>
  <c r="M280" i="47" s="1"/>
  <c r="L281" i="47"/>
  <c r="L280" i="47" s="1"/>
  <c r="K281" i="47"/>
  <c r="K280" i="47" s="1"/>
  <c r="J281" i="47"/>
  <c r="J280" i="47" s="1"/>
  <c r="K279" i="47"/>
  <c r="O278" i="47"/>
  <c r="N278" i="47"/>
  <c r="M278" i="47"/>
  <c r="M277" i="47" s="1"/>
  <c r="L278" i="47"/>
  <c r="L277" i="47" s="1"/>
  <c r="J278" i="47"/>
  <c r="J277" i="47" s="1"/>
  <c r="K276" i="47"/>
  <c r="K215" i="3" s="1"/>
  <c r="K214" i="3" s="1"/>
  <c r="K213" i="3" s="1"/>
  <c r="O275" i="47"/>
  <c r="N275" i="47"/>
  <c r="M275" i="47"/>
  <c r="M274" i="47" s="1"/>
  <c r="L275" i="47"/>
  <c r="L274" i="47" s="1"/>
  <c r="J275" i="47"/>
  <c r="J274" i="47" s="1"/>
  <c r="O272" i="47"/>
  <c r="N272" i="47"/>
  <c r="M272" i="47"/>
  <c r="M271" i="47" s="1"/>
  <c r="L272" i="47"/>
  <c r="L271" i="47" s="1"/>
  <c r="K272" i="47"/>
  <c r="K271" i="47" s="1"/>
  <c r="J272" i="47"/>
  <c r="J271" i="47" s="1"/>
  <c r="O269" i="47"/>
  <c r="N269" i="47"/>
  <c r="M269" i="47"/>
  <c r="M268" i="47" s="1"/>
  <c r="L269" i="47"/>
  <c r="L268" i="47" s="1"/>
  <c r="K269" i="47"/>
  <c r="K268" i="47" s="1"/>
  <c r="J269" i="47"/>
  <c r="J268" i="47" s="1"/>
  <c r="O266" i="47"/>
  <c r="N266" i="47"/>
  <c r="M266" i="47"/>
  <c r="M265" i="47" s="1"/>
  <c r="L266" i="47"/>
  <c r="L265" i="47" s="1"/>
  <c r="K266" i="47"/>
  <c r="K265" i="47" s="1"/>
  <c r="J266" i="47"/>
  <c r="J265" i="47" s="1"/>
  <c r="L264" i="47"/>
  <c r="L263" i="47" s="1"/>
  <c r="L262" i="47" s="1"/>
  <c r="O263" i="47"/>
  <c r="N263" i="47"/>
  <c r="M263" i="47"/>
  <c r="M262" i="47" s="1"/>
  <c r="K263" i="47"/>
  <c r="K262" i="47" s="1"/>
  <c r="J263" i="47"/>
  <c r="J262" i="47" s="1"/>
  <c r="L261" i="47"/>
  <c r="L200" i="3" s="1"/>
  <c r="L199" i="3" s="1"/>
  <c r="L198" i="3" s="1"/>
  <c r="O260" i="47"/>
  <c r="N260" i="47"/>
  <c r="M260" i="47"/>
  <c r="M259" i="47" s="1"/>
  <c r="K260" i="47"/>
  <c r="K259" i="47" s="1"/>
  <c r="J260" i="47"/>
  <c r="J259" i="47" s="1"/>
  <c r="L258" i="47"/>
  <c r="L257" i="47" s="1"/>
  <c r="L256" i="47" s="1"/>
  <c r="O257" i="47"/>
  <c r="N257" i="47"/>
  <c r="M257" i="47"/>
  <c r="M256" i="47" s="1"/>
  <c r="K257" i="47"/>
  <c r="K256" i="47" s="1"/>
  <c r="J257" i="47"/>
  <c r="J256" i="47" s="1"/>
  <c r="K255" i="47"/>
  <c r="O254" i="47"/>
  <c r="N254" i="47"/>
  <c r="M254" i="47"/>
  <c r="M253" i="47" s="1"/>
  <c r="L254" i="47"/>
  <c r="L253" i="47" s="1"/>
  <c r="J254" i="47"/>
  <c r="J253" i="47" s="1"/>
  <c r="O251" i="47"/>
  <c r="N251" i="47"/>
  <c r="M251" i="47"/>
  <c r="M250" i="47" s="1"/>
  <c r="L251" i="47"/>
  <c r="L250" i="47" s="1"/>
  <c r="K251" i="47"/>
  <c r="K250" i="47" s="1"/>
  <c r="J251" i="47"/>
  <c r="J250" i="47" s="1"/>
  <c r="O248" i="47"/>
  <c r="N248" i="47"/>
  <c r="M248" i="47"/>
  <c r="M247" i="47" s="1"/>
  <c r="L248" i="47"/>
  <c r="L247" i="47" s="1"/>
  <c r="K248" i="47"/>
  <c r="K247" i="47" s="1"/>
  <c r="J248" i="47"/>
  <c r="J247" i="47" s="1"/>
  <c r="K245" i="47"/>
  <c r="K184" i="3" s="1"/>
  <c r="K183" i="3" s="1"/>
  <c r="K182" i="3" s="1"/>
  <c r="O244" i="47"/>
  <c r="N244" i="47"/>
  <c r="M244" i="47"/>
  <c r="M243" i="47" s="1"/>
  <c r="L244" i="47"/>
  <c r="L243" i="47" s="1"/>
  <c r="J244" i="47"/>
  <c r="J243" i="47" s="1"/>
  <c r="L242" i="47"/>
  <c r="L181" i="3" s="1"/>
  <c r="L180" i="3" s="1"/>
  <c r="L179" i="3" s="1"/>
  <c r="O241" i="47"/>
  <c r="N241" i="47"/>
  <c r="M241" i="47"/>
  <c r="M240" i="47" s="1"/>
  <c r="K241" i="47"/>
  <c r="K240" i="47" s="1"/>
  <c r="J241" i="47"/>
  <c r="J240" i="47" s="1"/>
  <c r="L239" i="47"/>
  <c r="L238" i="47" s="1"/>
  <c r="L237" i="47" s="1"/>
  <c r="O238" i="47"/>
  <c r="N238" i="47"/>
  <c r="M238" i="47"/>
  <c r="M237" i="47" s="1"/>
  <c r="K238" i="47"/>
  <c r="K237" i="47" s="1"/>
  <c r="J238" i="47"/>
  <c r="J237" i="47" s="1"/>
  <c r="L236" i="47"/>
  <c r="L235" i="47" s="1"/>
  <c r="L234" i="47" s="1"/>
  <c r="O235" i="47"/>
  <c r="N235" i="47"/>
  <c r="M235" i="47"/>
  <c r="M234" i="47" s="1"/>
  <c r="K235" i="47"/>
  <c r="K234" i="47" s="1"/>
  <c r="J235" i="47"/>
  <c r="J234" i="47" s="1"/>
  <c r="K233" i="47"/>
  <c r="K269" i="2" s="1"/>
  <c r="K268" i="2" s="1"/>
  <c r="K267" i="2" s="1"/>
  <c r="O232" i="47"/>
  <c r="N232" i="47"/>
  <c r="M232" i="47"/>
  <c r="M231" i="47" s="1"/>
  <c r="L232" i="47"/>
  <c r="L231" i="47" s="1"/>
  <c r="J232" i="47"/>
  <c r="J231" i="47" s="1"/>
  <c r="M227" i="47"/>
  <c r="M226" i="47" s="1"/>
  <c r="O226" i="47"/>
  <c r="N226" i="47"/>
  <c r="L226" i="47"/>
  <c r="K226" i="47"/>
  <c r="J226" i="47"/>
  <c r="M225" i="47"/>
  <c r="O224" i="47"/>
  <c r="N224" i="47"/>
  <c r="L224" i="47"/>
  <c r="K224" i="47"/>
  <c r="J224" i="47"/>
  <c r="L222" i="47"/>
  <c r="L221" i="47" s="1"/>
  <c r="L220" i="47" s="1"/>
  <c r="O221" i="47"/>
  <c r="N221" i="47"/>
  <c r="M221" i="47"/>
  <c r="M220" i="47" s="1"/>
  <c r="K221" i="47"/>
  <c r="K220" i="47" s="1"/>
  <c r="J221" i="47"/>
  <c r="J220" i="47" s="1"/>
  <c r="L219" i="47"/>
  <c r="L364" i="3" s="1"/>
  <c r="L363" i="3" s="1"/>
  <c r="O218" i="47"/>
  <c r="N218" i="47"/>
  <c r="M218" i="47"/>
  <c r="K218" i="47"/>
  <c r="J218" i="47"/>
  <c r="L217" i="47"/>
  <c r="L216" i="47" s="1"/>
  <c r="O216" i="47"/>
  <c r="N216" i="47"/>
  <c r="M216" i="47"/>
  <c r="K216" i="47"/>
  <c r="J216" i="47"/>
  <c r="L214" i="47"/>
  <c r="L359" i="3" s="1"/>
  <c r="L358" i="3" s="1"/>
  <c r="O213" i="47"/>
  <c r="N213" i="47"/>
  <c r="M213" i="47"/>
  <c r="K213" i="47"/>
  <c r="J213" i="47"/>
  <c r="L212" i="47"/>
  <c r="L211" i="2" s="1"/>
  <c r="L210" i="2" s="1"/>
  <c r="O211" i="47"/>
  <c r="N211" i="47"/>
  <c r="M211" i="47"/>
  <c r="K211" i="47"/>
  <c r="J211" i="47"/>
  <c r="L207" i="47"/>
  <c r="L206" i="47" s="1"/>
  <c r="L205" i="47" s="1"/>
  <c r="L204" i="47" s="1"/>
  <c r="O206" i="47"/>
  <c r="N206" i="47"/>
  <c r="M206" i="47"/>
  <c r="M205" i="47" s="1"/>
  <c r="M204" i="47" s="1"/>
  <c r="K206" i="47"/>
  <c r="K205" i="47" s="1"/>
  <c r="K204" i="47" s="1"/>
  <c r="J206" i="47"/>
  <c r="J205" i="47" s="1"/>
  <c r="J204" i="47" s="1"/>
  <c r="O202" i="47"/>
  <c r="N202" i="47"/>
  <c r="M202" i="47"/>
  <c r="M201" i="47" s="1"/>
  <c r="L202" i="47"/>
  <c r="L201" i="47" s="1"/>
  <c r="K202" i="47"/>
  <c r="K201" i="47" s="1"/>
  <c r="J202" i="47"/>
  <c r="J201" i="47" s="1"/>
  <c r="K200" i="47"/>
  <c r="O199" i="47"/>
  <c r="N199" i="47"/>
  <c r="M199" i="47"/>
  <c r="M198" i="47" s="1"/>
  <c r="L199" i="47"/>
  <c r="L198" i="47" s="1"/>
  <c r="J199" i="47"/>
  <c r="J198" i="47" s="1"/>
  <c r="L196" i="47"/>
  <c r="L195" i="47" s="1"/>
  <c r="L194" i="47" s="1"/>
  <c r="L193" i="47" s="1"/>
  <c r="O195" i="47"/>
  <c r="N195" i="47"/>
  <c r="M195" i="47"/>
  <c r="M194" i="47" s="1"/>
  <c r="M193" i="47" s="1"/>
  <c r="K195" i="47"/>
  <c r="K194" i="47" s="1"/>
  <c r="K193" i="47" s="1"/>
  <c r="J195" i="47"/>
  <c r="J194" i="47" s="1"/>
  <c r="J193" i="47" s="1"/>
  <c r="L191" i="47"/>
  <c r="L190" i="47" s="1"/>
  <c r="L189" i="47" s="1"/>
  <c r="L188" i="47" s="1"/>
  <c r="O190" i="47"/>
  <c r="N190" i="47"/>
  <c r="M190" i="47"/>
  <c r="M189" i="47" s="1"/>
  <c r="M188" i="47" s="1"/>
  <c r="K190" i="47"/>
  <c r="K189" i="47" s="1"/>
  <c r="K188" i="47" s="1"/>
  <c r="J190" i="47"/>
  <c r="J189" i="47" s="1"/>
  <c r="J188" i="47" s="1"/>
  <c r="L187" i="47"/>
  <c r="L186" i="47" s="1"/>
  <c r="L185" i="47" s="1"/>
  <c r="O186" i="47"/>
  <c r="N186" i="47"/>
  <c r="M186" i="47"/>
  <c r="M185" i="47" s="1"/>
  <c r="K186" i="47"/>
  <c r="K185" i="47" s="1"/>
  <c r="J186" i="47"/>
  <c r="J185" i="47" s="1"/>
  <c r="O183" i="47"/>
  <c r="N183" i="47"/>
  <c r="M183" i="47"/>
  <c r="M182" i="47" s="1"/>
  <c r="L183" i="47"/>
  <c r="L182" i="47" s="1"/>
  <c r="K183" i="47"/>
  <c r="K182" i="47" s="1"/>
  <c r="J183" i="47"/>
  <c r="J182" i="47" s="1"/>
  <c r="M181" i="47"/>
  <c r="O180" i="47"/>
  <c r="N180" i="47"/>
  <c r="L180" i="47"/>
  <c r="K180" i="47"/>
  <c r="J180" i="47"/>
  <c r="M179" i="47"/>
  <c r="M179" i="2" s="1"/>
  <c r="M178" i="2" s="1"/>
  <c r="O178" i="47"/>
  <c r="N178" i="47"/>
  <c r="L178" i="47"/>
  <c r="K178" i="47"/>
  <c r="J178" i="47"/>
  <c r="L176" i="47"/>
  <c r="O175" i="47"/>
  <c r="N175" i="47"/>
  <c r="M175" i="47"/>
  <c r="M174" i="47" s="1"/>
  <c r="K175" i="47"/>
  <c r="K174" i="47" s="1"/>
  <c r="J175" i="47"/>
  <c r="J174" i="47" s="1"/>
  <c r="L173" i="47"/>
  <c r="L172" i="47" s="1"/>
  <c r="O172" i="47"/>
  <c r="N172" i="47"/>
  <c r="M172" i="47"/>
  <c r="K172" i="47"/>
  <c r="J172" i="47"/>
  <c r="L171" i="47"/>
  <c r="L170" i="47" s="1"/>
  <c r="O170" i="47"/>
  <c r="N170" i="47"/>
  <c r="M170" i="47"/>
  <c r="K170" i="47"/>
  <c r="J170" i="47"/>
  <c r="L168" i="47"/>
  <c r="L167" i="47" s="1"/>
  <c r="L166" i="47" s="1"/>
  <c r="O167" i="47"/>
  <c r="N167" i="47"/>
  <c r="M167" i="47"/>
  <c r="M166" i="47" s="1"/>
  <c r="K167" i="47"/>
  <c r="K166" i="47" s="1"/>
  <c r="J167" i="47"/>
  <c r="J166" i="47" s="1"/>
  <c r="L165" i="47"/>
  <c r="L164" i="47" s="1"/>
  <c r="L163" i="47" s="1"/>
  <c r="O164" i="47"/>
  <c r="N164" i="47"/>
  <c r="M164" i="47"/>
  <c r="M163" i="47" s="1"/>
  <c r="K164" i="47"/>
  <c r="K163" i="47" s="1"/>
  <c r="J164" i="47"/>
  <c r="J163" i="47" s="1"/>
  <c r="K162" i="47"/>
  <c r="K161" i="47" s="1"/>
  <c r="K160" i="47" s="1"/>
  <c r="O161" i="47"/>
  <c r="N161" i="47"/>
  <c r="M161" i="47"/>
  <c r="M160" i="47" s="1"/>
  <c r="L161" i="47"/>
  <c r="L160" i="47" s="1"/>
  <c r="J161" i="47"/>
  <c r="J160" i="47" s="1"/>
  <c r="O158" i="47"/>
  <c r="N158" i="47"/>
  <c r="M158" i="47"/>
  <c r="M157" i="47" s="1"/>
  <c r="L158" i="47"/>
  <c r="L157" i="47" s="1"/>
  <c r="K158" i="47"/>
  <c r="K157" i="47" s="1"/>
  <c r="J158" i="47"/>
  <c r="J157" i="47" s="1"/>
  <c r="K154" i="47"/>
  <c r="O153" i="47"/>
  <c r="N153" i="47"/>
  <c r="M153" i="47"/>
  <c r="M152" i="47" s="1"/>
  <c r="L153" i="47"/>
  <c r="L152" i="47" s="1"/>
  <c r="J153" i="47"/>
  <c r="J152" i="47" s="1"/>
  <c r="L151" i="47"/>
  <c r="L150" i="47" s="1"/>
  <c r="L149" i="47" s="1"/>
  <c r="O150" i="47"/>
  <c r="O149" i="47" s="1"/>
  <c r="N150" i="47"/>
  <c r="M150" i="47"/>
  <c r="M149" i="47" s="1"/>
  <c r="K150" i="47"/>
  <c r="K149" i="47" s="1"/>
  <c r="J150" i="47"/>
  <c r="J149" i="47" s="1"/>
  <c r="L148" i="47"/>
  <c r="L147" i="47" s="1"/>
  <c r="L146" i="47" s="1"/>
  <c r="O147" i="47"/>
  <c r="N147" i="47"/>
  <c r="M147" i="47"/>
  <c r="M146" i="47" s="1"/>
  <c r="K147" i="47"/>
  <c r="K146" i="47" s="1"/>
  <c r="J147" i="47"/>
  <c r="J146" i="47" s="1"/>
  <c r="L145" i="47"/>
  <c r="L144" i="47" s="1"/>
  <c r="L143" i="47" s="1"/>
  <c r="O144" i="47"/>
  <c r="N144" i="47"/>
  <c r="M144" i="47"/>
  <c r="M143" i="47" s="1"/>
  <c r="K144" i="47"/>
  <c r="K143" i="47" s="1"/>
  <c r="J144" i="47"/>
  <c r="J143" i="47" s="1"/>
  <c r="O141" i="47"/>
  <c r="N141" i="47"/>
  <c r="M141" i="47"/>
  <c r="M140" i="47" s="1"/>
  <c r="L141" i="47"/>
  <c r="L140" i="47" s="1"/>
  <c r="K141" i="47"/>
  <c r="K140" i="47" s="1"/>
  <c r="J141" i="47"/>
  <c r="J140" i="47" s="1"/>
  <c r="O136" i="47"/>
  <c r="O135" i="47" s="1"/>
  <c r="O134" i="47" s="1"/>
  <c r="N136" i="47"/>
  <c r="M136" i="47"/>
  <c r="M135" i="47" s="1"/>
  <c r="M134" i="47" s="1"/>
  <c r="L136" i="47"/>
  <c r="L135" i="47" s="1"/>
  <c r="L134" i="47" s="1"/>
  <c r="K136" i="47"/>
  <c r="K135" i="47" s="1"/>
  <c r="K134" i="47" s="1"/>
  <c r="J136" i="47"/>
  <c r="J135" i="47" s="1"/>
  <c r="J134" i="47" s="1"/>
  <c r="L133" i="47"/>
  <c r="L132" i="47" s="1"/>
  <c r="L131" i="47" s="1"/>
  <c r="O132" i="47"/>
  <c r="N132" i="47"/>
  <c r="M132" i="47"/>
  <c r="M131" i="47" s="1"/>
  <c r="K132" i="47"/>
  <c r="K131" i="47" s="1"/>
  <c r="J132" i="47"/>
  <c r="J131" i="47" s="1"/>
  <c r="L130" i="47"/>
  <c r="L129" i="47" s="1"/>
  <c r="L128" i="47" s="1"/>
  <c r="O129" i="47"/>
  <c r="N129" i="47"/>
  <c r="M129" i="47"/>
  <c r="M128" i="47" s="1"/>
  <c r="K129" i="47"/>
  <c r="K128" i="47" s="1"/>
  <c r="J129" i="47"/>
  <c r="J128" i="47" s="1"/>
  <c r="L126" i="47"/>
  <c r="O125" i="47"/>
  <c r="N125" i="47"/>
  <c r="M125" i="47"/>
  <c r="M124" i="47" s="1"/>
  <c r="K125" i="47"/>
  <c r="K124" i="47" s="1"/>
  <c r="J125" i="47"/>
  <c r="J124" i="47" s="1"/>
  <c r="L123" i="47"/>
  <c r="L122" i="47" s="1"/>
  <c r="L121" i="47" s="1"/>
  <c r="O122" i="47"/>
  <c r="N122" i="47"/>
  <c r="M122" i="47"/>
  <c r="M121" i="47" s="1"/>
  <c r="K122" i="47"/>
  <c r="K121" i="47" s="1"/>
  <c r="J122" i="47"/>
  <c r="J121" i="47" s="1"/>
  <c r="L120" i="47"/>
  <c r="L119" i="47" s="1"/>
  <c r="L118" i="47" s="1"/>
  <c r="O119" i="47"/>
  <c r="N119" i="47"/>
  <c r="M119" i="47"/>
  <c r="M118" i="47" s="1"/>
  <c r="K119" i="47"/>
  <c r="K118" i="47" s="1"/>
  <c r="J119" i="47"/>
  <c r="J118" i="47" s="1"/>
  <c r="L115" i="47"/>
  <c r="L114" i="47" s="1"/>
  <c r="L113" i="47" s="1"/>
  <c r="L112" i="47" s="1"/>
  <c r="O114" i="47"/>
  <c r="N114" i="47"/>
  <c r="M114" i="47"/>
  <c r="M113" i="47" s="1"/>
  <c r="M112" i="47" s="1"/>
  <c r="K114" i="47"/>
  <c r="K113" i="47" s="1"/>
  <c r="K112" i="47" s="1"/>
  <c r="J114" i="47"/>
  <c r="J113" i="47" s="1"/>
  <c r="J112" i="47" s="1"/>
  <c r="L111" i="47"/>
  <c r="L110" i="47" s="1"/>
  <c r="L109" i="47" s="1"/>
  <c r="L108" i="47" s="1"/>
  <c r="O110" i="47"/>
  <c r="N110" i="47"/>
  <c r="M110" i="47"/>
  <c r="M109" i="47" s="1"/>
  <c r="M108" i="47" s="1"/>
  <c r="K110" i="47"/>
  <c r="K109" i="47" s="1"/>
  <c r="K108" i="47" s="1"/>
  <c r="J110" i="47"/>
  <c r="J109" i="47" s="1"/>
  <c r="J108" i="47" s="1"/>
  <c r="L107" i="47"/>
  <c r="O106" i="47"/>
  <c r="N106" i="47"/>
  <c r="M106" i="47"/>
  <c r="M105" i="47" s="1"/>
  <c r="K106" i="47"/>
  <c r="K105" i="47" s="1"/>
  <c r="J106" i="47"/>
  <c r="J105" i="47" s="1"/>
  <c r="L104" i="47"/>
  <c r="L103" i="47" s="1"/>
  <c r="L102" i="47" s="1"/>
  <c r="O103" i="47"/>
  <c r="N103" i="47"/>
  <c r="M103" i="47"/>
  <c r="M102" i="47" s="1"/>
  <c r="K103" i="47"/>
  <c r="K102" i="47" s="1"/>
  <c r="J103" i="47"/>
  <c r="J102" i="47" s="1"/>
  <c r="K101" i="47"/>
  <c r="O100" i="47"/>
  <c r="N100" i="47"/>
  <c r="M100" i="47"/>
  <c r="M99" i="47" s="1"/>
  <c r="L100" i="47"/>
  <c r="L99" i="47" s="1"/>
  <c r="J100" i="47"/>
  <c r="J99" i="47" s="1"/>
  <c r="K97" i="47"/>
  <c r="O96" i="47"/>
  <c r="N96" i="47"/>
  <c r="M96" i="47"/>
  <c r="M95" i="47" s="1"/>
  <c r="M94" i="47" s="1"/>
  <c r="L96" i="47"/>
  <c r="L95" i="47" s="1"/>
  <c r="L94" i="47" s="1"/>
  <c r="J96" i="47"/>
  <c r="J95" i="47" s="1"/>
  <c r="J94" i="47" s="1"/>
  <c r="L92" i="47"/>
  <c r="L91" i="47" s="1"/>
  <c r="L90" i="47" s="1"/>
  <c r="O91" i="47"/>
  <c r="N91" i="47"/>
  <c r="N90" i="47" s="1"/>
  <c r="M91" i="47"/>
  <c r="M90" i="47" s="1"/>
  <c r="K91" i="47"/>
  <c r="K90" i="47" s="1"/>
  <c r="J91" i="47"/>
  <c r="J90" i="47" s="1"/>
  <c r="L89" i="47"/>
  <c r="L88" i="47" s="1"/>
  <c r="O88" i="47"/>
  <c r="N88" i="47"/>
  <c r="M88" i="47"/>
  <c r="K88" i="47"/>
  <c r="J88" i="47"/>
  <c r="L87" i="47"/>
  <c r="L86" i="47" s="1"/>
  <c r="O86" i="47"/>
  <c r="N86" i="47"/>
  <c r="M86" i="47"/>
  <c r="K86" i="47"/>
  <c r="J86" i="47"/>
  <c r="L85" i="47"/>
  <c r="L84" i="47" s="1"/>
  <c r="O84" i="47"/>
  <c r="N84" i="47"/>
  <c r="M84" i="47"/>
  <c r="K84" i="47"/>
  <c r="J84" i="47"/>
  <c r="L81" i="47"/>
  <c r="L80" i="47" s="1"/>
  <c r="L79" i="47" s="1"/>
  <c r="L78" i="47" s="1"/>
  <c r="O80" i="47"/>
  <c r="N80" i="47"/>
  <c r="M80" i="47"/>
  <c r="M79" i="47" s="1"/>
  <c r="M78" i="47" s="1"/>
  <c r="K80" i="47"/>
  <c r="K79" i="47" s="1"/>
  <c r="K78" i="47" s="1"/>
  <c r="J80" i="47"/>
  <c r="J79" i="47" s="1"/>
  <c r="J78" i="47" s="1"/>
  <c r="K76" i="47"/>
  <c r="O75" i="47"/>
  <c r="N75" i="47"/>
  <c r="M75" i="47"/>
  <c r="L75" i="47"/>
  <c r="J75" i="47"/>
  <c r="M74" i="47"/>
  <c r="O73" i="47"/>
  <c r="N73" i="47"/>
  <c r="L73" i="47"/>
  <c r="K73" i="47"/>
  <c r="J73" i="47"/>
  <c r="M72" i="47"/>
  <c r="M71" i="47" s="1"/>
  <c r="O71" i="47"/>
  <c r="N71" i="47"/>
  <c r="L71" i="47"/>
  <c r="K71" i="47"/>
  <c r="J71" i="47"/>
  <c r="L67" i="47"/>
  <c r="L66" i="47" s="1"/>
  <c r="L65" i="47" s="1"/>
  <c r="O66" i="47"/>
  <c r="N66" i="47"/>
  <c r="M66" i="47"/>
  <c r="M65" i="47" s="1"/>
  <c r="K66" i="47"/>
  <c r="K65" i="47" s="1"/>
  <c r="J66" i="47"/>
  <c r="J65" i="47" s="1"/>
  <c r="L64" i="47"/>
  <c r="L63" i="47" s="1"/>
  <c r="L62" i="47" s="1"/>
  <c r="O63" i="47"/>
  <c r="N63" i="47"/>
  <c r="M63" i="47"/>
  <c r="M62" i="47" s="1"/>
  <c r="K63" i="47"/>
  <c r="K62" i="47" s="1"/>
  <c r="J63" i="47"/>
  <c r="J62" i="47" s="1"/>
  <c r="L61" i="47"/>
  <c r="L60" i="47" s="1"/>
  <c r="L59" i="47" s="1"/>
  <c r="O60" i="47"/>
  <c r="N60" i="47"/>
  <c r="M60" i="47"/>
  <c r="M59" i="47" s="1"/>
  <c r="K60" i="47"/>
  <c r="K59" i="47" s="1"/>
  <c r="J60" i="47"/>
  <c r="J59" i="47" s="1"/>
  <c r="K57" i="47"/>
  <c r="K56" i="47" s="1"/>
  <c r="K55" i="47" s="1"/>
  <c r="K54" i="47" s="1"/>
  <c r="O56" i="47"/>
  <c r="N56" i="47"/>
  <c r="M56" i="47"/>
  <c r="M55" i="47" s="1"/>
  <c r="M54" i="47" s="1"/>
  <c r="L56" i="47"/>
  <c r="L55" i="47" s="1"/>
  <c r="L54" i="47" s="1"/>
  <c r="J56" i="47"/>
  <c r="J55" i="47" s="1"/>
  <c r="J54" i="47" s="1"/>
  <c r="K53" i="47"/>
  <c r="O52" i="47"/>
  <c r="N52" i="47"/>
  <c r="M52" i="47"/>
  <c r="M51" i="47" s="1"/>
  <c r="L52" i="47"/>
  <c r="L51" i="47" s="1"/>
  <c r="J52" i="47"/>
  <c r="J51" i="47" s="1"/>
  <c r="M50" i="47"/>
  <c r="M49" i="47" s="1"/>
  <c r="M48" i="47" s="1"/>
  <c r="O49" i="47"/>
  <c r="N49" i="47"/>
  <c r="L49" i="47"/>
  <c r="L48" i="47" s="1"/>
  <c r="K49" i="47"/>
  <c r="K48" i="47" s="1"/>
  <c r="J49" i="47"/>
  <c r="J48" i="47" s="1"/>
  <c r="L47" i="47"/>
  <c r="L46" i="47" s="1"/>
  <c r="L45" i="47" s="1"/>
  <c r="O46" i="47"/>
  <c r="N46" i="47"/>
  <c r="M46" i="47"/>
  <c r="M45" i="47" s="1"/>
  <c r="K46" i="47"/>
  <c r="K45" i="47" s="1"/>
  <c r="J46" i="47"/>
  <c r="J45" i="47" s="1"/>
  <c r="L44" i="47"/>
  <c r="O43" i="47"/>
  <c r="N43" i="47"/>
  <c r="M43" i="47"/>
  <c r="M42" i="47" s="1"/>
  <c r="K43" i="47"/>
  <c r="K42" i="47" s="1"/>
  <c r="J43" i="47"/>
  <c r="J42" i="47" s="1"/>
  <c r="L41" i="47"/>
  <c r="O40" i="47"/>
  <c r="O39" i="47" s="1"/>
  <c r="N40" i="47"/>
  <c r="M40" i="47"/>
  <c r="M39" i="47" s="1"/>
  <c r="K40" i="47"/>
  <c r="K39" i="47" s="1"/>
  <c r="J40" i="47"/>
  <c r="J39" i="47" s="1"/>
  <c r="L38" i="47"/>
  <c r="L37" i="47" s="1"/>
  <c r="O37" i="47"/>
  <c r="N37" i="47"/>
  <c r="M37" i="47"/>
  <c r="K37" i="47"/>
  <c r="J37" i="47"/>
  <c r="L36" i="47"/>
  <c r="L35" i="47" s="1"/>
  <c r="O35" i="47"/>
  <c r="N35" i="47"/>
  <c r="M35" i="47"/>
  <c r="K35" i="47"/>
  <c r="J35" i="47"/>
  <c r="L34" i="47"/>
  <c r="L33" i="47" s="1"/>
  <c r="O33" i="47"/>
  <c r="N33" i="47"/>
  <c r="M33" i="47"/>
  <c r="K33" i="47"/>
  <c r="J33" i="47"/>
  <c r="L31" i="47"/>
  <c r="L30" i="47" s="1"/>
  <c r="L29" i="47" s="1"/>
  <c r="O30" i="47"/>
  <c r="N30" i="47"/>
  <c r="M30" i="47"/>
  <c r="M29" i="47" s="1"/>
  <c r="K30" i="47"/>
  <c r="K29" i="47" s="1"/>
  <c r="J30" i="47"/>
  <c r="J29" i="47" s="1"/>
  <c r="K28" i="47"/>
  <c r="K27" i="47" s="1"/>
  <c r="N27" i="47"/>
  <c r="M27" i="47"/>
  <c r="L27" i="47"/>
  <c r="J27" i="47"/>
  <c r="K26" i="47"/>
  <c r="O25" i="47"/>
  <c r="N25" i="47"/>
  <c r="M25" i="47"/>
  <c r="L25" i="47"/>
  <c r="J25" i="47"/>
  <c r="K23" i="47"/>
  <c r="O22" i="47"/>
  <c r="N22" i="47"/>
  <c r="M22" i="47"/>
  <c r="L22" i="47"/>
  <c r="J22" i="47"/>
  <c r="M21" i="47"/>
  <c r="O20" i="47"/>
  <c r="N20" i="47"/>
  <c r="L20" i="47"/>
  <c r="K20" i="47"/>
  <c r="J20" i="47"/>
  <c r="K18" i="47"/>
  <c r="K17" i="47" s="1"/>
  <c r="O17" i="47"/>
  <c r="N17" i="47"/>
  <c r="M17" i="47"/>
  <c r="L17" i="47"/>
  <c r="J17" i="47"/>
  <c r="K16" i="47"/>
  <c r="O15" i="47"/>
  <c r="N15" i="47"/>
  <c r="M15" i="47"/>
  <c r="L15" i="47"/>
  <c r="J15" i="47"/>
  <c r="K13" i="47"/>
  <c r="O12" i="47"/>
  <c r="N12" i="47"/>
  <c r="M12" i="47"/>
  <c r="L12" i="47"/>
  <c r="J12" i="47"/>
  <c r="K11" i="47"/>
  <c r="O10" i="47"/>
  <c r="N10" i="47"/>
  <c r="M10" i="47"/>
  <c r="L10" i="47"/>
  <c r="J10" i="47"/>
  <c r="J32" i="47" l="1"/>
  <c r="O32" i="47"/>
  <c r="N37" i="3"/>
  <c r="S8" i="2"/>
  <c r="N32" i="47"/>
  <c r="K32" i="47"/>
  <c r="L32" i="47"/>
  <c r="J88" i="3"/>
  <c r="M37" i="3"/>
  <c r="S146" i="3"/>
  <c r="M58" i="47"/>
  <c r="K37" i="3"/>
  <c r="K32" i="2"/>
  <c r="M32" i="47"/>
  <c r="K342" i="2"/>
  <c r="K341" i="2" s="1"/>
  <c r="K340" i="2" s="1"/>
  <c r="J37" i="3"/>
  <c r="T37" i="3"/>
  <c r="J32" i="2"/>
  <c r="R8" i="2"/>
  <c r="R162" i="2"/>
  <c r="R161" i="2" s="1"/>
  <c r="R155" i="2" s="1"/>
  <c r="Q8" i="2"/>
  <c r="Q7" i="2" s="1"/>
  <c r="N32" i="2"/>
  <c r="T32" i="2"/>
  <c r="U32" i="2" s="1"/>
  <c r="M55" i="2"/>
  <c r="M54" i="2" s="1"/>
  <c r="M32" i="2"/>
  <c r="J55" i="2"/>
  <c r="N55" i="2"/>
  <c r="N54" i="2" s="1"/>
  <c r="K55" i="2"/>
  <c r="K54" i="2" s="1"/>
  <c r="N116" i="2"/>
  <c r="N115" i="2" s="1"/>
  <c r="K116" i="2"/>
  <c r="M116" i="2"/>
  <c r="J116" i="2"/>
  <c r="J115" i="2" s="1"/>
  <c r="Q162" i="2"/>
  <c r="Q161" i="2" s="1"/>
  <c r="Q155" i="2" s="1"/>
  <c r="S162" i="2"/>
  <c r="S161" i="2" s="1"/>
  <c r="S155" i="2" s="1"/>
  <c r="J263" i="2"/>
  <c r="N263" i="2"/>
  <c r="M263" i="2"/>
  <c r="M262" i="2" s="1"/>
  <c r="L313" i="2"/>
  <c r="L312" i="2" s="1"/>
  <c r="M381" i="2"/>
  <c r="N313" i="2"/>
  <c r="N312" i="2" s="1"/>
  <c r="J313" i="2"/>
  <c r="J312" i="2" s="1"/>
  <c r="K313" i="2"/>
  <c r="K312" i="2" s="1"/>
  <c r="M313" i="2"/>
  <c r="S339" i="2"/>
  <c r="S338" i="2" s="1"/>
  <c r="R339" i="2"/>
  <c r="R338" i="2" s="1"/>
  <c r="J381" i="2"/>
  <c r="N381" i="2"/>
  <c r="N88" i="3"/>
  <c r="R146" i="3"/>
  <c r="M88" i="3"/>
  <c r="K88" i="3"/>
  <c r="T88" i="3"/>
  <c r="N157" i="3"/>
  <c r="M157" i="3"/>
  <c r="K157" i="3"/>
  <c r="J157" i="3"/>
  <c r="S288" i="3"/>
  <c r="S287" i="3" s="1"/>
  <c r="M169" i="3"/>
  <c r="U170" i="3"/>
  <c r="N169" i="3"/>
  <c r="J169" i="3"/>
  <c r="M185" i="3"/>
  <c r="N185" i="3"/>
  <c r="J185" i="3"/>
  <c r="J228" i="3"/>
  <c r="N228" i="3"/>
  <c r="M228" i="3"/>
  <c r="R288" i="3"/>
  <c r="S324" i="3"/>
  <c r="R324" i="3"/>
  <c r="R354" i="3"/>
  <c r="R353" i="3" s="1"/>
  <c r="S354" i="3"/>
  <c r="S353" i="3" s="1"/>
  <c r="J58" i="47"/>
  <c r="K58" i="47"/>
  <c r="L58" i="47"/>
  <c r="N109" i="47"/>
  <c r="N108" i="47" s="1"/>
  <c r="K127" i="47"/>
  <c r="L127" i="47"/>
  <c r="N274" i="47"/>
  <c r="M127" i="47"/>
  <c r="J127" i="47"/>
  <c r="J139" i="47"/>
  <c r="J138" i="47" s="1"/>
  <c r="N62" i="47"/>
  <c r="L139" i="47"/>
  <c r="L138" i="47" s="1"/>
  <c r="M139" i="47"/>
  <c r="M138" i="47" s="1"/>
  <c r="U208" i="3"/>
  <c r="N55" i="47"/>
  <c r="R287" i="3"/>
  <c r="N360" i="47"/>
  <c r="L260" i="47"/>
  <c r="L259" i="47" s="1"/>
  <c r="L246" i="47" s="1"/>
  <c r="J230" i="47"/>
  <c r="M230" i="47"/>
  <c r="T260" i="3"/>
  <c r="T259" i="3" s="1"/>
  <c r="U259" i="3" s="1"/>
  <c r="T253" i="3"/>
  <c r="U253" i="3" s="1"/>
  <c r="M289" i="47"/>
  <c r="M246" i="47"/>
  <c r="J246" i="47"/>
  <c r="Q350" i="2"/>
  <c r="J289" i="47"/>
  <c r="L211" i="47"/>
  <c r="N243" i="47"/>
  <c r="L388" i="47"/>
  <c r="L387" i="47" s="1"/>
  <c r="K289" i="47"/>
  <c r="R246" i="2"/>
  <c r="R245" i="2" s="1"/>
  <c r="N369" i="47"/>
  <c r="N368" i="47" s="1"/>
  <c r="K215" i="47"/>
  <c r="L223" i="47"/>
  <c r="T355" i="3"/>
  <c r="R262" i="2"/>
  <c r="N393" i="47"/>
  <c r="R350" i="2"/>
  <c r="M334" i="47"/>
  <c r="M333" i="47" s="1"/>
  <c r="S262" i="2"/>
  <c r="M312" i="47"/>
  <c r="U139" i="3"/>
  <c r="J334" i="47"/>
  <c r="J333" i="47" s="1"/>
  <c r="T19" i="3"/>
  <c r="U19" i="3" s="1"/>
  <c r="T346" i="3"/>
  <c r="U346" i="3" s="1"/>
  <c r="M215" i="47"/>
  <c r="L334" i="47"/>
  <c r="L333" i="47" s="1"/>
  <c r="L294" i="47"/>
  <c r="L293" i="47" s="1"/>
  <c r="L374" i="47"/>
  <c r="L373" i="47" s="1"/>
  <c r="L372" i="47" s="1"/>
  <c r="L367" i="47" s="1"/>
  <c r="L391" i="47"/>
  <c r="L390" i="47" s="1"/>
  <c r="K313" i="47"/>
  <c r="L368" i="3"/>
  <c r="T19" i="2"/>
  <c r="U19" i="2" s="1"/>
  <c r="S350" i="2"/>
  <c r="T302" i="2"/>
  <c r="T301" i="2" s="1"/>
  <c r="U348" i="3"/>
  <c r="N79" i="47"/>
  <c r="N78" i="47" s="1"/>
  <c r="J177" i="47"/>
  <c r="J210" i="47"/>
  <c r="T64" i="3"/>
  <c r="T63" i="3" s="1"/>
  <c r="U63" i="3" s="1"/>
  <c r="Q369" i="2"/>
  <c r="L241" i="47"/>
  <c r="L240" i="47" s="1"/>
  <c r="L230" i="47" s="1"/>
  <c r="L323" i="47"/>
  <c r="L320" i="47" s="1"/>
  <c r="P345" i="3"/>
  <c r="S208" i="2"/>
  <c r="S207" i="2" s="1"/>
  <c r="S206" i="2" s="1"/>
  <c r="L297" i="47"/>
  <c r="L296" i="47" s="1"/>
  <c r="T389" i="2"/>
  <c r="T388" i="2" s="1"/>
  <c r="U388" i="2" s="1"/>
  <c r="N42" i="47"/>
  <c r="N113" i="47"/>
  <c r="J215" i="47"/>
  <c r="N220" i="47"/>
  <c r="M306" i="47"/>
  <c r="M305" i="47" s="1"/>
  <c r="N177" i="2"/>
  <c r="M178" i="47"/>
  <c r="U164" i="3"/>
  <c r="U110" i="3"/>
  <c r="P349" i="2"/>
  <c r="N302" i="2"/>
  <c r="N301" i="2" s="1"/>
  <c r="N300" i="2" s="1"/>
  <c r="T14" i="3"/>
  <c r="U14" i="3" s="1"/>
  <c r="U37" i="3"/>
  <c r="T84" i="2"/>
  <c r="U84" i="2" s="1"/>
  <c r="Q246" i="2"/>
  <c r="Q245" i="2" s="1"/>
  <c r="Q244" i="2" s="1"/>
  <c r="T255" i="2"/>
  <c r="U255" i="2" s="1"/>
  <c r="R369" i="2"/>
  <c r="U48" i="3"/>
  <c r="N302" i="47"/>
  <c r="N341" i="47"/>
  <c r="K386" i="47"/>
  <c r="K385" i="47" s="1"/>
  <c r="K384" i="47" s="1"/>
  <c r="L14" i="47"/>
  <c r="N48" i="47"/>
  <c r="K177" i="47"/>
  <c r="L177" i="47"/>
  <c r="N182" i="47"/>
  <c r="K210" i="47"/>
  <c r="N240" i="47"/>
  <c r="K244" i="47"/>
  <c r="K243" i="47" s="1"/>
  <c r="K275" i="47"/>
  <c r="K274" i="47" s="1"/>
  <c r="J306" i="47"/>
  <c r="J305" i="47" s="1"/>
  <c r="P348" i="2"/>
  <c r="P12" i="47"/>
  <c r="P17" i="47"/>
  <c r="P22" i="47"/>
  <c r="N65" i="47"/>
  <c r="P96" i="47"/>
  <c r="O105" i="47"/>
  <c r="P106" i="47"/>
  <c r="P114" i="47"/>
  <c r="O118" i="47"/>
  <c r="P119" i="47"/>
  <c r="O121" i="47"/>
  <c r="P122" i="47"/>
  <c r="P141" i="47"/>
  <c r="P170" i="47"/>
  <c r="P195" i="47"/>
  <c r="P213" i="47"/>
  <c r="O220" i="47"/>
  <c r="P221" i="47"/>
  <c r="N231" i="47"/>
  <c r="O268" i="47"/>
  <c r="P269" i="47"/>
  <c r="O286" i="47"/>
  <c r="P287" i="47"/>
  <c r="N346" i="47"/>
  <c r="O369" i="47"/>
  <c r="P370" i="47"/>
  <c r="P382" i="47"/>
  <c r="O380" i="3"/>
  <c r="P381" i="3"/>
  <c r="O304" i="3"/>
  <c r="P304" i="3" s="1"/>
  <c r="P305" i="3"/>
  <c r="O272" i="3"/>
  <c r="P273" i="3"/>
  <c r="O261" i="3"/>
  <c r="P261" i="3" s="1"/>
  <c r="P262" i="3"/>
  <c r="O214" i="3"/>
  <c r="P215" i="3"/>
  <c r="O202" i="3"/>
  <c r="P203" i="3"/>
  <c r="O375" i="2"/>
  <c r="P376" i="2"/>
  <c r="O303" i="2"/>
  <c r="P303" i="2" s="1"/>
  <c r="P304" i="2"/>
  <c r="O274" i="2"/>
  <c r="P275" i="2"/>
  <c r="O212" i="2"/>
  <c r="P212" i="2" s="1"/>
  <c r="P213" i="2"/>
  <c r="O180" i="2"/>
  <c r="P180" i="2" s="1"/>
  <c r="P181" i="2"/>
  <c r="O143" i="2"/>
  <c r="P144" i="2"/>
  <c r="O124" i="2"/>
  <c r="P125" i="2"/>
  <c r="O108" i="2"/>
  <c r="P109" i="2"/>
  <c r="O68" i="2"/>
  <c r="P69" i="2"/>
  <c r="O57" i="2"/>
  <c r="P58" i="2"/>
  <c r="T99" i="3"/>
  <c r="U100" i="3"/>
  <c r="T112" i="3"/>
  <c r="U112" i="3" s="1"/>
  <c r="U113" i="3"/>
  <c r="U188" i="2"/>
  <c r="T187" i="2"/>
  <c r="T104" i="2"/>
  <c r="U104" i="2" s="1"/>
  <c r="U105" i="2"/>
  <c r="T252" i="2"/>
  <c r="U252" i="2" s="1"/>
  <c r="U253" i="2"/>
  <c r="T353" i="2"/>
  <c r="U354" i="2"/>
  <c r="T203" i="2"/>
  <c r="U204" i="2"/>
  <c r="T317" i="2"/>
  <c r="U317" i="2" s="1"/>
  <c r="U318" i="2"/>
  <c r="U386" i="2"/>
  <c r="T385" i="2"/>
  <c r="U385" i="2" s="1"/>
  <c r="T96" i="2"/>
  <c r="U97" i="2"/>
  <c r="U271" i="2"/>
  <c r="T270" i="2"/>
  <c r="U270" i="2" s="1"/>
  <c r="U402" i="2"/>
  <c r="T401" i="2"/>
  <c r="U401" i="2" s="1"/>
  <c r="T333" i="2"/>
  <c r="U334" i="2"/>
  <c r="T50" i="3"/>
  <c r="U50" i="3" s="1"/>
  <c r="U51" i="3"/>
  <c r="T161" i="3"/>
  <c r="T157" i="3" s="1"/>
  <c r="T146" i="3" s="1"/>
  <c r="U162" i="3"/>
  <c r="T379" i="3"/>
  <c r="U380" i="3"/>
  <c r="T298" i="3"/>
  <c r="U299" i="3"/>
  <c r="T321" i="3"/>
  <c r="U322" i="3"/>
  <c r="T375" i="3"/>
  <c r="U376" i="3"/>
  <c r="N19" i="47"/>
  <c r="L19" i="47"/>
  <c r="N29" i="47"/>
  <c r="P33" i="47"/>
  <c r="N39" i="47"/>
  <c r="N45" i="47"/>
  <c r="O55" i="47"/>
  <c r="P56" i="47"/>
  <c r="O65" i="47"/>
  <c r="P66" i="47"/>
  <c r="P71" i="47"/>
  <c r="L70" i="47"/>
  <c r="L69" i="47" s="1"/>
  <c r="L68" i="47" s="1"/>
  <c r="P75" i="47"/>
  <c r="P84" i="47"/>
  <c r="O90" i="47"/>
  <c r="P91" i="47"/>
  <c r="N99" i="47"/>
  <c r="N102" i="47"/>
  <c r="N128" i="47"/>
  <c r="N131" i="47"/>
  <c r="N143" i="47"/>
  <c r="O146" i="47"/>
  <c r="P147" i="47"/>
  <c r="O163" i="47"/>
  <c r="P164" i="47"/>
  <c r="O166" i="47"/>
  <c r="P167" i="47"/>
  <c r="O201" i="47"/>
  <c r="P202" i="47"/>
  <c r="O231" i="47"/>
  <c r="P232" i="47"/>
  <c r="O234" i="47"/>
  <c r="P235" i="47"/>
  <c r="N237" i="47"/>
  <c r="N250" i="47"/>
  <c r="O253" i="47"/>
  <c r="P254" i="47"/>
  <c r="N256" i="47"/>
  <c r="O262" i="47"/>
  <c r="P263" i="47"/>
  <c r="O265" i="47"/>
  <c r="P266" i="47"/>
  <c r="O271" i="47"/>
  <c r="P272" i="47"/>
  <c r="O277" i="47"/>
  <c r="P278" i="47"/>
  <c r="O280" i="47"/>
  <c r="P281" i="47"/>
  <c r="N293" i="47"/>
  <c r="N296" i="47"/>
  <c r="K306" i="47"/>
  <c r="K305" i="47" s="1"/>
  <c r="P307" i="47"/>
  <c r="N317" i="47"/>
  <c r="P321" i="47"/>
  <c r="O327" i="47"/>
  <c r="P328" i="47"/>
  <c r="O335" i="47"/>
  <c r="P336" i="47"/>
  <c r="O346" i="47"/>
  <c r="P347" i="47"/>
  <c r="K352" i="47"/>
  <c r="P353" i="47"/>
  <c r="O373" i="47"/>
  <c r="P374" i="47"/>
  <c r="K379" i="47"/>
  <c r="K378" i="47" s="1"/>
  <c r="K377" i="47" s="1"/>
  <c r="K376" i="47" s="1"/>
  <c r="P380" i="47"/>
  <c r="O387" i="47"/>
  <c r="P388" i="47"/>
  <c r="O390" i="47"/>
  <c r="P391" i="47"/>
  <c r="O376" i="3"/>
  <c r="P377" i="3"/>
  <c r="O369" i="3"/>
  <c r="P369" i="3" s="1"/>
  <c r="P370" i="3"/>
  <c r="O358" i="3"/>
  <c r="P358" i="3" s="1"/>
  <c r="P359" i="3"/>
  <c r="O351" i="3"/>
  <c r="P352" i="3"/>
  <c r="P344" i="3"/>
  <c r="O334" i="3"/>
  <c r="P335" i="3"/>
  <c r="O315" i="3"/>
  <c r="P316" i="3"/>
  <c r="O312" i="3"/>
  <c r="P312" i="3" s="1"/>
  <c r="P313" i="3"/>
  <c r="O302" i="3"/>
  <c r="P302" i="3" s="1"/>
  <c r="P303" i="3"/>
  <c r="O290" i="3"/>
  <c r="P291" i="3"/>
  <c r="O279" i="3"/>
  <c r="P279" i="3" s="1"/>
  <c r="P280" i="3"/>
  <c r="O269" i="3"/>
  <c r="P269" i="3" s="1"/>
  <c r="P270" i="3"/>
  <c r="O251" i="3"/>
  <c r="P252" i="3"/>
  <c r="O242" i="3"/>
  <c r="P243" i="3"/>
  <c r="O230" i="3"/>
  <c r="P231" i="3"/>
  <c r="O223" i="3"/>
  <c r="P224" i="3"/>
  <c r="O220" i="3"/>
  <c r="P221" i="3"/>
  <c r="O211" i="3"/>
  <c r="P212" i="3"/>
  <c r="O180" i="3"/>
  <c r="P181" i="3"/>
  <c r="O174" i="3"/>
  <c r="P175" i="3"/>
  <c r="O155" i="3"/>
  <c r="P156" i="3"/>
  <c r="O133" i="3"/>
  <c r="P134" i="3"/>
  <c r="O126" i="3"/>
  <c r="P127" i="3"/>
  <c r="O114" i="3"/>
  <c r="P114" i="3" s="1"/>
  <c r="P115" i="3"/>
  <c r="O101" i="3"/>
  <c r="P101" i="3" s="1"/>
  <c r="P102" i="3"/>
  <c r="O93" i="3"/>
  <c r="P94" i="3"/>
  <c r="O86" i="3"/>
  <c r="P87" i="3"/>
  <c r="O73" i="3"/>
  <c r="P74" i="3"/>
  <c r="O61" i="3"/>
  <c r="P62" i="3"/>
  <c r="O48" i="3"/>
  <c r="P49" i="3"/>
  <c r="O40" i="3"/>
  <c r="P40" i="3" s="1"/>
  <c r="P41" i="3"/>
  <c r="O30" i="3"/>
  <c r="P30" i="3" s="1"/>
  <c r="P31" i="3"/>
  <c r="L24" i="3"/>
  <c r="O20" i="3"/>
  <c r="P20" i="3" s="1"/>
  <c r="P21" i="3"/>
  <c r="O9" i="3"/>
  <c r="P9" i="3" s="1"/>
  <c r="P10" i="3"/>
  <c r="O392" i="2"/>
  <c r="P392" i="2" s="1"/>
  <c r="P393" i="2"/>
  <c r="O372" i="2"/>
  <c r="P373" i="2"/>
  <c r="O356" i="2"/>
  <c r="P356" i="2" s="1"/>
  <c r="P357" i="2"/>
  <c r="O334" i="2"/>
  <c r="P334" i="2" s="1"/>
  <c r="P335" i="2"/>
  <c r="O298" i="2"/>
  <c r="P299" i="2"/>
  <c r="O295" i="2"/>
  <c r="P296" i="2"/>
  <c r="O289" i="2"/>
  <c r="P290" i="2"/>
  <c r="O286" i="2"/>
  <c r="P287" i="2"/>
  <c r="O260" i="2"/>
  <c r="P260" i="2" s="1"/>
  <c r="P261" i="2"/>
  <c r="O253" i="2"/>
  <c r="P254" i="2"/>
  <c r="O220" i="2"/>
  <c r="P221" i="2"/>
  <c r="O210" i="2"/>
  <c r="P210" i="2" s="1"/>
  <c r="P211" i="2"/>
  <c r="O193" i="2"/>
  <c r="P194" i="2"/>
  <c r="O178" i="2"/>
  <c r="P178" i="2" s="1"/>
  <c r="P179" i="2"/>
  <c r="O167" i="2"/>
  <c r="P168" i="2"/>
  <c r="O153" i="2"/>
  <c r="P154" i="2"/>
  <c r="O138" i="2"/>
  <c r="P139" i="2"/>
  <c r="O127" i="2"/>
  <c r="P128" i="2"/>
  <c r="O121" i="2"/>
  <c r="P122" i="2"/>
  <c r="O105" i="2"/>
  <c r="P106" i="2"/>
  <c r="O97" i="2"/>
  <c r="P98" i="2"/>
  <c r="O85" i="2"/>
  <c r="P85" i="2" s="1"/>
  <c r="P86" i="2"/>
  <c r="O73" i="2"/>
  <c r="P73" i="2" s="1"/>
  <c r="P74" i="2"/>
  <c r="O52" i="2"/>
  <c r="P53" i="2"/>
  <c r="O40" i="2"/>
  <c r="P41" i="2"/>
  <c r="O33" i="2"/>
  <c r="P34" i="2"/>
  <c r="O27" i="2"/>
  <c r="P27" i="2" s="1"/>
  <c r="P28" i="2"/>
  <c r="O17" i="2"/>
  <c r="P17" i="2" s="1"/>
  <c r="P18" i="2"/>
  <c r="O10" i="2"/>
  <c r="P10" i="2" s="1"/>
  <c r="P11" i="2"/>
  <c r="R265" i="3"/>
  <c r="R168" i="3" s="1"/>
  <c r="Q208" i="2"/>
  <c r="Q207" i="2" s="1"/>
  <c r="Q206" i="2" s="1"/>
  <c r="T42" i="2"/>
  <c r="U42" i="2" s="1"/>
  <c r="U43" i="2"/>
  <c r="T137" i="2"/>
  <c r="U137" i="2" s="1"/>
  <c r="U138" i="2"/>
  <c r="T158" i="2"/>
  <c r="U159" i="2"/>
  <c r="U223" i="2"/>
  <c r="T222" i="2"/>
  <c r="U222" i="2" s="1"/>
  <c r="T9" i="2"/>
  <c r="U10" i="2"/>
  <c r="T39" i="2"/>
  <c r="U39" i="2" s="1"/>
  <c r="U40" i="2"/>
  <c r="T117" i="2"/>
  <c r="U118" i="2"/>
  <c r="U153" i="2"/>
  <c r="T152" i="2"/>
  <c r="U113" i="2"/>
  <c r="T112" i="2"/>
  <c r="T328" i="2"/>
  <c r="U329" i="2"/>
  <c r="T398" i="2"/>
  <c r="U398" i="2" s="1"/>
  <c r="U399" i="2"/>
  <c r="T267" i="2"/>
  <c r="U267" i="2" s="1"/>
  <c r="U268" i="2"/>
  <c r="T285" i="2"/>
  <c r="U285" i="2" s="1"/>
  <c r="U286" i="2"/>
  <c r="T294" i="2"/>
  <c r="U294" i="2" s="1"/>
  <c r="U295" i="2"/>
  <c r="T382" i="2"/>
  <c r="U383" i="2"/>
  <c r="T395" i="2"/>
  <c r="U396" i="2"/>
  <c r="T29" i="2"/>
  <c r="U29" i="2" s="1"/>
  <c r="U30" i="2"/>
  <c r="T62" i="2"/>
  <c r="U62" i="2" s="1"/>
  <c r="U63" i="2"/>
  <c r="U289" i="2"/>
  <c r="T288" i="2"/>
  <c r="U288" i="2" s="1"/>
  <c r="T363" i="2"/>
  <c r="U364" i="2"/>
  <c r="U148" i="2"/>
  <c r="T147" i="2"/>
  <c r="U46" i="2"/>
  <c r="T45" i="2"/>
  <c r="U45" i="2" s="1"/>
  <c r="U274" i="3"/>
  <c r="U315" i="2"/>
  <c r="T314" i="2"/>
  <c r="T342" i="3"/>
  <c r="T329" i="3" s="1"/>
  <c r="U343" i="3"/>
  <c r="P27" i="47"/>
  <c r="T195" i="3"/>
  <c r="U196" i="3"/>
  <c r="T132" i="3"/>
  <c r="U133" i="3"/>
  <c r="T182" i="3"/>
  <c r="U182" i="3" s="1"/>
  <c r="U183" i="3"/>
  <c r="T222" i="3"/>
  <c r="U222" i="3" s="1"/>
  <c r="U223" i="3"/>
  <c r="T317" i="3"/>
  <c r="U317" i="3" s="1"/>
  <c r="U318" i="3"/>
  <c r="O51" i="47"/>
  <c r="P52" i="47"/>
  <c r="P86" i="47"/>
  <c r="N146" i="47"/>
  <c r="P161" i="47"/>
  <c r="N166" i="47"/>
  <c r="P180" i="47"/>
  <c r="O198" i="47"/>
  <c r="P199" i="47"/>
  <c r="P216" i="47"/>
  <c r="O240" i="47"/>
  <c r="P241" i="47"/>
  <c r="O259" i="47"/>
  <c r="P260" i="47"/>
  <c r="N280" i="47"/>
  <c r="P309" i="47"/>
  <c r="P323" i="47"/>
  <c r="N327" i="47"/>
  <c r="N335" i="47"/>
  <c r="P355" i="47"/>
  <c r="O371" i="3"/>
  <c r="P371" i="3" s="1"/>
  <c r="P372" i="3"/>
  <c r="O282" i="3"/>
  <c r="P283" i="3"/>
  <c r="O208" i="3"/>
  <c r="P209" i="3"/>
  <c r="O183" i="3"/>
  <c r="P184" i="3"/>
  <c r="O177" i="3"/>
  <c r="P178" i="3"/>
  <c r="O136" i="3"/>
  <c r="P137" i="3"/>
  <c r="O103" i="3"/>
  <c r="P103" i="3" s="1"/>
  <c r="P104" i="3"/>
  <c r="O76" i="3"/>
  <c r="P77" i="3"/>
  <c r="O359" i="2"/>
  <c r="P360" i="2"/>
  <c r="O324" i="2"/>
  <c r="O321" i="2"/>
  <c r="P322" i="2"/>
  <c r="O283" i="2"/>
  <c r="P284" i="2"/>
  <c r="O256" i="2"/>
  <c r="P256" i="2" s="1"/>
  <c r="P257" i="2"/>
  <c r="O183" i="2"/>
  <c r="P184" i="2"/>
  <c r="O170" i="2"/>
  <c r="P170" i="2" s="1"/>
  <c r="P171" i="2"/>
  <c r="O75" i="2"/>
  <c r="P75" i="2" s="1"/>
  <c r="P76" i="2"/>
  <c r="O35" i="2"/>
  <c r="P35" i="2" s="1"/>
  <c r="P36" i="2"/>
  <c r="U92" i="2"/>
  <c r="T91" i="2"/>
  <c r="U91" i="2" s="1"/>
  <c r="T174" i="2"/>
  <c r="U174" i="2" s="1"/>
  <c r="U175" i="2"/>
  <c r="T85" i="3"/>
  <c r="U86" i="3"/>
  <c r="J9" i="47"/>
  <c r="P10" i="47"/>
  <c r="P25" i="47"/>
  <c r="O45" i="47"/>
  <c r="P46" i="47"/>
  <c r="O48" i="47"/>
  <c r="P49" i="47"/>
  <c r="N59" i="47"/>
  <c r="O99" i="47"/>
  <c r="P100" i="47"/>
  <c r="O102" i="47"/>
  <c r="P103" i="47"/>
  <c r="O109" i="47"/>
  <c r="P110" i="47"/>
  <c r="O113" i="47"/>
  <c r="O112" i="47" s="1"/>
  <c r="N135" i="47"/>
  <c r="O160" i="47"/>
  <c r="M210" i="47"/>
  <c r="P226" i="47"/>
  <c r="N247" i="47"/>
  <c r="O274" i="47"/>
  <c r="P275" i="47"/>
  <c r="N283" i="47"/>
  <c r="N290" i="47"/>
  <c r="O293" i="47"/>
  <c r="P294" i="47"/>
  <c r="N330" i="47"/>
  <c r="N338" i="47"/>
  <c r="O341" i="47"/>
  <c r="P342" i="47"/>
  <c r="N364" i="47"/>
  <c r="O356" i="3"/>
  <c r="P356" i="3" s="1"/>
  <c r="P357" i="3"/>
  <c r="O348" i="3"/>
  <c r="P349" i="3"/>
  <c r="O340" i="3"/>
  <c r="P341" i="3"/>
  <c r="O327" i="3"/>
  <c r="P328" i="3"/>
  <c r="O310" i="3"/>
  <c r="P310" i="3" s="1"/>
  <c r="P311" i="3"/>
  <c r="O299" i="3"/>
  <c r="P300" i="3"/>
  <c r="O277" i="3"/>
  <c r="P277" i="3" s="1"/>
  <c r="P278" i="3"/>
  <c r="O267" i="3"/>
  <c r="P267" i="3" s="1"/>
  <c r="P268" i="3"/>
  <c r="O257" i="3"/>
  <c r="P258" i="3"/>
  <c r="O248" i="3"/>
  <c r="P249" i="3"/>
  <c r="O239" i="3"/>
  <c r="P240" i="3"/>
  <c r="O205" i="3"/>
  <c r="P206" i="3"/>
  <c r="O196" i="3"/>
  <c r="P197" i="3"/>
  <c r="O187" i="3"/>
  <c r="P188" i="3"/>
  <c r="O171" i="3"/>
  <c r="P172" i="3"/>
  <c r="O152" i="3"/>
  <c r="P153" i="3"/>
  <c r="O144" i="3"/>
  <c r="P145" i="3"/>
  <c r="O130" i="3"/>
  <c r="P131" i="3"/>
  <c r="O121" i="3"/>
  <c r="P122" i="3"/>
  <c r="O110" i="3"/>
  <c r="P111" i="3"/>
  <c r="O96" i="3"/>
  <c r="P97" i="3"/>
  <c r="O90" i="3"/>
  <c r="P91" i="3"/>
  <c r="O82" i="3"/>
  <c r="P83" i="3"/>
  <c r="O70" i="3"/>
  <c r="P71" i="3"/>
  <c r="O57" i="3"/>
  <c r="P58" i="3"/>
  <c r="O45" i="3"/>
  <c r="P46" i="3"/>
  <c r="O38" i="3"/>
  <c r="P39" i="3"/>
  <c r="O27" i="3"/>
  <c r="P27" i="3" s="1"/>
  <c r="P28" i="3"/>
  <c r="O17" i="3"/>
  <c r="P17" i="3" s="1"/>
  <c r="P18" i="3"/>
  <c r="O402" i="2"/>
  <c r="P403" i="2"/>
  <c r="O390" i="2"/>
  <c r="P390" i="2" s="1"/>
  <c r="P391" i="2"/>
  <c r="O383" i="2"/>
  <c r="P384" i="2"/>
  <c r="O367" i="2"/>
  <c r="P368" i="2"/>
  <c r="O354" i="2"/>
  <c r="P354" i="2" s="1"/>
  <c r="P355" i="2"/>
  <c r="O344" i="2"/>
  <c r="P345" i="2"/>
  <c r="O329" i="2"/>
  <c r="P330" i="2"/>
  <c r="O318" i="2"/>
  <c r="P319" i="2"/>
  <c r="O310" i="2"/>
  <c r="P311" i="2"/>
  <c r="O280" i="2"/>
  <c r="P281" i="2"/>
  <c r="O271" i="2"/>
  <c r="P272" i="2"/>
  <c r="O258" i="2"/>
  <c r="P258" i="2" s="1"/>
  <c r="P259" i="2"/>
  <c r="O250" i="2"/>
  <c r="P250" i="2" s="1"/>
  <c r="P251" i="2"/>
  <c r="O242" i="2"/>
  <c r="P243" i="2"/>
  <c r="O217" i="2"/>
  <c r="P217" i="2" s="1"/>
  <c r="P218" i="2"/>
  <c r="O204" i="2"/>
  <c r="P205" i="2"/>
  <c r="O175" i="2"/>
  <c r="P176" i="2"/>
  <c r="O164" i="2"/>
  <c r="P165" i="2"/>
  <c r="O135" i="2"/>
  <c r="P136" i="2"/>
  <c r="O118" i="2"/>
  <c r="P119" i="2"/>
  <c r="O102" i="2"/>
  <c r="P103" i="2"/>
  <c r="O92" i="2"/>
  <c r="P93" i="2"/>
  <c r="O80" i="2"/>
  <c r="P81" i="2"/>
  <c r="O60" i="2"/>
  <c r="P61" i="2"/>
  <c r="O49" i="2"/>
  <c r="P50" i="2"/>
  <c r="O37" i="2"/>
  <c r="P37" i="2" s="1"/>
  <c r="P38" i="2"/>
  <c r="O30" i="2"/>
  <c r="P31" i="2"/>
  <c r="O25" i="2"/>
  <c r="P25" i="2" s="1"/>
  <c r="P26" i="2"/>
  <c r="U301" i="3"/>
  <c r="T24" i="3"/>
  <c r="U24" i="3" s="1"/>
  <c r="R208" i="2"/>
  <c r="R207" i="2" s="1"/>
  <c r="R206" i="2" s="1"/>
  <c r="S369" i="2"/>
  <c r="T56" i="2"/>
  <c r="U57" i="2"/>
  <c r="U127" i="2"/>
  <c r="T126" i="2"/>
  <c r="U126" i="2" s="1"/>
  <c r="T107" i="2"/>
  <c r="U107" i="2" s="1"/>
  <c r="U108" i="2"/>
  <c r="U121" i="2"/>
  <c r="T120" i="2"/>
  <c r="U120" i="2" s="1"/>
  <c r="T192" i="2"/>
  <c r="U193" i="2"/>
  <c r="T264" i="2"/>
  <c r="U265" i="2"/>
  <c r="T182" i="2"/>
  <c r="U182" i="2" s="1"/>
  <c r="U183" i="2"/>
  <c r="T219" i="2"/>
  <c r="U219" i="2" s="1"/>
  <c r="U220" i="2"/>
  <c r="T273" i="2"/>
  <c r="U273" i="2" s="1"/>
  <c r="U274" i="2"/>
  <c r="T366" i="2"/>
  <c r="U366" i="2" s="1"/>
  <c r="U367" i="2"/>
  <c r="T209" i="2"/>
  <c r="U210" i="2"/>
  <c r="T247" i="2"/>
  <c r="U248" i="2"/>
  <c r="T276" i="2"/>
  <c r="U276" i="2" s="1"/>
  <c r="U277" i="2"/>
  <c r="T343" i="2"/>
  <c r="U343" i="2" s="1"/>
  <c r="U344" i="2"/>
  <c r="T378" i="2"/>
  <c r="U379" i="2"/>
  <c r="T358" i="2"/>
  <c r="U358" i="2" s="1"/>
  <c r="U359" i="2"/>
  <c r="T101" i="2"/>
  <c r="U102" i="2"/>
  <c r="U266" i="3"/>
  <c r="U309" i="3"/>
  <c r="T8" i="3"/>
  <c r="U9" i="3"/>
  <c r="T176" i="3"/>
  <c r="U176" i="3" s="1"/>
  <c r="U177" i="3"/>
  <c r="T108" i="3"/>
  <c r="U109" i="3"/>
  <c r="T225" i="3"/>
  <c r="U225" i="3" s="1"/>
  <c r="U226" i="3"/>
  <c r="P35" i="47"/>
  <c r="N163" i="47"/>
  <c r="O205" i="47"/>
  <c r="P206" i="47"/>
  <c r="N234" i="47"/>
  <c r="N253" i="47"/>
  <c r="N262" i="47"/>
  <c r="N265" i="47"/>
  <c r="N277" i="47"/>
  <c r="L291" i="47"/>
  <c r="L290" i="47" s="1"/>
  <c r="O299" i="47"/>
  <c r="P300" i="47"/>
  <c r="N306" i="47"/>
  <c r="P313" i="47"/>
  <c r="O360" i="47"/>
  <c r="P361" i="47"/>
  <c r="N373" i="47"/>
  <c r="N387" i="47"/>
  <c r="O361" i="3"/>
  <c r="P361" i="3" s="1"/>
  <c r="P362" i="3"/>
  <c r="O318" i="3"/>
  <c r="P319" i="3"/>
  <c r="O293" i="3"/>
  <c r="P294" i="3"/>
  <c r="O245" i="3"/>
  <c r="P246" i="3"/>
  <c r="O233" i="3"/>
  <c r="P234" i="3"/>
  <c r="O190" i="3"/>
  <c r="P191" i="3"/>
  <c r="O159" i="3"/>
  <c r="P160" i="3"/>
  <c r="O116" i="3"/>
  <c r="P116" i="3" s="1"/>
  <c r="P117" i="3"/>
  <c r="O65" i="3"/>
  <c r="P65" i="3" s="1"/>
  <c r="P66" i="3"/>
  <c r="O51" i="3"/>
  <c r="P52" i="3"/>
  <c r="O32" i="3"/>
  <c r="P32" i="3" s="1"/>
  <c r="P33" i="3"/>
  <c r="O22" i="3"/>
  <c r="P22" i="3" s="1"/>
  <c r="P23" i="3"/>
  <c r="O11" i="3"/>
  <c r="P11" i="3" s="1"/>
  <c r="P12" i="3"/>
  <c r="O396" i="2"/>
  <c r="P397" i="2"/>
  <c r="O336" i="2"/>
  <c r="P336" i="2" s="1"/>
  <c r="P337" i="2"/>
  <c r="O315" i="2"/>
  <c r="P316" i="2"/>
  <c r="O265" i="2"/>
  <c r="P266" i="2"/>
  <c r="O236" i="2"/>
  <c r="P237" i="2"/>
  <c r="O223" i="2"/>
  <c r="P223" i="2" s="1"/>
  <c r="P224" i="2"/>
  <c r="O87" i="2"/>
  <c r="P87" i="2" s="1"/>
  <c r="P88" i="2"/>
  <c r="O43" i="2"/>
  <c r="P44" i="2"/>
  <c r="O20" i="2"/>
  <c r="P20" i="2" s="1"/>
  <c r="P21" i="2"/>
  <c r="O12" i="2"/>
  <c r="P12" i="2" s="1"/>
  <c r="P13" i="2"/>
  <c r="U360" i="3"/>
  <c r="T67" i="2"/>
  <c r="U68" i="2"/>
  <c r="T197" i="2"/>
  <c r="U198" i="2"/>
  <c r="U215" i="2"/>
  <c r="T214" i="2"/>
  <c r="U214" i="2" s="1"/>
  <c r="U347" i="2"/>
  <c r="T346" i="2"/>
  <c r="U346" i="2" s="1"/>
  <c r="M9" i="47"/>
  <c r="P15" i="47"/>
  <c r="P20" i="47"/>
  <c r="O29" i="47"/>
  <c r="P30" i="47"/>
  <c r="P37" i="47"/>
  <c r="P40" i="47"/>
  <c r="O42" i="47"/>
  <c r="P43" i="47"/>
  <c r="O79" i="47"/>
  <c r="P80" i="47"/>
  <c r="P88" i="47"/>
  <c r="N124" i="47"/>
  <c r="O128" i="47"/>
  <c r="P129" i="47"/>
  <c r="O131" i="47"/>
  <c r="P132" i="47"/>
  <c r="O140" i="47"/>
  <c r="O143" i="47"/>
  <c r="P144" i="47"/>
  <c r="N149" i="47"/>
  <c r="N152" i="47"/>
  <c r="N157" i="47"/>
  <c r="N174" i="47"/>
  <c r="P178" i="47"/>
  <c r="O182" i="47"/>
  <c r="P183" i="47"/>
  <c r="N185" i="47"/>
  <c r="N189" i="47"/>
  <c r="O194" i="47"/>
  <c r="P211" i="47"/>
  <c r="P218" i="47"/>
  <c r="N223" i="47"/>
  <c r="K223" i="47"/>
  <c r="O243" i="47"/>
  <c r="P244" i="47"/>
  <c r="O296" i="47"/>
  <c r="P297" i="47"/>
  <c r="O302" i="47"/>
  <c r="P303" i="47"/>
  <c r="P315" i="47"/>
  <c r="O317" i="47"/>
  <c r="P318" i="47"/>
  <c r="N357" i="47"/>
  <c r="O393" i="47"/>
  <c r="P394" i="47"/>
  <c r="O366" i="3"/>
  <c r="P367" i="3"/>
  <c r="L9" i="47"/>
  <c r="N9" i="47"/>
  <c r="N51" i="47"/>
  <c r="O59" i="47"/>
  <c r="P60" i="47"/>
  <c r="O62" i="47"/>
  <c r="P63" i="47"/>
  <c r="P73" i="47"/>
  <c r="O95" i="47"/>
  <c r="O94" i="47" s="1"/>
  <c r="N95" i="47"/>
  <c r="N105" i="47"/>
  <c r="N118" i="47"/>
  <c r="N121" i="47"/>
  <c r="O124" i="47"/>
  <c r="P125" i="47"/>
  <c r="P136" i="47"/>
  <c r="N140" i="47"/>
  <c r="P150" i="47"/>
  <c r="O152" i="47"/>
  <c r="P153" i="47"/>
  <c r="O157" i="47"/>
  <c r="P158" i="47"/>
  <c r="N160" i="47"/>
  <c r="P172" i="47"/>
  <c r="O174" i="47"/>
  <c r="P175" i="47"/>
  <c r="N177" i="47"/>
  <c r="O185" i="47"/>
  <c r="P186" i="47"/>
  <c r="O189" i="47"/>
  <c r="P190" i="47"/>
  <c r="N194" i="47"/>
  <c r="N198" i="47"/>
  <c r="N201" i="47"/>
  <c r="N205" i="47"/>
  <c r="N210" i="47"/>
  <c r="J223" i="47"/>
  <c r="P224" i="47"/>
  <c r="O237" i="47"/>
  <c r="P238" i="47"/>
  <c r="O247" i="47"/>
  <c r="P248" i="47"/>
  <c r="O250" i="47"/>
  <c r="P251" i="47"/>
  <c r="O256" i="47"/>
  <c r="P257" i="47"/>
  <c r="N259" i="47"/>
  <c r="N268" i="47"/>
  <c r="N271" i="47"/>
  <c r="O283" i="47"/>
  <c r="P284" i="47"/>
  <c r="N286" i="47"/>
  <c r="O290" i="47"/>
  <c r="P291" i="47"/>
  <c r="N299" i="47"/>
  <c r="N312" i="47"/>
  <c r="P325" i="47"/>
  <c r="O330" i="47"/>
  <c r="P331" i="47"/>
  <c r="O338" i="47"/>
  <c r="P339" i="47"/>
  <c r="N352" i="47"/>
  <c r="J352" i="47"/>
  <c r="J351" i="47" s="1"/>
  <c r="J350" i="47" s="1"/>
  <c r="O357" i="47"/>
  <c r="P358" i="47"/>
  <c r="O364" i="47"/>
  <c r="P365" i="47"/>
  <c r="N379" i="47"/>
  <c r="M379" i="47"/>
  <c r="M378" i="47" s="1"/>
  <c r="M377" i="47" s="1"/>
  <c r="M376" i="47" s="1"/>
  <c r="J379" i="47"/>
  <c r="J378" i="47" s="1"/>
  <c r="J377" i="47" s="1"/>
  <c r="J376" i="47" s="1"/>
  <c r="N390" i="47"/>
  <c r="O363" i="3"/>
  <c r="P363" i="3" s="1"/>
  <c r="P364" i="3"/>
  <c r="J360" i="3"/>
  <c r="O337" i="3"/>
  <c r="P338" i="3"/>
  <c r="K338" i="3"/>
  <c r="K337" i="3" s="1"/>
  <c r="K336" i="3" s="1"/>
  <c r="O331" i="3"/>
  <c r="P332" i="3"/>
  <c r="O322" i="3"/>
  <c r="P323" i="3"/>
  <c r="O307" i="3"/>
  <c r="P308" i="3"/>
  <c r="O296" i="3"/>
  <c r="P297" i="3"/>
  <c r="O285" i="3"/>
  <c r="P286" i="3"/>
  <c r="O275" i="3"/>
  <c r="P275" i="3" s="1"/>
  <c r="P276" i="3"/>
  <c r="O263" i="3"/>
  <c r="P263" i="3" s="1"/>
  <c r="P264" i="3"/>
  <c r="O254" i="3"/>
  <c r="P255" i="3"/>
  <c r="O236" i="3"/>
  <c r="P237" i="3"/>
  <c r="O226" i="3"/>
  <c r="P227" i="3"/>
  <c r="O217" i="3"/>
  <c r="P218" i="3"/>
  <c r="O199" i="3"/>
  <c r="P200" i="3"/>
  <c r="O193" i="3"/>
  <c r="P194" i="3"/>
  <c r="O166" i="3"/>
  <c r="P167" i="3"/>
  <c r="O162" i="3"/>
  <c r="P163" i="3"/>
  <c r="O149" i="3"/>
  <c r="P150" i="3"/>
  <c r="O140" i="3"/>
  <c r="P141" i="3"/>
  <c r="O118" i="3"/>
  <c r="P118" i="3" s="1"/>
  <c r="P119" i="3"/>
  <c r="O105" i="3"/>
  <c r="P105" i="3" s="1"/>
  <c r="P106" i="3"/>
  <c r="O79" i="3"/>
  <c r="P80" i="3"/>
  <c r="O67" i="3"/>
  <c r="P67" i="3" s="1"/>
  <c r="P68" i="3"/>
  <c r="O54" i="3"/>
  <c r="P55" i="3"/>
  <c r="O42" i="3"/>
  <c r="P42" i="3" s="1"/>
  <c r="P43" i="3"/>
  <c r="O35" i="3"/>
  <c r="P36" i="3"/>
  <c r="O25" i="3"/>
  <c r="P25" i="3" s="1"/>
  <c r="P26" i="3"/>
  <c r="O15" i="3"/>
  <c r="P15" i="3" s="1"/>
  <c r="P16" i="3"/>
  <c r="O399" i="2"/>
  <c r="P400" i="2"/>
  <c r="O386" i="2"/>
  <c r="P387" i="2"/>
  <c r="O379" i="2"/>
  <c r="P380" i="2"/>
  <c r="O364" i="2"/>
  <c r="P365" i="2"/>
  <c r="O341" i="2"/>
  <c r="O305" i="2"/>
  <c r="P305" i="2" s="1"/>
  <c r="P306" i="2"/>
  <c r="O292" i="2"/>
  <c r="P293" i="2"/>
  <c r="O277" i="2"/>
  <c r="P278" i="2"/>
  <c r="O268" i="2"/>
  <c r="P269" i="2"/>
  <c r="O248" i="2"/>
  <c r="P248" i="2" s="1"/>
  <c r="P249" i="2"/>
  <c r="O231" i="2"/>
  <c r="P232" i="2"/>
  <c r="O225" i="2"/>
  <c r="P225" i="2" s="1"/>
  <c r="P226" i="2"/>
  <c r="O215" i="2"/>
  <c r="P215" i="2" s="1"/>
  <c r="P216" i="2"/>
  <c r="O198" i="2"/>
  <c r="P199" i="2"/>
  <c r="O188" i="2"/>
  <c r="P189" i="2"/>
  <c r="O172" i="2"/>
  <c r="P172" i="2" s="1"/>
  <c r="P173" i="2"/>
  <c r="O159" i="2"/>
  <c r="P160" i="2"/>
  <c r="O148" i="2"/>
  <c r="P149" i="2"/>
  <c r="O132" i="2"/>
  <c r="P133" i="2"/>
  <c r="O113" i="2"/>
  <c r="P114" i="2"/>
  <c r="O89" i="2"/>
  <c r="P89" i="2" s="1"/>
  <c r="P90" i="2"/>
  <c r="O77" i="2"/>
  <c r="P77" i="2" s="1"/>
  <c r="P78" i="2"/>
  <c r="N65" i="2"/>
  <c r="O63" i="2"/>
  <c r="P64" i="2"/>
  <c r="O46" i="2"/>
  <c r="P47" i="2"/>
  <c r="O22" i="2"/>
  <c r="P22" i="2" s="1"/>
  <c r="P23" i="2"/>
  <c r="O15" i="2"/>
  <c r="P15" i="2" s="1"/>
  <c r="P16" i="2"/>
  <c r="U147" i="3"/>
  <c r="U142" i="3"/>
  <c r="U124" i="3"/>
  <c r="S7" i="2"/>
  <c r="S6" i="2" s="1"/>
  <c r="R7" i="2"/>
  <c r="T14" i="2"/>
  <c r="U14" i="2" s="1"/>
  <c r="U17" i="2"/>
  <c r="T131" i="2"/>
  <c r="U132" i="2"/>
  <c r="T141" i="2"/>
  <c r="U142" i="2"/>
  <c r="T59" i="2"/>
  <c r="U59" i="2" s="1"/>
  <c r="U60" i="2"/>
  <c r="T134" i="2"/>
  <c r="U134" i="2" s="1"/>
  <c r="U135" i="2"/>
  <c r="U231" i="2"/>
  <c r="T230" i="2"/>
  <c r="T48" i="2"/>
  <c r="U48" i="2" s="1"/>
  <c r="U49" i="2"/>
  <c r="T79" i="2"/>
  <c r="U80" i="2"/>
  <c r="T123" i="2"/>
  <c r="U123" i="2" s="1"/>
  <c r="U124" i="2"/>
  <c r="U310" i="2"/>
  <c r="T309" i="2"/>
  <c r="T320" i="2"/>
  <c r="U320" i="2" s="1"/>
  <c r="U321" i="2"/>
  <c r="T340" i="2"/>
  <c r="U341" i="2"/>
  <c r="U372" i="2"/>
  <c r="T371" i="2"/>
  <c r="U164" i="2"/>
  <c r="T163" i="2"/>
  <c r="T291" i="2"/>
  <c r="U291" i="2" s="1"/>
  <c r="U292" i="2"/>
  <c r="U324" i="2"/>
  <c r="T323" i="2"/>
  <c r="U323" i="2" s="1"/>
  <c r="T24" i="2"/>
  <c r="U24" i="2" s="1"/>
  <c r="U25" i="2"/>
  <c r="T72" i="2"/>
  <c r="U72" i="2" s="1"/>
  <c r="U73" i="2"/>
  <c r="T177" i="2"/>
  <c r="U177" i="2" s="1"/>
  <c r="U178" i="2"/>
  <c r="T235" i="2"/>
  <c r="T234" i="2" s="1"/>
  <c r="U236" i="2"/>
  <c r="U283" i="2"/>
  <c r="T282" i="2"/>
  <c r="U282" i="2" s="1"/>
  <c r="U298" i="2"/>
  <c r="T297" i="2"/>
  <c r="U297" i="2" s="1"/>
  <c r="T374" i="2"/>
  <c r="U374" i="2" s="1"/>
  <c r="U375" i="2"/>
  <c r="T169" i="2"/>
  <c r="U169" i="2" s="1"/>
  <c r="U170" i="2"/>
  <c r="T51" i="2"/>
  <c r="U51" i="2" s="1"/>
  <c r="U52" i="2"/>
  <c r="T241" i="2"/>
  <c r="U242" i="2"/>
  <c r="T279" i="2"/>
  <c r="U279" i="2" s="1"/>
  <c r="U280" i="2"/>
  <c r="T29" i="3"/>
  <c r="U29" i="3" s="1"/>
  <c r="T281" i="3"/>
  <c r="U282" i="3"/>
  <c r="T229" i="3"/>
  <c r="U230" i="3"/>
  <c r="T368" i="3"/>
  <c r="U368" i="3" s="1"/>
  <c r="U371" i="3"/>
  <c r="S246" i="2"/>
  <c r="S245" i="2" s="1"/>
  <c r="R123" i="3"/>
  <c r="R13" i="3"/>
  <c r="R6" i="3" s="1"/>
  <c r="K368" i="3"/>
  <c r="N360" i="3"/>
  <c r="S123" i="3"/>
  <c r="S265" i="3"/>
  <c r="S168" i="3" s="1"/>
  <c r="S13" i="3"/>
  <c r="S6" i="3" s="1"/>
  <c r="O223" i="47"/>
  <c r="O306" i="47"/>
  <c r="O70" i="47"/>
  <c r="O352" i="47"/>
  <c r="O379" i="47"/>
  <c r="J19" i="47"/>
  <c r="M24" i="47"/>
  <c r="L261" i="2"/>
  <c r="L260" i="2" s="1"/>
  <c r="L280" i="3"/>
  <c r="L279" i="3" s="1"/>
  <c r="L176" i="2"/>
  <c r="L175" i="2" s="1"/>
  <c r="L174" i="2" s="1"/>
  <c r="L308" i="3"/>
  <c r="L307" i="3" s="1"/>
  <c r="L306" i="3" s="1"/>
  <c r="L24" i="47"/>
  <c r="N24" i="47"/>
  <c r="L175" i="47"/>
  <c r="L174" i="47" s="1"/>
  <c r="O14" i="47"/>
  <c r="M55" i="3"/>
  <c r="M54" i="3" s="1"/>
  <c r="M53" i="3" s="1"/>
  <c r="M53" i="2"/>
  <c r="M52" i="2" s="1"/>
  <c r="M51" i="2" s="1"/>
  <c r="K83" i="47"/>
  <c r="K82" i="47" s="1"/>
  <c r="K77" i="47" s="1"/>
  <c r="O83" i="47"/>
  <c r="L83" i="47"/>
  <c r="L82" i="47" s="1"/>
  <c r="L77" i="47" s="1"/>
  <c r="J169" i="47"/>
  <c r="N169" i="47"/>
  <c r="K169" i="47"/>
  <c r="O169" i="47"/>
  <c r="J197" i="47"/>
  <c r="J192" i="47" s="1"/>
  <c r="J312" i="47"/>
  <c r="L312" i="47"/>
  <c r="O320" i="47"/>
  <c r="K339" i="47"/>
  <c r="K338" i="47" s="1"/>
  <c r="L352" i="47"/>
  <c r="L351" i="47" s="1"/>
  <c r="L350" i="47" s="1"/>
  <c r="M352" i="47"/>
  <c r="K341" i="3"/>
  <c r="K340" i="3" s="1"/>
  <c r="K339" i="3" s="1"/>
  <c r="N128" i="3"/>
  <c r="N14" i="2"/>
  <c r="O177" i="47"/>
  <c r="O215" i="47"/>
  <c r="K360" i="3"/>
  <c r="L357" i="3"/>
  <c r="L356" i="3" s="1"/>
  <c r="L355" i="3" s="1"/>
  <c r="N333" i="2"/>
  <c r="N332" i="2" s="1"/>
  <c r="N331" i="2" s="1"/>
  <c r="J83" i="47"/>
  <c r="J82" i="47" s="1"/>
  <c r="J77" i="47" s="1"/>
  <c r="N83" i="47"/>
  <c r="J98" i="47"/>
  <c r="L169" i="47"/>
  <c r="M169" i="47"/>
  <c r="N215" i="47"/>
  <c r="M311" i="3"/>
  <c r="M310" i="3" s="1"/>
  <c r="J8" i="3"/>
  <c r="J7" i="3" s="1"/>
  <c r="L46" i="3"/>
  <c r="L45" i="3" s="1"/>
  <c r="L44" i="3" s="1"/>
  <c r="L41" i="2"/>
  <c r="L40" i="2" s="1"/>
  <c r="L39" i="2" s="1"/>
  <c r="L44" i="2"/>
  <c r="L43" i="2" s="1"/>
  <c r="L42" i="2" s="1"/>
  <c r="L49" i="3"/>
  <c r="L48" i="3" s="1"/>
  <c r="L47" i="3" s="1"/>
  <c r="K98" i="2"/>
  <c r="K97" i="2" s="1"/>
  <c r="K96" i="2" s="1"/>
  <c r="K127" i="3"/>
  <c r="K126" i="3" s="1"/>
  <c r="K125" i="3" s="1"/>
  <c r="K124" i="3" s="1"/>
  <c r="K96" i="47"/>
  <c r="K95" i="47" s="1"/>
  <c r="K94" i="47" s="1"/>
  <c r="K254" i="47"/>
  <c r="K253" i="47" s="1"/>
  <c r="K266" i="2"/>
  <c r="K265" i="2" s="1"/>
  <c r="K264" i="2" s="1"/>
  <c r="K194" i="3"/>
  <c r="K193" i="3" s="1"/>
  <c r="K192" i="3" s="1"/>
  <c r="L264" i="3"/>
  <c r="L263" i="3" s="1"/>
  <c r="L337" i="2"/>
  <c r="L336" i="2" s="1"/>
  <c r="K306" i="2"/>
  <c r="K305" i="2" s="1"/>
  <c r="K328" i="47"/>
  <c r="K327" i="47" s="1"/>
  <c r="K283" i="3"/>
  <c r="K282" i="3" s="1"/>
  <c r="K281" i="3" s="1"/>
  <c r="K10" i="47"/>
  <c r="K11" i="2"/>
  <c r="K10" i="2" s="1"/>
  <c r="K16" i="3"/>
  <c r="K15" i="3" s="1"/>
  <c r="M20" i="47"/>
  <c r="M19" i="47" s="1"/>
  <c r="M21" i="2"/>
  <c r="M20" i="2" s="1"/>
  <c r="M19" i="2" s="1"/>
  <c r="M26" i="3"/>
  <c r="M25" i="3" s="1"/>
  <c r="M24" i="3" s="1"/>
  <c r="L128" i="2"/>
  <c r="L127" i="2" s="1"/>
  <c r="L126" i="2" s="1"/>
  <c r="L156" i="3"/>
  <c r="L155" i="3" s="1"/>
  <c r="L154" i="3" s="1"/>
  <c r="L171" i="2"/>
  <c r="L170" i="2" s="1"/>
  <c r="L303" i="3"/>
  <c r="L302" i="3" s="1"/>
  <c r="L218" i="47"/>
  <c r="L215" i="47" s="1"/>
  <c r="L40" i="47"/>
  <c r="L39" i="47" s="1"/>
  <c r="L43" i="47"/>
  <c r="L42" i="47" s="1"/>
  <c r="L133" i="2"/>
  <c r="L132" i="2" s="1"/>
  <c r="L131" i="2" s="1"/>
  <c r="L234" i="3"/>
  <c r="L233" i="3" s="1"/>
  <c r="L232" i="3" s="1"/>
  <c r="K153" i="47"/>
  <c r="K152" i="47" s="1"/>
  <c r="K243" i="3"/>
  <c r="K242" i="3" s="1"/>
  <c r="K241" i="3" s="1"/>
  <c r="K144" i="2"/>
  <c r="K143" i="2" s="1"/>
  <c r="K142" i="2" s="1"/>
  <c r="K141" i="2" s="1"/>
  <c r="K140" i="2" s="1"/>
  <c r="N14" i="47"/>
  <c r="L139" i="2"/>
  <c r="L138" i="2" s="1"/>
  <c r="L137" i="2" s="1"/>
  <c r="L240" i="3"/>
  <c r="L239" i="3" s="1"/>
  <c r="L238" i="3" s="1"/>
  <c r="M394" i="47"/>
  <c r="M393" i="47" s="1"/>
  <c r="M403" i="2"/>
  <c r="M402" i="2" s="1"/>
  <c r="M401" i="2" s="1"/>
  <c r="M394" i="2" s="1"/>
  <c r="M83" i="3"/>
  <c r="M82" i="3" s="1"/>
  <c r="M81" i="3" s="1"/>
  <c r="J14" i="47"/>
  <c r="K23" i="3"/>
  <c r="K22" i="3" s="1"/>
  <c r="K18" i="2"/>
  <c r="K17" i="2" s="1"/>
  <c r="O24" i="47"/>
  <c r="L36" i="3"/>
  <c r="L35" i="3" s="1"/>
  <c r="L34" i="3" s="1"/>
  <c r="L31" i="2"/>
  <c r="L30" i="2" s="1"/>
  <c r="L29" i="2" s="1"/>
  <c r="L36" i="2"/>
  <c r="L35" i="2" s="1"/>
  <c r="L41" i="3"/>
  <c r="L40" i="3" s="1"/>
  <c r="L52" i="3"/>
  <c r="L51" i="3" s="1"/>
  <c r="L50" i="3" s="1"/>
  <c r="L47" i="2"/>
  <c r="L46" i="2" s="1"/>
  <c r="L45" i="2" s="1"/>
  <c r="K52" i="47"/>
  <c r="K51" i="47" s="1"/>
  <c r="K373" i="2"/>
  <c r="K372" i="2" s="1"/>
  <c r="K371" i="2" s="1"/>
  <c r="K370" i="2" s="1"/>
  <c r="K58" i="3"/>
  <c r="K57" i="3" s="1"/>
  <c r="K56" i="3" s="1"/>
  <c r="L91" i="3"/>
  <c r="L90" i="3" s="1"/>
  <c r="L89" i="3" s="1"/>
  <c r="L50" i="2"/>
  <c r="L49" i="2" s="1"/>
  <c r="L48" i="2" s="1"/>
  <c r="K78" i="2"/>
  <c r="K77" i="2" s="1"/>
  <c r="K72" i="2" s="1"/>
  <c r="K106" i="3"/>
  <c r="K105" i="3" s="1"/>
  <c r="K100" i="3" s="1"/>
  <c r="K99" i="3" s="1"/>
  <c r="K98" i="3" s="1"/>
  <c r="K75" i="47"/>
  <c r="K70" i="47" s="1"/>
  <c r="K69" i="47" s="1"/>
  <c r="K68" i="47" s="1"/>
  <c r="M98" i="47"/>
  <c r="L106" i="47"/>
  <c r="L105" i="47" s="1"/>
  <c r="L98" i="47" s="1"/>
  <c r="L109" i="2"/>
  <c r="L108" i="2" s="1"/>
  <c r="L107" i="2" s="1"/>
  <c r="L137" i="3"/>
  <c r="L136" i="3" s="1"/>
  <c r="L135" i="3" s="1"/>
  <c r="L136" i="2"/>
  <c r="L135" i="2" s="1"/>
  <c r="L134" i="2" s="1"/>
  <c r="L237" i="3"/>
  <c r="L236" i="3" s="1"/>
  <c r="L235" i="3" s="1"/>
  <c r="L168" i="2"/>
  <c r="L167" i="2" s="1"/>
  <c r="L166" i="2" s="1"/>
  <c r="L300" i="3"/>
  <c r="L299" i="3" s="1"/>
  <c r="L298" i="3" s="1"/>
  <c r="L232" i="2"/>
  <c r="L231" i="2" s="1"/>
  <c r="L230" i="2" s="1"/>
  <c r="L229" i="2" s="1"/>
  <c r="L228" i="2" s="1"/>
  <c r="L328" i="3"/>
  <c r="L327" i="3" s="1"/>
  <c r="L326" i="3" s="1"/>
  <c r="L325" i="3" s="1"/>
  <c r="M224" i="47"/>
  <c r="M223" i="47" s="1"/>
  <c r="M224" i="2"/>
  <c r="M223" i="2" s="1"/>
  <c r="M370" i="3"/>
  <c r="M369" i="3" s="1"/>
  <c r="L275" i="2"/>
  <c r="L274" i="2" s="1"/>
  <c r="L273" i="2" s="1"/>
  <c r="L175" i="3"/>
  <c r="L174" i="3" s="1"/>
  <c r="L173" i="3" s="1"/>
  <c r="K251" i="2"/>
  <c r="K250" i="2" s="1"/>
  <c r="K247" i="2" s="1"/>
  <c r="K270" i="3"/>
  <c r="K269" i="3" s="1"/>
  <c r="K315" i="47"/>
  <c r="K13" i="2"/>
  <c r="K12" i="2" s="1"/>
  <c r="K18" i="3"/>
  <c r="K17" i="3" s="1"/>
  <c r="K23" i="2"/>
  <c r="K22" i="2" s="1"/>
  <c r="K19" i="2" s="1"/>
  <c r="K28" i="3"/>
  <c r="K27" i="3" s="1"/>
  <c r="K24" i="3" s="1"/>
  <c r="K25" i="47"/>
  <c r="K24" i="47" s="1"/>
  <c r="K26" i="2"/>
  <c r="K25" i="2" s="1"/>
  <c r="K31" i="3"/>
  <c r="K30" i="3" s="1"/>
  <c r="L94" i="3"/>
  <c r="L93" i="3" s="1"/>
  <c r="L92" i="3" s="1"/>
  <c r="L58" i="2"/>
  <c r="L57" i="2" s="1"/>
  <c r="L56" i="2" s="1"/>
  <c r="L376" i="2"/>
  <c r="L375" i="2" s="1"/>
  <c r="L374" i="2" s="1"/>
  <c r="L370" i="2" s="1"/>
  <c r="L352" i="3"/>
  <c r="L351" i="3" s="1"/>
  <c r="L350" i="3" s="1"/>
  <c r="L346" i="3" s="1"/>
  <c r="L287" i="2"/>
  <c r="L286" i="2" s="1"/>
  <c r="L285" i="2" s="1"/>
  <c r="L203" i="3"/>
  <c r="L202" i="3" s="1"/>
  <c r="L201" i="3" s="1"/>
  <c r="L43" i="3"/>
  <c r="L42" i="3" s="1"/>
  <c r="L38" i="2"/>
  <c r="L37" i="2" s="1"/>
  <c r="L117" i="3"/>
  <c r="L116" i="3" s="1"/>
  <c r="L88" i="2"/>
  <c r="L87" i="2" s="1"/>
  <c r="L125" i="47"/>
  <c r="L124" i="47" s="1"/>
  <c r="L117" i="47" s="1"/>
  <c r="K12" i="47"/>
  <c r="O9" i="47"/>
  <c r="K15" i="47"/>
  <c r="K14" i="47" s="1"/>
  <c r="K21" i="3"/>
  <c r="K20" i="3" s="1"/>
  <c r="K16" i="2"/>
  <c r="K15" i="2" s="1"/>
  <c r="M14" i="47"/>
  <c r="K22" i="47"/>
  <c r="K19" i="47" s="1"/>
  <c r="O19" i="47"/>
  <c r="J24" i="47"/>
  <c r="K33" i="3"/>
  <c r="K32" i="3" s="1"/>
  <c r="K28" i="2"/>
  <c r="K27" i="2" s="1"/>
  <c r="L39" i="3"/>
  <c r="L38" i="3" s="1"/>
  <c r="L34" i="2"/>
  <c r="L33" i="2" s="1"/>
  <c r="L32" i="2" s="1"/>
  <c r="J70" i="47"/>
  <c r="J69" i="47" s="1"/>
  <c r="J68" i="47" s="1"/>
  <c r="M83" i="47"/>
  <c r="M82" i="47" s="1"/>
  <c r="M77" i="47" s="1"/>
  <c r="M117" i="47"/>
  <c r="J117" i="47"/>
  <c r="L197" i="47"/>
  <c r="L192" i="47" s="1"/>
  <c r="K199" i="47"/>
  <c r="K198" i="47" s="1"/>
  <c r="K197" i="47" s="1"/>
  <c r="K192" i="47" s="1"/>
  <c r="K237" i="2"/>
  <c r="K236" i="2" s="1"/>
  <c r="K235" i="2" s="1"/>
  <c r="O210" i="47"/>
  <c r="K278" i="47"/>
  <c r="K277" i="47" s="1"/>
  <c r="K311" i="2"/>
  <c r="K310" i="2" s="1"/>
  <c r="K309" i="2" s="1"/>
  <c r="K308" i="2" s="1"/>
  <c r="K307" i="2" s="1"/>
  <c r="K218" i="3"/>
  <c r="K217" i="3" s="1"/>
  <c r="K216" i="3" s="1"/>
  <c r="L355" i="2"/>
  <c r="L354" i="2" s="1"/>
  <c r="L66" i="3"/>
  <c r="L65" i="3" s="1"/>
  <c r="K384" i="2"/>
  <c r="K383" i="2" s="1"/>
  <c r="K382" i="2" s="1"/>
  <c r="K381" i="2" s="1"/>
  <c r="K74" i="3"/>
  <c r="K73" i="3" s="1"/>
  <c r="K72" i="3" s="1"/>
  <c r="K361" i="47"/>
  <c r="K360" i="47" s="1"/>
  <c r="K365" i="2"/>
  <c r="K364" i="2" s="1"/>
  <c r="K363" i="2" s="1"/>
  <c r="K362" i="2" s="1"/>
  <c r="K361" i="2" s="1"/>
  <c r="K370" i="47"/>
  <c r="K369" i="47" s="1"/>
  <c r="K368" i="47" s="1"/>
  <c r="K367" i="47" s="1"/>
  <c r="K377" i="3"/>
  <c r="K376" i="3" s="1"/>
  <c r="K375" i="3" s="1"/>
  <c r="K374" i="3" s="1"/>
  <c r="K373" i="3" s="1"/>
  <c r="L391" i="2"/>
  <c r="L390" i="2" s="1"/>
  <c r="L10" i="3"/>
  <c r="L9" i="3" s="1"/>
  <c r="K332" i="3"/>
  <c r="K331" i="3" s="1"/>
  <c r="K330" i="3" s="1"/>
  <c r="L218" i="2"/>
  <c r="L217" i="2" s="1"/>
  <c r="L97" i="3"/>
  <c r="L96" i="3" s="1"/>
  <c r="L95" i="3" s="1"/>
  <c r="L69" i="2"/>
  <c r="L68" i="2" s="1"/>
  <c r="L67" i="2" s="1"/>
  <c r="M73" i="47"/>
  <c r="M70" i="47" s="1"/>
  <c r="M69" i="47" s="1"/>
  <c r="M68" i="47" s="1"/>
  <c r="M104" i="3"/>
  <c r="M103" i="3" s="1"/>
  <c r="M76" i="2"/>
  <c r="M75" i="2" s="1"/>
  <c r="L119" i="3"/>
  <c r="L118" i="3" s="1"/>
  <c r="L90" i="2"/>
  <c r="L89" i="2" s="1"/>
  <c r="L93" i="2"/>
  <c r="L92" i="2" s="1"/>
  <c r="L91" i="2" s="1"/>
  <c r="L122" i="3"/>
  <c r="L121" i="3" s="1"/>
  <c r="L120" i="3" s="1"/>
  <c r="L141" i="3"/>
  <c r="L140" i="3" s="1"/>
  <c r="L139" i="3" s="1"/>
  <c r="L138" i="3" s="1"/>
  <c r="L114" i="2"/>
  <c r="L113" i="2" s="1"/>
  <c r="L112" i="2" s="1"/>
  <c r="L111" i="2" s="1"/>
  <c r="L110" i="2" s="1"/>
  <c r="L145" i="3"/>
  <c r="L144" i="3" s="1"/>
  <c r="L143" i="3" s="1"/>
  <c r="L142" i="3" s="1"/>
  <c r="L61" i="2"/>
  <c r="L60" i="2" s="1"/>
  <c r="L59" i="2" s="1"/>
  <c r="L150" i="3"/>
  <c r="L149" i="3" s="1"/>
  <c r="L148" i="3" s="1"/>
  <c r="L64" i="2"/>
  <c r="L63" i="2" s="1"/>
  <c r="L62" i="2" s="1"/>
  <c r="L125" i="2"/>
  <c r="L124" i="2" s="1"/>
  <c r="L123" i="2" s="1"/>
  <c r="L153" i="3"/>
  <c r="L152" i="3" s="1"/>
  <c r="L151" i="3" s="1"/>
  <c r="K160" i="2"/>
  <c r="K159" i="2" s="1"/>
  <c r="K158" i="2" s="1"/>
  <c r="K157" i="2" s="1"/>
  <c r="K156" i="2" s="1"/>
  <c r="K294" i="3"/>
  <c r="K293" i="3" s="1"/>
  <c r="K292" i="3" s="1"/>
  <c r="L165" i="2"/>
  <c r="L164" i="2" s="1"/>
  <c r="L163" i="2" s="1"/>
  <c r="L297" i="3"/>
  <c r="L296" i="3" s="1"/>
  <c r="L295" i="3" s="1"/>
  <c r="M180" i="47"/>
  <c r="M181" i="2"/>
  <c r="M180" i="2" s="1"/>
  <c r="M177" i="2" s="1"/>
  <c r="M313" i="3"/>
  <c r="M312" i="3" s="1"/>
  <c r="L189" i="2"/>
  <c r="L188" i="2" s="1"/>
  <c r="L187" i="2" s="1"/>
  <c r="L186" i="2" s="1"/>
  <c r="L185" i="2" s="1"/>
  <c r="L319" i="3"/>
  <c r="L318" i="3" s="1"/>
  <c r="L317" i="3" s="1"/>
  <c r="M197" i="47"/>
  <c r="M192" i="47" s="1"/>
  <c r="L213" i="47"/>
  <c r="L213" i="2"/>
  <c r="L212" i="2" s="1"/>
  <c r="L209" i="2" s="1"/>
  <c r="L216" i="2"/>
  <c r="L215" i="2" s="1"/>
  <c r="L362" i="3"/>
  <c r="L361" i="3" s="1"/>
  <c r="L360" i="3" s="1"/>
  <c r="M226" i="2"/>
  <c r="M225" i="2" s="1"/>
  <c r="M372" i="3"/>
  <c r="M371" i="3" s="1"/>
  <c r="K232" i="47"/>
  <c r="K231" i="47" s="1"/>
  <c r="K172" i="3"/>
  <c r="K171" i="3" s="1"/>
  <c r="K170" i="3" s="1"/>
  <c r="K169" i="3" s="1"/>
  <c r="L276" i="3"/>
  <c r="L275" i="3" s="1"/>
  <c r="L257" i="2"/>
  <c r="L256" i="2" s="1"/>
  <c r="K342" i="47"/>
  <c r="K341" i="47" s="1"/>
  <c r="K348" i="2"/>
  <c r="K347" i="2" s="1"/>
  <c r="K346" i="2" s="1"/>
  <c r="K344" i="3"/>
  <c r="K81" i="2"/>
  <c r="K80" i="2" s="1"/>
  <c r="K79" i="2" s="1"/>
  <c r="K62" i="3"/>
  <c r="K61" i="3" s="1"/>
  <c r="K60" i="3" s="1"/>
  <c r="K59" i="3" s="1"/>
  <c r="M102" i="3"/>
  <c r="M101" i="3" s="1"/>
  <c r="M74" i="2"/>
  <c r="M73" i="2" s="1"/>
  <c r="N70" i="47"/>
  <c r="L149" i="2"/>
  <c r="L148" i="2" s="1"/>
  <c r="L147" i="2" s="1"/>
  <c r="L146" i="2" s="1"/>
  <c r="L145" i="2" s="1"/>
  <c r="L111" i="3"/>
  <c r="L110" i="3" s="1"/>
  <c r="L109" i="3" s="1"/>
  <c r="L108" i="3" s="1"/>
  <c r="L115" i="3"/>
  <c r="L114" i="3" s="1"/>
  <c r="L86" i="2"/>
  <c r="L85" i="2" s="1"/>
  <c r="K100" i="47"/>
  <c r="K99" i="47" s="1"/>
  <c r="K98" i="47" s="1"/>
  <c r="K103" i="2"/>
  <c r="K102" i="2" s="1"/>
  <c r="K101" i="2" s="1"/>
  <c r="K100" i="2" s="1"/>
  <c r="K99" i="2" s="1"/>
  <c r="K131" i="3"/>
  <c r="K130" i="3" s="1"/>
  <c r="K129" i="3" s="1"/>
  <c r="K128" i="3" s="1"/>
  <c r="L134" i="3"/>
  <c r="L133" i="3" s="1"/>
  <c r="L132" i="3" s="1"/>
  <c r="L106" i="2"/>
  <c r="L105" i="2" s="1"/>
  <c r="L104" i="2" s="1"/>
  <c r="K117" i="47"/>
  <c r="L160" i="3"/>
  <c r="L159" i="3" s="1"/>
  <c r="L158" i="3" s="1"/>
  <c r="L119" i="2"/>
  <c r="L118" i="2" s="1"/>
  <c r="L117" i="2" s="1"/>
  <c r="L163" i="3"/>
  <c r="L162" i="3" s="1"/>
  <c r="L161" i="3" s="1"/>
  <c r="L122" i="2"/>
  <c r="L121" i="2" s="1"/>
  <c r="L120" i="2" s="1"/>
  <c r="L173" i="2"/>
  <c r="L172" i="2" s="1"/>
  <c r="L305" i="3"/>
  <c r="L304" i="3" s="1"/>
  <c r="L205" i="2"/>
  <c r="L204" i="2" s="1"/>
  <c r="L203" i="2" s="1"/>
  <c r="L202" i="2" s="1"/>
  <c r="L201" i="2" s="1"/>
  <c r="L323" i="3"/>
  <c r="L322" i="3" s="1"/>
  <c r="L321" i="3" s="1"/>
  <c r="L320" i="3" s="1"/>
  <c r="L221" i="2"/>
  <c r="L220" i="2" s="1"/>
  <c r="L219" i="2" s="1"/>
  <c r="L367" i="3"/>
  <c r="L366" i="3" s="1"/>
  <c r="L365" i="3" s="1"/>
  <c r="L178" i="3"/>
  <c r="L177" i="3" s="1"/>
  <c r="L176" i="3" s="1"/>
  <c r="L284" i="2"/>
  <c r="L283" i="2" s="1"/>
  <c r="L282" i="2" s="1"/>
  <c r="L278" i="2"/>
  <c r="L277" i="2" s="1"/>
  <c r="L276" i="2" s="1"/>
  <c r="L197" i="3"/>
  <c r="L196" i="3" s="1"/>
  <c r="L195" i="3" s="1"/>
  <c r="J367" i="47"/>
  <c r="L306" i="47"/>
  <c r="L305" i="47" s="1"/>
  <c r="L262" i="3"/>
  <c r="L261" i="3" s="1"/>
  <c r="L335" i="2"/>
  <c r="L334" i="2" s="1"/>
  <c r="M320" i="47"/>
  <c r="J320" i="47"/>
  <c r="N320" i="47"/>
  <c r="K320" i="47"/>
  <c r="M358" i="47"/>
  <c r="M357" i="47" s="1"/>
  <c r="M71" i="3"/>
  <c r="M70" i="3" s="1"/>
  <c r="M69" i="3" s="1"/>
  <c r="M367" i="47"/>
  <c r="L381" i="3"/>
  <c r="L380" i="3" s="1"/>
  <c r="L379" i="3" s="1"/>
  <c r="L378" i="3" s="1"/>
  <c r="L373" i="3" s="1"/>
  <c r="K268" i="3"/>
  <c r="K267" i="3" s="1"/>
  <c r="K272" i="2"/>
  <c r="K271" i="2" s="1"/>
  <c r="K270" i="2" s="1"/>
  <c r="K331" i="47"/>
  <c r="K330" i="47" s="1"/>
  <c r="K380" i="2"/>
  <c r="K379" i="2" s="1"/>
  <c r="K378" i="2" s="1"/>
  <c r="K377" i="2" s="1"/>
  <c r="K347" i="47"/>
  <c r="K346" i="47" s="1"/>
  <c r="K345" i="47" s="1"/>
  <c r="L87" i="3"/>
  <c r="L86" i="3" s="1"/>
  <c r="L85" i="3" s="1"/>
  <c r="L84" i="3" s="1"/>
  <c r="L387" i="2"/>
  <c r="L386" i="2" s="1"/>
  <c r="L385" i="2" s="1"/>
  <c r="L381" i="2" s="1"/>
  <c r="J355" i="3"/>
  <c r="K349" i="3"/>
  <c r="K348" i="3" s="1"/>
  <c r="K347" i="3" s="1"/>
  <c r="K346" i="3" s="1"/>
  <c r="K345" i="3"/>
  <c r="L266" i="3"/>
  <c r="L397" i="2"/>
  <c r="L396" i="2" s="1"/>
  <c r="L395" i="2" s="1"/>
  <c r="M360" i="2"/>
  <c r="M359" i="2" s="1"/>
  <c r="M358" i="2" s="1"/>
  <c r="K304" i="2"/>
  <c r="K303" i="2" s="1"/>
  <c r="K258" i="3"/>
  <c r="K257" i="3" s="1"/>
  <c r="K256" i="3" s="1"/>
  <c r="O312" i="47"/>
  <c r="L254" i="2"/>
  <c r="L253" i="2" s="1"/>
  <c r="L252" i="2" s="1"/>
  <c r="L273" i="3"/>
  <c r="L272" i="3" s="1"/>
  <c r="L271" i="3" s="1"/>
  <c r="L357" i="2"/>
  <c r="L356" i="2" s="1"/>
  <c r="L68" i="3"/>
  <c r="L67" i="3" s="1"/>
  <c r="L379" i="47"/>
  <c r="L378" i="47" s="1"/>
  <c r="L377" i="47" s="1"/>
  <c r="L376" i="47" s="1"/>
  <c r="L393" i="2"/>
  <c r="L392" i="2" s="1"/>
  <c r="L12" i="3"/>
  <c r="L11" i="3" s="1"/>
  <c r="J386" i="47"/>
  <c r="J385" i="47" s="1"/>
  <c r="J384" i="47" s="1"/>
  <c r="K286" i="3"/>
  <c r="K285" i="3" s="1"/>
  <c r="K284" i="3" s="1"/>
  <c r="L278" i="3"/>
  <c r="L277" i="3" s="1"/>
  <c r="L246" i="3"/>
  <c r="L245" i="3" s="1"/>
  <c r="L244" i="3" s="1"/>
  <c r="L400" i="2"/>
  <c r="L399" i="2" s="1"/>
  <c r="L398" i="2" s="1"/>
  <c r="M302" i="2"/>
  <c r="M301" i="2" s="1"/>
  <c r="M300" i="2" s="1"/>
  <c r="L247" i="2"/>
  <c r="J353" i="2"/>
  <c r="J352" i="2" s="1"/>
  <c r="J351" i="2" s="1"/>
  <c r="N347" i="2"/>
  <c r="N346" i="2" s="1"/>
  <c r="N169" i="2"/>
  <c r="M169" i="2"/>
  <c r="N72" i="2"/>
  <c r="N71" i="2" s="1"/>
  <c r="N70" i="2" s="1"/>
  <c r="J370" i="2"/>
  <c r="M353" i="2"/>
  <c r="M347" i="2"/>
  <c r="M346" i="2" s="1"/>
  <c r="N222" i="2"/>
  <c r="J222" i="2"/>
  <c r="N24" i="2"/>
  <c r="N353" i="2"/>
  <c r="N352" i="2" s="1"/>
  <c r="N351" i="2" s="1"/>
  <c r="L94" i="2"/>
  <c r="J394" i="2"/>
  <c r="K333" i="2"/>
  <c r="K332" i="2" s="1"/>
  <c r="K331" i="2" s="1"/>
  <c r="J209" i="2"/>
  <c r="L19" i="2"/>
  <c r="J147" i="3"/>
  <c r="M29" i="3"/>
  <c r="J24" i="3"/>
  <c r="N113" i="3"/>
  <c r="N112" i="3" s="1"/>
  <c r="N107" i="3" s="1"/>
  <c r="J346" i="3"/>
  <c r="J113" i="3"/>
  <c r="J112" i="3" s="1"/>
  <c r="J107" i="3" s="1"/>
  <c r="N8" i="3"/>
  <c r="N7" i="3" s="1"/>
  <c r="K64" i="3"/>
  <c r="M360" i="3"/>
  <c r="K355" i="3"/>
  <c r="K309" i="3"/>
  <c r="N355" i="3"/>
  <c r="N309" i="3"/>
  <c r="M8" i="3"/>
  <c r="M7" i="3" s="1"/>
  <c r="N368" i="3"/>
  <c r="J368" i="3"/>
  <c r="N343" i="3"/>
  <c r="N342" i="3" s="1"/>
  <c r="N329" i="3" s="1"/>
  <c r="J343" i="3"/>
  <c r="J342" i="3" s="1"/>
  <c r="J329" i="3" s="1"/>
  <c r="M343" i="3"/>
  <c r="M342" i="3" s="1"/>
  <c r="M329" i="3" s="1"/>
  <c r="N147" i="3"/>
  <c r="K113" i="3"/>
  <c r="K112" i="3" s="1"/>
  <c r="K107" i="3" s="1"/>
  <c r="L29" i="3"/>
  <c r="M19" i="3"/>
  <c r="O343" i="3"/>
  <c r="J309" i="3"/>
  <c r="L14" i="3"/>
  <c r="L343" i="3"/>
  <c r="L342" i="3" s="1"/>
  <c r="L329" i="3" s="1"/>
  <c r="L309" i="3"/>
  <c r="N301" i="3"/>
  <c r="J301" i="3"/>
  <c r="M147" i="3"/>
  <c r="M146" i="3" s="1"/>
  <c r="N24" i="3"/>
  <c r="L19" i="3"/>
  <c r="M128" i="3"/>
  <c r="K147" i="3"/>
  <c r="N100" i="3"/>
  <c r="N99" i="3" s="1"/>
  <c r="N98" i="3" s="1"/>
  <c r="N19" i="3"/>
  <c r="N247" i="2"/>
  <c r="M255" i="2"/>
  <c r="M247" i="2"/>
  <c r="M233" i="2"/>
  <c r="M227" i="2" s="1"/>
  <c r="J347" i="2"/>
  <c r="J346" i="2" s="1"/>
  <c r="K389" i="2"/>
  <c r="K388" i="2" s="1"/>
  <c r="M312" i="2"/>
  <c r="J302" i="2"/>
  <c r="J301" i="2" s="1"/>
  <c r="J300" i="2" s="1"/>
  <c r="N255" i="2"/>
  <c r="N389" i="2"/>
  <c r="N388" i="2" s="1"/>
  <c r="J389" i="2"/>
  <c r="J388" i="2" s="1"/>
  <c r="J362" i="2"/>
  <c r="J361" i="2" s="1"/>
  <c r="L347" i="2"/>
  <c r="L346" i="2" s="1"/>
  <c r="J333" i="2"/>
  <c r="J332" i="2" s="1"/>
  <c r="J331" i="2" s="1"/>
  <c r="J255" i="2"/>
  <c r="K84" i="2"/>
  <c r="K83" i="2" s="1"/>
  <c r="K82" i="2" s="1"/>
  <c r="J247" i="2"/>
  <c r="M389" i="2"/>
  <c r="M388" i="2" s="1"/>
  <c r="O347" i="2"/>
  <c r="N233" i="2"/>
  <c r="N227" i="2" s="1"/>
  <c r="M94" i="2"/>
  <c r="J84" i="2"/>
  <c r="J83" i="2" s="1"/>
  <c r="J82" i="2" s="1"/>
  <c r="N130" i="2"/>
  <c r="N129" i="2" s="1"/>
  <c r="J130" i="2"/>
  <c r="J129" i="2" s="1"/>
  <c r="N100" i="2"/>
  <c r="N99" i="2" s="1"/>
  <c r="J100" i="2"/>
  <c r="J99" i="2" s="1"/>
  <c r="L233" i="2"/>
  <c r="K177" i="2"/>
  <c r="K169" i="2"/>
  <c r="M115" i="2"/>
  <c r="M100" i="2"/>
  <c r="M99" i="2" s="1"/>
  <c r="J214" i="2"/>
  <c r="N94" i="2"/>
  <c r="J94" i="2"/>
  <c r="J72" i="2"/>
  <c r="J71" i="2" s="1"/>
  <c r="J70" i="2" s="1"/>
  <c r="K65" i="2"/>
  <c r="J14" i="2"/>
  <c r="L9" i="2"/>
  <c r="N394" i="2"/>
  <c r="N370" i="2"/>
  <c r="M370" i="2"/>
  <c r="N362" i="2"/>
  <c r="N361" i="2" s="1"/>
  <c r="K201" i="2"/>
  <c r="K200" i="2"/>
  <c r="M362" i="2"/>
  <c r="M361" i="2" s="1"/>
  <c r="L362" i="2"/>
  <c r="L361" i="2" s="1"/>
  <c r="K394" i="2"/>
  <c r="K353" i="2"/>
  <c r="K352" i="2" s="1"/>
  <c r="K351" i="2" s="1"/>
  <c r="M333" i="2"/>
  <c r="M332" i="2" s="1"/>
  <c r="M331" i="2" s="1"/>
  <c r="L302" i="2"/>
  <c r="L301" i="2" s="1"/>
  <c r="L300" i="2" s="1"/>
  <c r="K255" i="2"/>
  <c r="J201" i="2"/>
  <c r="J200" i="2"/>
  <c r="N238" i="2"/>
  <c r="N239" i="2"/>
  <c r="J238" i="2"/>
  <c r="J239" i="2"/>
  <c r="M214" i="2"/>
  <c r="M239" i="2"/>
  <c r="M238" i="2"/>
  <c r="M200" i="2"/>
  <c r="M201" i="2"/>
  <c r="K222" i="2"/>
  <c r="J177" i="2"/>
  <c r="L239" i="2"/>
  <c r="L238" i="2"/>
  <c r="K239" i="2"/>
  <c r="N214" i="2"/>
  <c r="K214" i="2"/>
  <c r="M209" i="2"/>
  <c r="N200" i="2"/>
  <c r="J169" i="2"/>
  <c r="J162" i="2" s="1"/>
  <c r="K209" i="2"/>
  <c r="J233" i="2"/>
  <c r="J227" i="2" s="1"/>
  <c r="L222" i="2"/>
  <c r="N209" i="2"/>
  <c r="M130" i="2"/>
  <c r="M129" i="2" s="1"/>
  <c r="M84" i="2"/>
  <c r="M83" i="2" s="1"/>
  <c r="M82" i="2" s="1"/>
  <c r="K130" i="2"/>
  <c r="K129" i="2" s="1"/>
  <c r="L177" i="2"/>
  <c r="L72" i="2"/>
  <c r="L71" i="2" s="1"/>
  <c r="L70" i="2" s="1"/>
  <c r="N19" i="2"/>
  <c r="K115" i="2"/>
  <c r="J54" i="2"/>
  <c r="N84" i="2"/>
  <c r="N83" i="2" s="1"/>
  <c r="N82" i="2" s="1"/>
  <c r="M65" i="2"/>
  <c r="J65" i="2"/>
  <c r="J24" i="2"/>
  <c r="N9" i="2"/>
  <c r="M9" i="2"/>
  <c r="J9" i="2"/>
  <c r="J19" i="2"/>
  <c r="M14" i="2"/>
  <c r="L14" i="2"/>
  <c r="M24" i="2"/>
  <c r="L24" i="2"/>
  <c r="N373" i="3"/>
  <c r="J373" i="3"/>
  <c r="M373" i="3"/>
  <c r="M355" i="3"/>
  <c r="M346" i="3"/>
  <c r="N346" i="3"/>
  <c r="N266" i="3"/>
  <c r="M301" i="3"/>
  <c r="K274" i="3"/>
  <c r="M266" i="3"/>
  <c r="J266" i="3"/>
  <c r="N260" i="3"/>
  <c r="N259" i="3" s="1"/>
  <c r="K260" i="3"/>
  <c r="K259" i="3" s="1"/>
  <c r="N274" i="3"/>
  <c r="M260" i="3"/>
  <c r="M259" i="3" s="1"/>
  <c r="J260" i="3"/>
  <c r="J259" i="3" s="1"/>
  <c r="K301" i="3"/>
  <c r="M274" i="3"/>
  <c r="J274" i="3"/>
  <c r="J128" i="3"/>
  <c r="J100" i="3"/>
  <c r="J99" i="3" s="1"/>
  <c r="J98" i="3" s="1"/>
  <c r="M113" i="3"/>
  <c r="M112" i="3" s="1"/>
  <c r="M107" i="3" s="1"/>
  <c r="L100" i="3"/>
  <c r="L99" i="3" s="1"/>
  <c r="L98" i="3" s="1"/>
  <c r="J29" i="3"/>
  <c r="J19" i="3"/>
  <c r="N14" i="3"/>
  <c r="J14" i="3"/>
  <c r="N64" i="3"/>
  <c r="N63" i="3" s="1"/>
  <c r="J64" i="3"/>
  <c r="J63" i="3" s="1"/>
  <c r="M64" i="3"/>
  <c r="N29" i="3"/>
  <c r="K8" i="3"/>
  <c r="K7" i="3" s="1"/>
  <c r="M14" i="3"/>
  <c r="O58" i="47" l="1"/>
  <c r="L88" i="3"/>
  <c r="N146" i="3"/>
  <c r="K116" i="47"/>
  <c r="P32" i="47"/>
  <c r="K339" i="2"/>
  <c r="K338" i="2" s="1"/>
  <c r="N8" i="2"/>
  <c r="P38" i="3"/>
  <c r="P37" i="3" s="1"/>
  <c r="O37" i="3"/>
  <c r="M116" i="47"/>
  <c r="L37" i="3"/>
  <c r="Q6" i="2"/>
  <c r="Q404" i="2" s="1"/>
  <c r="L8" i="2"/>
  <c r="M8" i="2"/>
  <c r="R6" i="2"/>
  <c r="J8" i="2"/>
  <c r="J7" i="2" s="1"/>
  <c r="T8" i="2"/>
  <c r="P33" i="2"/>
  <c r="P32" i="2" s="1"/>
  <c r="O32" i="2"/>
  <c r="N162" i="2"/>
  <c r="N161" i="2" s="1"/>
  <c r="N155" i="2" s="1"/>
  <c r="L55" i="2"/>
  <c r="T55" i="2"/>
  <c r="L66" i="2"/>
  <c r="L65" i="2" s="1"/>
  <c r="U67" i="2"/>
  <c r="T66" i="2"/>
  <c r="K95" i="2"/>
  <c r="K94" i="2" s="1"/>
  <c r="U96" i="2"/>
  <c r="T95" i="2"/>
  <c r="L116" i="2"/>
  <c r="L115" i="2" s="1"/>
  <c r="U117" i="2"/>
  <c r="T116" i="2"/>
  <c r="T381" i="2"/>
  <c r="M162" i="2"/>
  <c r="M161" i="2" s="1"/>
  <c r="M155" i="2" s="1"/>
  <c r="K162" i="2"/>
  <c r="T162" i="2"/>
  <c r="K234" i="2"/>
  <c r="K233" i="2" s="1"/>
  <c r="K227" i="2" s="1"/>
  <c r="L263" i="2"/>
  <c r="T263" i="2"/>
  <c r="K263" i="2"/>
  <c r="K262" i="2" s="1"/>
  <c r="T313" i="2"/>
  <c r="T339" i="2"/>
  <c r="L339" i="2"/>
  <c r="L338" i="2" s="1"/>
  <c r="J339" i="2"/>
  <c r="J338" i="2" s="1"/>
  <c r="N339" i="2"/>
  <c r="N338" i="2" s="1"/>
  <c r="M339" i="2"/>
  <c r="M338" i="2" s="1"/>
  <c r="J146" i="3"/>
  <c r="L157" i="3"/>
  <c r="K146" i="3"/>
  <c r="T169" i="3"/>
  <c r="T228" i="3"/>
  <c r="L169" i="3"/>
  <c r="K185" i="3"/>
  <c r="L185" i="3"/>
  <c r="T185" i="3"/>
  <c r="L228" i="3"/>
  <c r="K228" i="3"/>
  <c r="K354" i="3"/>
  <c r="K353" i="3" s="1"/>
  <c r="J288" i="3"/>
  <c r="J287" i="3" s="1"/>
  <c r="N288" i="3"/>
  <c r="N287" i="3" s="1"/>
  <c r="K288" i="3"/>
  <c r="K287" i="3" s="1"/>
  <c r="T324" i="3"/>
  <c r="U298" i="3"/>
  <c r="T288" i="3"/>
  <c r="U288" i="3" s="1"/>
  <c r="M324" i="3"/>
  <c r="J324" i="3"/>
  <c r="N324" i="3"/>
  <c r="L324" i="3"/>
  <c r="N354" i="3"/>
  <c r="N353" i="3" s="1"/>
  <c r="J354" i="3"/>
  <c r="J353" i="3" s="1"/>
  <c r="U355" i="3"/>
  <c r="T354" i="3"/>
  <c r="T353" i="3" s="1"/>
  <c r="L354" i="3"/>
  <c r="L353" i="3" s="1"/>
  <c r="J116" i="47"/>
  <c r="N54" i="47"/>
  <c r="L116" i="47"/>
  <c r="N58" i="47"/>
  <c r="N94" i="47"/>
  <c r="N112" i="47"/>
  <c r="O127" i="47"/>
  <c r="N127" i="47"/>
  <c r="U260" i="3"/>
  <c r="K14" i="2"/>
  <c r="N134" i="47"/>
  <c r="L156" i="47"/>
  <c r="L155" i="47" s="1"/>
  <c r="J156" i="47"/>
  <c r="K156" i="47"/>
  <c r="K155" i="47" s="1"/>
  <c r="K139" i="47"/>
  <c r="K138" i="47" s="1"/>
  <c r="N139" i="47"/>
  <c r="O139" i="47"/>
  <c r="O138" i="47" s="1"/>
  <c r="O156" i="47"/>
  <c r="N156" i="47"/>
  <c r="L386" i="47"/>
  <c r="L385" i="47" s="1"/>
  <c r="L384" i="47" s="1"/>
  <c r="K312" i="47"/>
  <c r="K311" i="47" s="1"/>
  <c r="O209" i="47"/>
  <c r="O208" i="47" s="1"/>
  <c r="L333" i="2"/>
  <c r="L332" i="2" s="1"/>
  <c r="L331" i="2" s="1"/>
  <c r="M209" i="47"/>
  <c r="M208" i="47" s="1"/>
  <c r="N209" i="47"/>
  <c r="K209" i="47"/>
  <c r="K208" i="47" s="1"/>
  <c r="K230" i="47"/>
  <c r="J209" i="47"/>
  <c r="J208" i="47" s="1"/>
  <c r="O230" i="47"/>
  <c r="N230" i="47"/>
  <c r="J155" i="47"/>
  <c r="M177" i="47"/>
  <c r="O246" i="47"/>
  <c r="O389" i="2"/>
  <c r="O388" i="2" s="1"/>
  <c r="P388" i="2" s="1"/>
  <c r="L210" i="47"/>
  <c r="L209" i="47" s="1"/>
  <c r="L208" i="47" s="1"/>
  <c r="K246" i="47"/>
  <c r="L169" i="2"/>
  <c r="N246" i="47"/>
  <c r="L311" i="47"/>
  <c r="K24" i="2"/>
  <c r="O214" i="2"/>
  <c r="P214" i="2" s="1"/>
  <c r="L389" i="2"/>
  <c r="L388" i="2" s="1"/>
  <c r="R244" i="2"/>
  <c r="M311" i="47"/>
  <c r="M229" i="47" s="1"/>
  <c r="M228" i="47" s="1"/>
  <c r="K351" i="47"/>
  <c r="K350" i="47" s="1"/>
  <c r="K349" i="47" s="1"/>
  <c r="K9" i="47"/>
  <c r="K8" i="47" s="1"/>
  <c r="K7" i="47" s="1"/>
  <c r="K29" i="3"/>
  <c r="U64" i="3"/>
  <c r="O289" i="47"/>
  <c r="U389" i="2"/>
  <c r="M351" i="47"/>
  <c r="M350" i="47" s="1"/>
  <c r="M349" i="47" s="1"/>
  <c r="L289" i="47"/>
  <c r="N289" i="47"/>
  <c r="M63" i="3"/>
  <c r="L227" i="2"/>
  <c r="O64" i="3"/>
  <c r="P64" i="3" s="1"/>
  <c r="O247" i="2"/>
  <c r="P247" i="2" s="1"/>
  <c r="O14" i="3"/>
  <c r="P14" i="3" s="1"/>
  <c r="L255" i="2"/>
  <c r="L246" i="2" s="1"/>
  <c r="L245" i="2" s="1"/>
  <c r="M368" i="3"/>
  <c r="M354" i="3" s="1"/>
  <c r="M353" i="3" s="1"/>
  <c r="L130" i="2"/>
  <c r="L129" i="2" s="1"/>
  <c r="J262" i="2"/>
  <c r="K334" i="47"/>
  <c r="K333" i="47" s="1"/>
  <c r="O72" i="2"/>
  <c r="P72" i="2" s="1"/>
  <c r="O351" i="47"/>
  <c r="S244" i="2"/>
  <c r="U302" i="2"/>
  <c r="O24" i="2"/>
  <c r="P24" i="2" s="1"/>
  <c r="O353" i="2"/>
  <c r="P353" i="2" s="1"/>
  <c r="J8" i="47"/>
  <c r="J7" i="47" s="1"/>
  <c r="N334" i="47"/>
  <c r="M72" i="2"/>
  <c r="M71" i="2" s="1"/>
  <c r="M70" i="2" s="1"/>
  <c r="O334" i="47"/>
  <c r="O98" i="47"/>
  <c r="O386" i="47"/>
  <c r="O266" i="3"/>
  <c r="P266" i="3" s="1"/>
  <c r="O301" i="3"/>
  <c r="P301" i="3" s="1"/>
  <c r="L200" i="2"/>
  <c r="M352" i="2"/>
  <c r="M351" i="2" s="1"/>
  <c r="M350" i="2" s="1"/>
  <c r="L260" i="3"/>
  <c r="L259" i="3" s="1"/>
  <c r="N98" i="47"/>
  <c r="N117" i="47"/>
  <c r="O117" i="47"/>
  <c r="N311" i="47"/>
  <c r="O260" i="3"/>
  <c r="P260" i="3" s="1"/>
  <c r="O19" i="2"/>
  <c r="P19" i="2" s="1"/>
  <c r="O177" i="2"/>
  <c r="P177" i="2" s="1"/>
  <c r="O100" i="3"/>
  <c r="P100" i="3" s="1"/>
  <c r="O19" i="3"/>
  <c r="P19" i="3" s="1"/>
  <c r="O309" i="3"/>
  <c r="P309" i="3" s="1"/>
  <c r="L394" i="2"/>
  <c r="K93" i="47"/>
  <c r="O360" i="3"/>
  <c r="P360" i="3" s="1"/>
  <c r="N262" i="2"/>
  <c r="K123" i="3"/>
  <c r="L353" i="2"/>
  <c r="L352" i="2" s="1"/>
  <c r="L351" i="2" s="1"/>
  <c r="L350" i="2" s="1"/>
  <c r="L93" i="47"/>
  <c r="O311" i="47"/>
  <c r="N7" i="2"/>
  <c r="M100" i="3"/>
  <c r="M99" i="3" s="1"/>
  <c r="M98" i="3" s="1"/>
  <c r="M222" i="2"/>
  <c r="M208" i="2" s="1"/>
  <c r="M207" i="2" s="1"/>
  <c r="M206" i="2" s="1"/>
  <c r="M93" i="47"/>
  <c r="O197" i="47"/>
  <c r="N82" i="47"/>
  <c r="N77" i="47" s="1"/>
  <c r="O355" i="3"/>
  <c r="O209" i="2"/>
  <c r="P209" i="2" s="1"/>
  <c r="O29" i="3"/>
  <c r="P29" i="3" s="1"/>
  <c r="N386" i="47"/>
  <c r="N385" i="47" s="1"/>
  <c r="O8" i="3"/>
  <c r="P8" i="3" s="1"/>
  <c r="O169" i="2"/>
  <c r="P169" i="2" s="1"/>
  <c r="J311" i="47"/>
  <c r="J229" i="47" s="1"/>
  <c r="J228" i="47" s="1"/>
  <c r="M309" i="3"/>
  <c r="L7" i="2"/>
  <c r="L8" i="47"/>
  <c r="O14" i="2"/>
  <c r="P14" i="2" s="1"/>
  <c r="O333" i="2"/>
  <c r="P333" i="2" s="1"/>
  <c r="O113" i="3"/>
  <c r="P113" i="3" s="1"/>
  <c r="O84" i="2"/>
  <c r="P84" i="2" s="1"/>
  <c r="O274" i="3"/>
  <c r="P274" i="3" s="1"/>
  <c r="O9" i="2"/>
  <c r="O302" i="2"/>
  <c r="P302" i="2" s="1"/>
  <c r="O255" i="2"/>
  <c r="P255" i="2" s="1"/>
  <c r="O222" i="2"/>
  <c r="P222" i="2" s="1"/>
  <c r="O24" i="3"/>
  <c r="P24" i="3" s="1"/>
  <c r="L84" i="2"/>
  <c r="L83" i="2" s="1"/>
  <c r="L82" i="2" s="1"/>
  <c r="L214" i="2"/>
  <c r="L208" i="2" s="1"/>
  <c r="L207" i="2" s="1"/>
  <c r="L206" i="2" s="1"/>
  <c r="O368" i="3"/>
  <c r="P368" i="3" s="1"/>
  <c r="O8" i="47"/>
  <c r="P9" i="47"/>
  <c r="P24" i="47"/>
  <c r="N8" i="47"/>
  <c r="P177" i="47"/>
  <c r="P320" i="47"/>
  <c r="O305" i="47"/>
  <c r="P306" i="47"/>
  <c r="U281" i="3"/>
  <c r="T265" i="3"/>
  <c r="U265" i="3" s="1"/>
  <c r="U340" i="2"/>
  <c r="U79" i="2"/>
  <c r="T71" i="2"/>
  <c r="U131" i="2"/>
  <c r="T130" i="2"/>
  <c r="O112" i="2"/>
  <c r="P113" i="2"/>
  <c r="O131" i="2"/>
  <c r="P132" i="2"/>
  <c r="O197" i="2"/>
  <c r="P198" i="2"/>
  <c r="O276" i="2"/>
  <c r="P276" i="2" s="1"/>
  <c r="P277" i="2"/>
  <c r="O340" i="2"/>
  <c r="P341" i="2"/>
  <c r="O363" i="2"/>
  <c r="P364" i="2"/>
  <c r="O385" i="2"/>
  <c r="P385" i="2" s="1"/>
  <c r="P386" i="2"/>
  <c r="O34" i="3"/>
  <c r="P34" i="3" s="1"/>
  <c r="P35" i="3"/>
  <c r="O53" i="3"/>
  <c r="P53" i="3" s="1"/>
  <c r="P54" i="3"/>
  <c r="O78" i="3"/>
  <c r="P78" i="3" s="1"/>
  <c r="P79" i="3"/>
  <c r="O139" i="3"/>
  <c r="P140" i="3"/>
  <c r="O161" i="3"/>
  <c r="P161" i="3" s="1"/>
  <c r="P162" i="3"/>
  <c r="O198" i="3"/>
  <c r="P198" i="3" s="1"/>
  <c r="P199" i="3"/>
  <c r="O235" i="3"/>
  <c r="P235" i="3" s="1"/>
  <c r="P236" i="3"/>
  <c r="O253" i="3"/>
  <c r="P253" i="3" s="1"/>
  <c r="P254" i="3"/>
  <c r="O295" i="3"/>
  <c r="P296" i="3"/>
  <c r="O321" i="3"/>
  <c r="P322" i="3"/>
  <c r="N378" i="47"/>
  <c r="O363" i="47"/>
  <c r="P364" i="47"/>
  <c r="P338" i="47"/>
  <c r="P256" i="47"/>
  <c r="N197" i="47"/>
  <c r="P185" i="47"/>
  <c r="P152" i="47"/>
  <c r="P95" i="47"/>
  <c r="P94" i="47" s="1"/>
  <c r="O365" i="3"/>
  <c r="P365" i="3" s="1"/>
  <c r="P366" i="3"/>
  <c r="O193" i="47"/>
  <c r="P194" i="47"/>
  <c r="O78" i="47"/>
  <c r="P79" i="47"/>
  <c r="O42" i="2"/>
  <c r="P42" i="2" s="1"/>
  <c r="P43" i="2"/>
  <c r="O264" i="2"/>
  <c r="P265" i="2"/>
  <c r="O158" i="3"/>
  <c r="P159" i="3"/>
  <c r="O232" i="3"/>
  <c r="P232" i="3" s="1"/>
  <c r="P233" i="3"/>
  <c r="O292" i="3"/>
  <c r="P292" i="3" s="1"/>
  <c r="P293" i="3"/>
  <c r="P299" i="47"/>
  <c r="P293" i="47"/>
  <c r="P113" i="47"/>
  <c r="P112" i="47" s="1"/>
  <c r="P48" i="47"/>
  <c r="P198" i="47"/>
  <c r="U342" i="3"/>
  <c r="U112" i="2"/>
  <c r="T111" i="2"/>
  <c r="O51" i="2"/>
  <c r="P51" i="2" s="1"/>
  <c r="P52" i="2"/>
  <c r="O104" i="2"/>
  <c r="P104" i="2" s="1"/>
  <c r="P105" i="2"/>
  <c r="O126" i="2"/>
  <c r="P126" i="2" s="1"/>
  <c r="P127" i="2"/>
  <c r="O152" i="2"/>
  <c r="P153" i="2"/>
  <c r="O285" i="2"/>
  <c r="P285" i="2" s="1"/>
  <c r="P286" i="2"/>
  <c r="O294" i="2"/>
  <c r="P294" i="2" s="1"/>
  <c r="P295" i="2"/>
  <c r="O371" i="2"/>
  <c r="P372" i="2"/>
  <c r="O173" i="3"/>
  <c r="P173" i="3" s="1"/>
  <c r="P174" i="3"/>
  <c r="O350" i="3"/>
  <c r="P350" i="3" s="1"/>
  <c r="P351" i="3"/>
  <c r="P387" i="47"/>
  <c r="P271" i="47"/>
  <c r="P201" i="47"/>
  <c r="P166" i="47"/>
  <c r="P146" i="47"/>
  <c r="P90" i="47"/>
  <c r="P65" i="47"/>
  <c r="N345" i="47"/>
  <c r="P118" i="47"/>
  <c r="O342" i="3"/>
  <c r="P343" i="3"/>
  <c r="N350" i="2"/>
  <c r="K343" i="3"/>
  <c r="K342" i="3" s="1"/>
  <c r="K329" i="3" s="1"/>
  <c r="K324" i="3" s="1"/>
  <c r="L274" i="3"/>
  <c r="L265" i="3" s="1"/>
  <c r="P210" i="47"/>
  <c r="K14" i="3"/>
  <c r="J93" i="47"/>
  <c r="P169" i="47"/>
  <c r="P352" i="47"/>
  <c r="T370" i="2"/>
  <c r="U370" i="2" s="1"/>
  <c r="U371" i="2"/>
  <c r="O45" i="2"/>
  <c r="P45" i="2" s="1"/>
  <c r="P46" i="2"/>
  <c r="O336" i="3"/>
  <c r="P336" i="3" s="1"/>
  <c r="P337" i="3"/>
  <c r="N351" i="47"/>
  <c r="P290" i="47"/>
  <c r="N204" i="47"/>
  <c r="O188" i="47"/>
  <c r="P189" i="47"/>
  <c r="P157" i="47"/>
  <c r="P124" i="47"/>
  <c r="P59" i="47"/>
  <c r="P317" i="47"/>
  <c r="P143" i="47"/>
  <c r="P128" i="47"/>
  <c r="P360" i="47"/>
  <c r="N305" i="47"/>
  <c r="U108" i="3"/>
  <c r="T107" i="3"/>
  <c r="U107" i="3" s="1"/>
  <c r="U247" i="2"/>
  <c r="T246" i="2"/>
  <c r="U264" i="2"/>
  <c r="T191" i="2"/>
  <c r="U192" i="2"/>
  <c r="O29" i="2"/>
  <c r="P29" i="2" s="1"/>
  <c r="P30" i="2"/>
  <c r="O48" i="2"/>
  <c r="P48" i="2" s="1"/>
  <c r="P49" i="2"/>
  <c r="O91" i="2"/>
  <c r="P91" i="2" s="1"/>
  <c r="P92" i="2"/>
  <c r="O117" i="2"/>
  <c r="P118" i="2"/>
  <c r="O163" i="2"/>
  <c r="P164" i="2"/>
  <c r="O203" i="2"/>
  <c r="P204" i="2"/>
  <c r="O241" i="2"/>
  <c r="P242" i="2"/>
  <c r="O279" i="2"/>
  <c r="P279" i="2" s="1"/>
  <c r="P280" i="2"/>
  <c r="O317" i="2"/>
  <c r="P317" i="2" s="1"/>
  <c r="P318" i="2"/>
  <c r="O328" i="2"/>
  <c r="P329" i="2"/>
  <c r="O382" i="2"/>
  <c r="P383" i="2"/>
  <c r="O401" i="2"/>
  <c r="P401" i="2" s="1"/>
  <c r="P402" i="2"/>
  <c r="O44" i="3"/>
  <c r="P44" i="3" s="1"/>
  <c r="P45" i="3"/>
  <c r="O69" i="3"/>
  <c r="P69" i="3" s="1"/>
  <c r="P70" i="3"/>
  <c r="O89" i="3"/>
  <c r="P89" i="3" s="1"/>
  <c r="P90" i="3"/>
  <c r="O120" i="3"/>
  <c r="P120" i="3" s="1"/>
  <c r="P121" i="3"/>
  <c r="O143" i="3"/>
  <c r="O142" i="3" s="1"/>
  <c r="P144" i="3"/>
  <c r="O195" i="3"/>
  <c r="P195" i="3" s="1"/>
  <c r="P196" i="3"/>
  <c r="O238" i="3"/>
  <c r="P238" i="3" s="1"/>
  <c r="P239" i="3"/>
  <c r="O256" i="3"/>
  <c r="P256" i="3" s="1"/>
  <c r="P257" i="3"/>
  <c r="O339" i="3"/>
  <c r="P339" i="3" s="1"/>
  <c r="P340" i="3"/>
  <c r="P274" i="47"/>
  <c r="P99" i="47"/>
  <c r="O320" i="2"/>
  <c r="P320" i="2" s="1"/>
  <c r="P321" i="2"/>
  <c r="O358" i="2"/>
  <c r="P358" i="2" s="1"/>
  <c r="P359" i="2"/>
  <c r="O75" i="3"/>
  <c r="P75" i="3" s="1"/>
  <c r="P76" i="3"/>
  <c r="O135" i="3"/>
  <c r="P135" i="3" s="1"/>
  <c r="P136" i="3"/>
  <c r="O182" i="3"/>
  <c r="P182" i="3" s="1"/>
  <c r="P183" i="3"/>
  <c r="O281" i="3"/>
  <c r="P281" i="3" s="1"/>
  <c r="P282" i="3"/>
  <c r="P240" i="47"/>
  <c r="P51" i="47"/>
  <c r="U195" i="3"/>
  <c r="U314" i="2"/>
  <c r="U363" i="2"/>
  <c r="T362" i="2"/>
  <c r="U395" i="2"/>
  <c r="T394" i="2"/>
  <c r="U394" i="2" s="1"/>
  <c r="U9" i="2"/>
  <c r="T157" i="2"/>
  <c r="U158" i="2"/>
  <c r="T300" i="2"/>
  <c r="U300" i="2" s="1"/>
  <c r="U301" i="2"/>
  <c r="T13" i="3"/>
  <c r="O47" i="3"/>
  <c r="P47" i="3" s="1"/>
  <c r="P48" i="3"/>
  <c r="O72" i="3"/>
  <c r="P72" i="3" s="1"/>
  <c r="P73" i="3"/>
  <c r="O92" i="3"/>
  <c r="P93" i="3"/>
  <c r="O132" i="3"/>
  <c r="P132" i="3" s="1"/>
  <c r="P133" i="3"/>
  <c r="O210" i="3"/>
  <c r="P210" i="3" s="1"/>
  <c r="P211" i="3"/>
  <c r="O222" i="3"/>
  <c r="P222" i="3" s="1"/>
  <c r="P223" i="3"/>
  <c r="O241" i="3"/>
  <c r="P241" i="3" s="1"/>
  <c r="P242" i="3"/>
  <c r="O314" i="3"/>
  <c r="P314" i="3" s="1"/>
  <c r="P315" i="3"/>
  <c r="O333" i="3"/>
  <c r="P334" i="3"/>
  <c r="P390" i="47"/>
  <c r="O372" i="47"/>
  <c r="P373" i="47"/>
  <c r="P346" i="47"/>
  <c r="O345" i="47"/>
  <c r="P277" i="47"/>
  <c r="P253" i="47"/>
  <c r="P231" i="47"/>
  <c r="P149" i="47"/>
  <c r="P135" i="47"/>
  <c r="P134" i="47" s="1"/>
  <c r="O54" i="47"/>
  <c r="P55" i="47"/>
  <c r="T320" i="3"/>
  <c r="U320" i="3" s="1"/>
  <c r="U321" i="3"/>
  <c r="T378" i="3"/>
  <c r="U378" i="3" s="1"/>
  <c r="U379" i="3"/>
  <c r="T332" i="2"/>
  <c r="U333" i="2"/>
  <c r="T352" i="2"/>
  <c r="U353" i="2"/>
  <c r="T83" i="2"/>
  <c r="T98" i="3"/>
  <c r="U98" i="3" s="1"/>
  <c r="U99" i="3"/>
  <c r="O67" i="2"/>
  <c r="P68" i="2"/>
  <c r="O123" i="2"/>
  <c r="P123" i="2" s="1"/>
  <c r="P124" i="2"/>
  <c r="O142" i="2"/>
  <c r="P143" i="2"/>
  <c r="O213" i="3"/>
  <c r="P213" i="3" s="1"/>
  <c r="P214" i="3"/>
  <c r="O271" i="3"/>
  <c r="P271" i="3" s="1"/>
  <c r="P272" i="3"/>
  <c r="O379" i="3"/>
  <c r="P380" i="3"/>
  <c r="P268" i="47"/>
  <c r="P121" i="47"/>
  <c r="K161" i="2"/>
  <c r="K155" i="2" s="1"/>
  <c r="J246" i="2"/>
  <c r="J245" i="2" s="1"/>
  <c r="P19" i="47"/>
  <c r="L128" i="3"/>
  <c r="L123" i="3" s="1"/>
  <c r="O82" i="47"/>
  <c r="P83" i="47"/>
  <c r="P14" i="47"/>
  <c r="P223" i="47"/>
  <c r="T240" i="2"/>
  <c r="U241" i="2"/>
  <c r="U235" i="2"/>
  <c r="T140" i="2"/>
  <c r="U140" i="2" s="1"/>
  <c r="U141" i="2"/>
  <c r="O147" i="2"/>
  <c r="P148" i="2"/>
  <c r="O158" i="2"/>
  <c r="P159" i="2"/>
  <c r="O187" i="2"/>
  <c r="P188" i="2"/>
  <c r="O230" i="2"/>
  <c r="P231" i="2"/>
  <c r="O267" i="2"/>
  <c r="P267" i="2" s="1"/>
  <c r="P268" i="2"/>
  <c r="O291" i="2"/>
  <c r="P291" i="2" s="1"/>
  <c r="P292" i="2"/>
  <c r="O378" i="2"/>
  <c r="P379" i="2"/>
  <c r="O398" i="2"/>
  <c r="P398" i="2" s="1"/>
  <c r="P399" i="2"/>
  <c r="O148" i="3"/>
  <c r="P148" i="3" s="1"/>
  <c r="P149" i="3"/>
  <c r="O165" i="3"/>
  <c r="P166" i="3"/>
  <c r="O192" i="3"/>
  <c r="P192" i="3" s="1"/>
  <c r="P193" i="3"/>
  <c r="O216" i="3"/>
  <c r="P216" i="3" s="1"/>
  <c r="P217" i="3"/>
  <c r="O225" i="3"/>
  <c r="P225" i="3" s="1"/>
  <c r="P226" i="3"/>
  <c r="O284" i="3"/>
  <c r="P284" i="3" s="1"/>
  <c r="P285" i="3"/>
  <c r="O306" i="3"/>
  <c r="P306" i="3" s="1"/>
  <c r="P307" i="3"/>
  <c r="O330" i="3"/>
  <c r="P330" i="3" s="1"/>
  <c r="P331" i="3"/>
  <c r="P330" i="47"/>
  <c r="P283" i="47"/>
  <c r="P247" i="47"/>
  <c r="P237" i="47"/>
  <c r="N193" i="47"/>
  <c r="P174" i="47"/>
  <c r="P62" i="47"/>
  <c r="P302" i="47"/>
  <c r="P243" i="47"/>
  <c r="N188" i="47"/>
  <c r="P182" i="47"/>
  <c r="P140" i="47"/>
  <c r="P131" i="47"/>
  <c r="P29" i="47"/>
  <c r="O235" i="2"/>
  <c r="O234" i="2" s="1"/>
  <c r="P236" i="2"/>
  <c r="O314" i="2"/>
  <c r="P315" i="2"/>
  <c r="O395" i="2"/>
  <c r="P396" i="2"/>
  <c r="O50" i="3"/>
  <c r="P50" i="3" s="1"/>
  <c r="P51" i="3"/>
  <c r="O189" i="3"/>
  <c r="P189" i="3" s="1"/>
  <c r="P190" i="3"/>
  <c r="O244" i="3"/>
  <c r="P244" i="3" s="1"/>
  <c r="P245" i="3"/>
  <c r="O317" i="3"/>
  <c r="P317" i="3" s="1"/>
  <c r="P318" i="3"/>
  <c r="N372" i="47"/>
  <c r="P341" i="47"/>
  <c r="P102" i="47"/>
  <c r="T84" i="3"/>
  <c r="U84" i="3" s="1"/>
  <c r="U85" i="3"/>
  <c r="P259" i="47"/>
  <c r="T146" i="2"/>
  <c r="U147" i="2"/>
  <c r="U152" i="2"/>
  <c r="T151" i="2"/>
  <c r="O39" i="2"/>
  <c r="P39" i="2" s="1"/>
  <c r="P40" i="2"/>
  <c r="O96" i="2"/>
  <c r="O95" i="2" s="1"/>
  <c r="P97" i="2"/>
  <c r="O120" i="2"/>
  <c r="P120" i="2" s="1"/>
  <c r="P121" i="2"/>
  <c r="O137" i="2"/>
  <c r="P137" i="2" s="1"/>
  <c r="P138" i="2"/>
  <c r="O166" i="2"/>
  <c r="P166" i="2" s="1"/>
  <c r="P167" i="2"/>
  <c r="O192" i="2"/>
  <c r="P193" i="2"/>
  <c r="O219" i="2"/>
  <c r="P219" i="2" s="1"/>
  <c r="P220" i="2"/>
  <c r="O252" i="2"/>
  <c r="P252" i="2" s="1"/>
  <c r="P253" i="2"/>
  <c r="O288" i="2"/>
  <c r="P288" i="2" s="1"/>
  <c r="P289" i="2"/>
  <c r="O297" i="2"/>
  <c r="P297" i="2" s="1"/>
  <c r="P298" i="2"/>
  <c r="O179" i="3"/>
  <c r="P179" i="3" s="1"/>
  <c r="P180" i="3"/>
  <c r="O375" i="3"/>
  <c r="P376" i="3"/>
  <c r="P327" i="47"/>
  <c r="P280" i="47"/>
  <c r="P262" i="47"/>
  <c r="P234" i="47"/>
  <c r="U187" i="2"/>
  <c r="T186" i="2"/>
  <c r="O368" i="47"/>
  <c r="P369" i="47"/>
  <c r="O346" i="2"/>
  <c r="P347" i="2"/>
  <c r="P312" i="47"/>
  <c r="N69" i="47"/>
  <c r="P215" i="47"/>
  <c r="O378" i="47"/>
  <c r="P379" i="47"/>
  <c r="O69" i="47"/>
  <c r="P70" i="47"/>
  <c r="U229" i="3"/>
  <c r="U163" i="2"/>
  <c r="T308" i="2"/>
  <c r="U309" i="2"/>
  <c r="T229" i="2"/>
  <c r="U230" i="2"/>
  <c r="O62" i="2"/>
  <c r="P62" i="2" s="1"/>
  <c r="P63" i="2"/>
  <c r="P357" i="47"/>
  <c r="P250" i="47"/>
  <c r="P393" i="47"/>
  <c r="P296" i="47"/>
  <c r="P42" i="47"/>
  <c r="T196" i="2"/>
  <c r="U197" i="2"/>
  <c r="P205" i="47"/>
  <c r="O204" i="47"/>
  <c r="T7" i="3"/>
  <c r="U7" i="3" s="1"/>
  <c r="U8" i="3"/>
  <c r="U101" i="2"/>
  <c r="T100" i="2"/>
  <c r="T377" i="2"/>
  <c r="U377" i="2" s="1"/>
  <c r="U378" i="2"/>
  <c r="T208" i="2"/>
  <c r="U209" i="2"/>
  <c r="U56" i="2"/>
  <c r="U88" i="3"/>
  <c r="O59" i="2"/>
  <c r="P59" i="2" s="1"/>
  <c r="P60" i="2"/>
  <c r="O79" i="2"/>
  <c r="P79" i="2" s="1"/>
  <c r="P80" i="2"/>
  <c r="O101" i="2"/>
  <c r="P102" i="2"/>
  <c r="O134" i="2"/>
  <c r="P134" i="2" s="1"/>
  <c r="P135" i="2"/>
  <c r="O174" i="2"/>
  <c r="P174" i="2" s="1"/>
  <c r="P175" i="2"/>
  <c r="O270" i="2"/>
  <c r="P270" i="2" s="1"/>
  <c r="P271" i="2"/>
  <c r="O309" i="2"/>
  <c r="P310" i="2"/>
  <c r="O343" i="2"/>
  <c r="P343" i="2" s="1"/>
  <c r="P344" i="2"/>
  <c r="O366" i="2"/>
  <c r="P366" i="2" s="1"/>
  <c r="P367" i="2"/>
  <c r="O56" i="3"/>
  <c r="P56" i="3" s="1"/>
  <c r="P57" i="3"/>
  <c r="O81" i="3"/>
  <c r="P81" i="3" s="1"/>
  <c r="P82" i="3"/>
  <c r="O95" i="3"/>
  <c r="P95" i="3" s="1"/>
  <c r="P96" i="3"/>
  <c r="O109" i="3"/>
  <c r="P110" i="3"/>
  <c r="O129" i="3"/>
  <c r="P130" i="3"/>
  <c r="O151" i="3"/>
  <c r="P152" i="3"/>
  <c r="O170" i="3"/>
  <c r="P171" i="3"/>
  <c r="O186" i="3"/>
  <c r="P187" i="3"/>
  <c r="O204" i="3"/>
  <c r="P204" i="3" s="1"/>
  <c r="P205" i="3"/>
  <c r="O247" i="3"/>
  <c r="P247" i="3" s="1"/>
  <c r="P248" i="3"/>
  <c r="O298" i="3"/>
  <c r="P298" i="3" s="1"/>
  <c r="P299" i="3"/>
  <c r="O326" i="3"/>
  <c r="P327" i="3"/>
  <c r="O347" i="3"/>
  <c r="P348" i="3"/>
  <c r="N363" i="47"/>
  <c r="P160" i="47"/>
  <c r="O108" i="47"/>
  <c r="P109" i="47"/>
  <c r="P45" i="47"/>
  <c r="O182" i="2"/>
  <c r="P182" i="2" s="1"/>
  <c r="P183" i="2"/>
  <c r="O282" i="2"/>
  <c r="P282" i="2" s="1"/>
  <c r="P283" i="2"/>
  <c r="O323" i="2"/>
  <c r="P323" i="2" s="1"/>
  <c r="P324" i="2"/>
  <c r="O176" i="3"/>
  <c r="P176" i="3" s="1"/>
  <c r="P177" i="3"/>
  <c r="O207" i="3"/>
  <c r="P207" i="3" s="1"/>
  <c r="P208" i="3"/>
  <c r="U132" i="3"/>
  <c r="T128" i="3"/>
  <c r="U382" i="2"/>
  <c r="U328" i="2"/>
  <c r="T327" i="2"/>
  <c r="O60" i="3"/>
  <c r="P61" i="3"/>
  <c r="O85" i="3"/>
  <c r="P86" i="3"/>
  <c r="O125" i="3"/>
  <c r="O124" i="3" s="1"/>
  <c r="P126" i="3"/>
  <c r="O154" i="3"/>
  <c r="P154" i="3" s="1"/>
  <c r="P155" i="3"/>
  <c r="O219" i="3"/>
  <c r="P219" i="3" s="1"/>
  <c r="P220" i="3"/>
  <c r="O229" i="3"/>
  <c r="P230" i="3"/>
  <c r="O250" i="3"/>
  <c r="P250" i="3" s="1"/>
  <c r="P251" i="3"/>
  <c r="O289" i="3"/>
  <c r="P289" i="3" s="1"/>
  <c r="P290" i="3"/>
  <c r="P335" i="47"/>
  <c r="P265" i="47"/>
  <c r="P163" i="47"/>
  <c r="T374" i="3"/>
  <c r="U375" i="3"/>
  <c r="U161" i="3"/>
  <c r="T202" i="2"/>
  <c r="U203" i="2"/>
  <c r="O56" i="2"/>
  <c r="P57" i="2"/>
  <c r="O107" i="2"/>
  <c r="P107" i="2" s="1"/>
  <c r="P108" i="2"/>
  <c r="O273" i="2"/>
  <c r="P273" i="2" s="1"/>
  <c r="P274" i="2"/>
  <c r="O374" i="2"/>
  <c r="P374" i="2" s="1"/>
  <c r="P375" i="2"/>
  <c r="O201" i="3"/>
  <c r="P201" i="3" s="1"/>
  <c r="P202" i="3"/>
  <c r="P286" i="47"/>
  <c r="P220" i="47"/>
  <c r="P105" i="47"/>
  <c r="P39" i="47"/>
  <c r="L13" i="3"/>
  <c r="K19" i="3"/>
  <c r="S382" i="3"/>
  <c r="L113" i="3"/>
  <c r="L112" i="3" s="1"/>
  <c r="L107" i="3" s="1"/>
  <c r="L8" i="3"/>
  <c r="L7" i="3" s="1"/>
  <c r="L64" i="3"/>
  <c r="L63" i="3" s="1"/>
  <c r="K266" i="3"/>
  <c r="K265" i="3" s="1"/>
  <c r="K63" i="3"/>
  <c r="R382" i="3"/>
  <c r="J208" i="2"/>
  <c r="J207" i="2" s="1"/>
  <c r="J206" i="2" s="1"/>
  <c r="M8" i="47"/>
  <c r="M7" i="47" s="1"/>
  <c r="K9" i="2"/>
  <c r="K302" i="2"/>
  <c r="K301" i="2" s="1"/>
  <c r="K300" i="2" s="1"/>
  <c r="L100" i="2"/>
  <c r="L99" i="2" s="1"/>
  <c r="J350" i="2"/>
  <c r="N246" i="2"/>
  <c r="N245" i="2" s="1"/>
  <c r="J349" i="47"/>
  <c r="L301" i="3"/>
  <c r="L147" i="3"/>
  <c r="L146" i="3" s="1"/>
  <c r="L54" i="2"/>
  <c r="N123" i="3"/>
  <c r="K71" i="2"/>
  <c r="K70" i="2" s="1"/>
  <c r="J161" i="2"/>
  <c r="J155" i="2" s="1"/>
  <c r="M369" i="2"/>
  <c r="M246" i="2"/>
  <c r="M245" i="2" s="1"/>
  <c r="J369" i="2"/>
  <c r="M386" i="47"/>
  <c r="M385" i="47" s="1"/>
  <c r="M384" i="47" s="1"/>
  <c r="L349" i="47"/>
  <c r="N369" i="2"/>
  <c r="K208" i="2"/>
  <c r="K207" i="2" s="1"/>
  <c r="K206" i="2" s="1"/>
  <c r="N208" i="2"/>
  <c r="N207" i="2" s="1"/>
  <c r="N206" i="2" s="1"/>
  <c r="K350" i="2"/>
  <c r="J123" i="3"/>
  <c r="M13" i="3"/>
  <c r="M123" i="3"/>
  <c r="N265" i="3"/>
  <c r="N168" i="3" s="1"/>
  <c r="K369" i="2"/>
  <c r="M7" i="2"/>
  <c r="K246" i="2"/>
  <c r="K245" i="2" s="1"/>
  <c r="M265" i="3"/>
  <c r="M168" i="3" s="1"/>
  <c r="J13" i="3"/>
  <c r="J6" i="3" s="1"/>
  <c r="N13" i="3"/>
  <c r="N6" i="3" s="1"/>
  <c r="J265" i="3"/>
  <c r="J168" i="3" s="1"/>
  <c r="J6" i="2" l="1"/>
  <c r="P58" i="47"/>
  <c r="M6" i="2"/>
  <c r="N6" i="2"/>
  <c r="K8" i="2"/>
  <c r="P9" i="2"/>
  <c r="P8" i="2" s="1"/>
  <c r="O8" i="2"/>
  <c r="O55" i="2"/>
  <c r="P67" i="2"/>
  <c r="P66" i="2" s="1"/>
  <c r="O66" i="2"/>
  <c r="O116" i="2"/>
  <c r="P163" i="2"/>
  <c r="P162" i="2" s="1"/>
  <c r="O162" i="2"/>
  <c r="O161" i="2" s="1"/>
  <c r="L162" i="2"/>
  <c r="L161" i="2" s="1"/>
  <c r="L155" i="2" s="1"/>
  <c r="L6" i="2" s="1"/>
  <c r="O263" i="2"/>
  <c r="O381" i="2"/>
  <c r="O313" i="2"/>
  <c r="M244" i="2"/>
  <c r="P340" i="2"/>
  <c r="O339" i="2"/>
  <c r="P92" i="3"/>
  <c r="P88" i="3" s="1"/>
  <c r="O88" i="3"/>
  <c r="O157" i="3"/>
  <c r="P165" i="3"/>
  <c r="P164" i="3" s="1"/>
  <c r="O164" i="3"/>
  <c r="P170" i="3"/>
  <c r="P169" i="3" s="1"/>
  <c r="O169" i="3"/>
  <c r="O185" i="3"/>
  <c r="P229" i="3"/>
  <c r="P228" i="3" s="1"/>
  <c r="O228" i="3"/>
  <c r="M288" i="3"/>
  <c r="M287" i="3" s="1"/>
  <c r="P295" i="3"/>
  <c r="P288" i="3" s="1"/>
  <c r="O288" i="3"/>
  <c r="L288" i="3"/>
  <c r="L287" i="3" s="1"/>
  <c r="P333" i="3"/>
  <c r="O329" i="3"/>
  <c r="P355" i="3"/>
  <c r="P354" i="3" s="1"/>
  <c r="P353" i="3" s="1"/>
  <c r="O354" i="3"/>
  <c r="O353" i="3" s="1"/>
  <c r="P389" i="2"/>
  <c r="N116" i="47"/>
  <c r="P127" i="47"/>
  <c r="O116" i="47"/>
  <c r="O7" i="3"/>
  <c r="P7" i="3" s="1"/>
  <c r="P139" i="47"/>
  <c r="K7" i="2"/>
  <c r="K6" i="2" s="1"/>
  <c r="P156" i="47"/>
  <c r="O332" i="2"/>
  <c r="O331" i="2" s="1"/>
  <c r="P331" i="2" s="1"/>
  <c r="M156" i="47"/>
  <c r="M155" i="47" s="1"/>
  <c r="M6" i="47" s="1"/>
  <c r="M396" i="47" s="1"/>
  <c r="O301" i="2"/>
  <c r="P301" i="2" s="1"/>
  <c r="N208" i="47"/>
  <c r="P209" i="47"/>
  <c r="P208" i="47" s="1"/>
  <c r="L369" i="2"/>
  <c r="P230" i="47"/>
  <c r="J244" i="2"/>
  <c r="K229" i="47"/>
  <c r="K228" i="47" s="1"/>
  <c r="P246" i="47"/>
  <c r="L7" i="47"/>
  <c r="L6" i="47" s="1"/>
  <c r="P98" i="47"/>
  <c r="S404" i="2"/>
  <c r="N244" i="2"/>
  <c r="R404" i="2"/>
  <c r="N138" i="47"/>
  <c r="M6" i="3"/>
  <c r="O259" i="3"/>
  <c r="P259" i="3" s="1"/>
  <c r="O93" i="47"/>
  <c r="O333" i="47"/>
  <c r="P289" i="47"/>
  <c r="K13" i="3"/>
  <c r="K6" i="3" s="1"/>
  <c r="O385" i="47"/>
  <c r="P385" i="47" s="1"/>
  <c r="P334" i="47"/>
  <c r="O7" i="47"/>
  <c r="O99" i="3"/>
  <c r="O98" i="3" s="1"/>
  <c r="P98" i="3" s="1"/>
  <c r="O350" i="47"/>
  <c r="K168" i="3"/>
  <c r="U228" i="3"/>
  <c r="P117" i="47"/>
  <c r="P311" i="47"/>
  <c r="N333" i="47"/>
  <c r="O112" i="3"/>
  <c r="P112" i="3" s="1"/>
  <c r="P351" i="47"/>
  <c r="N350" i="47"/>
  <c r="O13" i="3"/>
  <c r="P13" i="3" s="1"/>
  <c r="N7" i="47"/>
  <c r="P386" i="47"/>
  <c r="O265" i="3"/>
  <c r="P265" i="3" s="1"/>
  <c r="J6" i="47"/>
  <c r="J396" i="47" s="1"/>
  <c r="L229" i="47"/>
  <c r="L228" i="47" s="1"/>
  <c r="P197" i="47"/>
  <c r="K6" i="47"/>
  <c r="U157" i="3"/>
  <c r="U146" i="3"/>
  <c r="T326" i="2"/>
  <c r="U326" i="2" s="1"/>
  <c r="U327" i="2"/>
  <c r="P108" i="47"/>
  <c r="O325" i="3"/>
  <c r="P326" i="3"/>
  <c r="P186" i="3"/>
  <c r="P185" i="3" s="1"/>
  <c r="P151" i="3"/>
  <c r="O147" i="3"/>
  <c r="O108" i="3"/>
  <c r="P108" i="3" s="1"/>
  <c r="P109" i="3"/>
  <c r="T54" i="2"/>
  <c r="U54" i="2" s="1"/>
  <c r="U55" i="2"/>
  <c r="T228" i="2"/>
  <c r="U229" i="2"/>
  <c r="U169" i="3"/>
  <c r="N68" i="47"/>
  <c r="T185" i="2"/>
  <c r="U185" i="2" s="1"/>
  <c r="U186" i="2"/>
  <c r="T145" i="2"/>
  <c r="U145" i="2" s="1"/>
  <c r="U146" i="2"/>
  <c r="P395" i="2"/>
  <c r="O394" i="2"/>
  <c r="P394" i="2" s="1"/>
  <c r="P235" i="2"/>
  <c r="P234" i="2" s="1"/>
  <c r="T6" i="3"/>
  <c r="U13" i="3"/>
  <c r="T115" i="2"/>
  <c r="U115" i="2" s="1"/>
  <c r="U116" i="2"/>
  <c r="P143" i="3"/>
  <c r="P142" i="3" s="1"/>
  <c r="T245" i="2"/>
  <c r="U246" i="2"/>
  <c r="T110" i="2"/>
  <c r="U110" i="2" s="1"/>
  <c r="U111" i="2"/>
  <c r="P78" i="47"/>
  <c r="P363" i="47"/>
  <c r="O320" i="3"/>
  <c r="P320" i="3" s="1"/>
  <c r="P321" i="3"/>
  <c r="O138" i="3"/>
  <c r="P138" i="3" s="1"/>
  <c r="P139" i="3"/>
  <c r="P363" i="2"/>
  <c r="O362" i="2"/>
  <c r="O196" i="2"/>
  <c r="P197" i="2"/>
  <c r="P131" i="2"/>
  <c r="O130" i="2"/>
  <c r="T338" i="2"/>
  <c r="U338" i="2" s="1"/>
  <c r="U339" i="2"/>
  <c r="P8" i="47"/>
  <c r="O208" i="2"/>
  <c r="O246" i="2"/>
  <c r="U374" i="3"/>
  <c r="T373" i="3"/>
  <c r="U373" i="3" s="1"/>
  <c r="O84" i="3"/>
  <c r="P84" i="3" s="1"/>
  <c r="P85" i="3"/>
  <c r="P204" i="47"/>
  <c r="T195" i="2"/>
  <c r="U195" i="2" s="1"/>
  <c r="U196" i="2"/>
  <c r="T150" i="2"/>
  <c r="U150" i="2" s="1"/>
  <c r="U151" i="2"/>
  <c r="N192" i="47"/>
  <c r="O377" i="2"/>
  <c r="P377" i="2" s="1"/>
  <c r="P378" i="2"/>
  <c r="O229" i="2"/>
  <c r="P230" i="2"/>
  <c r="O157" i="2"/>
  <c r="P158" i="2"/>
  <c r="T65" i="2"/>
  <c r="U65" i="2" s="1"/>
  <c r="U66" i="2"/>
  <c r="T233" i="2"/>
  <c r="U233" i="2" s="1"/>
  <c r="U234" i="2"/>
  <c r="O71" i="2"/>
  <c r="T351" i="2"/>
  <c r="U352" i="2"/>
  <c r="T331" i="2"/>
  <c r="U331" i="2" s="1"/>
  <c r="U332" i="2"/>
  <c r="T312" i="2"/>
  <c r="U312" i="2" s="1"/>
  <c r="U313" i="2"/>
  <c r="P382" i="2"/>
  <c r="P381" i="2" s="1"/>
  <c r="O240" i="2"/>
  <c r="P241" i="2"/>
  <c r="T190" i="2"/>
  <c r="U190" i="2" s="1"/>
  <c r="U191" i="2"/>
  <c r="P371" i="2"/>
  <c r="O370" i="2"/>
  <c r="O151" i="2"/>
  <c r="P152" i="2"/>
  <c r="P158" i="3"/>
  <c r="P157" i="3" s="1"/>
  <c r="T70" i="2"/>
  <c r="U70" i="2" s="1"/>
  <c r="U71" i="2"/>
  <c r="L262" i="2"/>
  <c r="L244" i="2" s="1"/>
  <c r="T369" i="2"/>
  <c r="U369" i="2" s="1"/>
  <c r="U381" i="2"/>
  <c r="U128" i="3"/>
  <c r="T123" i="3"/>
  <c r="U123" i="3" s="1"/>
  <c r="P347" i="3"/>
  <c r="O346" i="3"/>
  <c r="P346" i="3" s="1"/>
  <c r="P129" i="3"/>
  <c r="O128" i="3"/>
  <c r="P128" i="3" s="1"/>
  <c r="O308" i="2"/>
  <c r="P309" i="2"/>
  <c r="P101" i="2"/>
  <c r="O100" i="2"/>
  <c r="T99" i="2"/>
  <c r="U99" i="2" s="1"/>
  <c r="U100" i="2"/>
  <c r="T307" i="2"/>
  <c r="U307" i="2" s="1"/>
  <c r="U308" i="2"/>
  <c r="O377" i="47"/>
  <c r="P378" i="47"/>
  <c r="N93" i="47"/>
  <c r="O192" i="47"/>
  <c r="P346" i="2"/>
  <c r="N367" i="47"/>
  <c r="P314" i="2"/>
  <c r="P313" i="2" s="1"/>
  <c r="P54" i="47"/>
  <c r="P345" i="47"/>
  <c r="T156" i="2"/>
  <c r="U156" i="2" s="1"/>
  <c r="U157" i="2"/>
  <c r="N155" i="47"/>
  <c r="N384" i="47"/>
  <c r="U324" i="3"/>
  <c r="U329" i="3"/>
  <c r="N377" i="47"/>
  <c r="O111" i="2"/>
  <c r="P112" i="2"/>
  <c r="O352" i="2"/>
  <c r="L6" i="3"/>
  <c r="P56" i="2"/>
  <c r="P55" i="2" s="1"/>
  <c r="U202" i="2"/>
  <c r="T200" i="2"/>
  <c r="U200" i="2" s="1"/>
  <c r="T201" i="2"/>
  <c r="U201" i="2" s="1"/>
  <c r="P125" i="3"/>
  <c r="P124" i="3" s="1"/>
  <c r="O59" i="3"/>
  <c r="P59" i="3" s="1"/>
  <c r="P60" i="3"/>
  <c r="T207" i="2"/>
  <c r="T206" i="2" s="1"/>
  <c r="U208" i="2"/>
  <c r="U353" i="3"/>
  <c r="U354" i="3"/>
  <c r="T161" i="2"/>
  <c r="U162" i="2"/>
  <c r="O68" i="47"/>
  <c r="P69" i="47"/>
  <c r="P368" i="47"/>
  <c r="O367" i="47"/>
  <c r="O374" i="3"/>
  <c r="P375" i="3"/>
  <c r="O191" i="2"/>
  <c r="P192" i="2"/>
  <c r="P96" i="2"/>
  <c r="P95" i="2" s="1"/>
  <c r="O186" i="2"/>
  <c r="P187" i="2"/>
  <c r="O146" i="2"/>
  <c r="P147" i="2"/>
  <c r="U240" i="2"/>
  <c r="T239" i="2"/>
  <c r="U239" i="2" s="1"/>
  <c r="T238" i="2"/>
  <c r="U238" i="2" s="1"/>
  <c r="O77" i="47"/>
  <c r="P82" i="47"/>
  <c r="O63" i="3"/>
  <c r="P63" i="3" s="1"/>
  <c r="O378" i="3"/>
  <c r="P378" i="3" s="1"/>
  <c r="P379" i="3"/>
  <c r="O141" i="2"/>
  <c r="P142" i="2"/>
  <c r="T82" i="2"/>
  <c r="U82" i="2" s="1"/>
  <c r="U83" i="2"/>
  <c r="P372" i="47"/>
  <c r="T7" i="2"/>
  <c r="U8" i="2"/>
  <c r="T361" i="2"/>
  <c r="U361" i="2" s="1"/>
  <c r="U362" i="2"/>
  <c r="O327" i="2"/>
  <c r="P328" i="2"/>
  <c r="O202" i="2"/>
  <c r="P203" i="2"/>
  <c r="P117" i="2"/>
  <c r="P116" i="2" s="1"/>
  <c r="T287" i="3"/>
  <c r="U287" i="3" s="1"/>
  <c r="P188" i="47"/>
  <c r="T94" i="2"/>
  <c r="U94" i="2" s="1"/>
  <c r="U95" i="2"/>
  <c r="O155" i="47"/>
  <c r="P342" i="3"/>
  <c r="O83" i="2"/>
  <c r="P264" i="2"/>
  <c r="P263" i="2" s="1"/>
  <c r="P193" i="47"/>
  <c r="T129" i="2"/>
  <c r="U129" i="2" s="1"/>
  <c r="U130" i="2"/>
  <c r="P305" i="47"/>
  <c r="L168" i="3"/>
  <c r="K244" i="2"/>
  <c r="N382" i="3"/>
  <c r="J382" i="3"/>
  <c r="Q97" i="15"/>
  <c r="M404" i="2" l="1"/>
  <c r="M405" i="2" s="1"/>
  <c r="P339" i="2"/>
  <c r="O300" i="2"/>
  <c r="P300" i="2" s="1"/>
  <c r="O146" i="3"/>
  <c r="M382" i="3"/>
  <c r="M383" i="3" s="1"/>
  <c r="O324" i="3"/>
  <c r="P329" i="3"/>
  <c r="P99" i="3"/>
  <c r="P333" i="47"/>
  <c r="P332" i="2"/>
  <c r="P116" i="47"/>
  <c r="P138" i="47"/>
  <c r="J404" i="2"/>
  <c r="J405" i="2" s="1"/>
  <c r="K382" i="3"/>
  <c r="O384" i="47"/>
  <c r="P384" i="47" s="1"/>
  <c r="N404" i="2"/>
  <c r="L396" i="47"/>
  <c r="P7" i="47"/>
  <c r="L382" i="3"/>
  <c r="O7" i="2"/>
  <c r="O6" i="47"/>
  <c r="L404" i="2"/>
  <c r="O287" i="3"/>
  <c r="P287" i="3" s="1"/>
  <c r="P350" i="47"/>
  <c r="J383" i="3"/>
  <c r="K396" i="47"/>
  <c r="O262" i="2"/>
  <c r="P262" i="2" s="1"/>
  <c r="O107" i="3"/>
  <c r="P107" i="3" s="1"/>
  <c r="K404" i="2"/>
  <c r="P155" i="47"/>
  <c r="O65" i="2"/>
  <c r="P65" i="2" s="1"/>
  <c r="T168" i="3"/>
  <c r="U168" i="3" s="1"/>
  <c r="U185" i="3"/>
  <c r="U7" i="2"/>
  <c r="O140" i="2"/>
  <c r="P140" i="2" s="1"/>
  <c r="P141" i="2"/>
  <c r="P77" i="47"/>
  <c r="O94" i="2"/>
  <c r="P94" i="2" s="1"/>
  <c r="P367" i="47"/>
  <c r="O351" i="2"/>
  <c r="P352" i="2"/>
  <c r="O338" i="2"/>
  <c r="P338" i="2" s="1"/>
  <c r="O99" i="2"/>
  <c r="P99" i="2" s="1"/>
  <c r="P100" i="2"/>
  <c r="O156" i="2"/>
  <c r="P156" i="2" s="1"/>
  <c r="P157" i="2"/>
  <c r="O6" i="3"/>
  <c r="P6" i="3" s="1"/>
  <c r="O129" i="2"/>
  <c r="P129" i="2" s="1"/>
  <c r="P130" i="2"/>
  <c r="O361" i="2"/>
  <c r="P361" i="2" s="1"/>
  <c r="P362" i="2"/>
  <c r="N6" i="47"/>
  <c r="U228" i="2"/>
  <c r="T227" i="2"/>
  <c r="U227" i="2" s="1"/>
  <c r="P202" i="2"/>
  <c r="O201" i="2"/>
  <c r="P201" i="2" s="1"/>
  <c r="O200" i="2"/>
  <c r="P200" i="2" s="1"/>
  <c r="O145" i="2"/>
  <c r="P145" i="2" s="1"/>
  <c r="P146" i="2"/>
  <c r="P68" i="47"/>
  <c r="O54" i="2"/>
  <c r="P54" i="2" s="1"/>
  <c r="O376" i="47"/>
  <c r="P377" i="47"/>
  <c r="P161" i="2"/>
  <c r="P240" i="2"/>
  <c r="O238" i="2"/>
  <c r="P238" i="2" s="1"/>
  <c r="O239" i="2"/>
  <c r="P239" i="2" s="1"/>
  <c r="U351" i="2"/>
  <c r="T350" i="2"/>
  <c r="U350" i="2" s="1"/>
  <c r="O245" i="2"/>
  <c r="P246" i="2"/>
  <c r="P147" i="3"/>
  <c r="P146" i="3" s="1"/>
  <c r="O349" i="47"/>
  <c r="O115" i="2"/>
  <c r="P115" i="2" s="1"/>
  <c r="O123" i="3"/>
  <c r="P123" i="3" s="1"/>
  <c r="O110" i="2"/>
  <c r="P110" i="2" s="1"/>
  <c r="P111" i="2"/>
  <c r="N376" i="47"/>
  <c r="T262" i="2"/>
  <c r="U262" i="2" s="1"/>
  <c r="U263" i="2"/>
  <c r="N229" i="47"/>
  <c r="O150" i="2"/>
  <c r="P150" i="2" s="1"/>
  <c r="P151" i="2"/>
  <c r="O70" i="2"/>
  <c r="P70" i="2" s="1"/>
  <c r="P71" i="2"/>
  <c r="O228" i="2"/>
  <c r="P228" i="2" s="1"/>
  <c r="P229" i="2"/>
  <c r="P93" i="47"/>
  <c r="O207" i="2"/>
  <c r="O206" i="2" s="1"/>
  <c r="P208" i="2"/>
  <c r="O233" i="2"/>
  <c r="P325" i="3"/>
  <c r="O82" i="2"/>
  <c r="P82" i="2" s="1"/>
  <c r="P83" i="2"/>
  <c r="O229" i="47"/>
  <c r="N349" i="47"/>
  <c r="O326" i="2"/>
  <c r="P326" i="2" s="1"/>
  <c r="P327" i="2"/>
  <c r="O185" i="2"/>
  <c r="P185" i="2" s="1"/>
  <c r="P186" i="2"/>
  <c r="O190" i="2"/>
  <c r="P190" i="2" s="1"/>
  <c r="P191" i="2"/>
  <c r="P374" i="3"/>
  <c r="O373" i="3"/>
  <c r="P373" i="3" s="1"/>
  <c r="T155" i="2"/>
  <c r="U155" i="2" s="1"/>
  <c r="U161" i="2"/>
  <c r="U207" i="2"/>
  <c r="U206" i="2"/>
  <c r="O312" i="2"/>
  <c r="P312" i="2" s="1"/>
  <c r="P192" i="47"/>
  <c r="O307" i="2"/>
  <c r="P307" i="2" s="1"/>
  <c r="P308" i="2"/>
  <c r="P370" i="2"/>
  <c r="O369" i="2"/>
  <c r="P369" i="2" s="1"/>
  <c r="O195" i="2"/>
  <c r="P195" i="2" s="1"/>
  <c r="P196" i="2"/>
  <c r="U245" i="2"/>
  <c r="U6" i="3"/>
  <c r="J15" i="13"/>
  <c r="J14" i="13"/>
  <c r="J13" i="13" s="1"/>
  <c r="J11" i="13"/>
  <c r="J10" i="13" s="1"/>
  <c r="J9" i="13" s="1"/>
  <c r="P7" i="2" l="1"/>
  <c r="T6" i="2"/>
  <c r="P324" i="3"/>
  <c r="L405" i="2"/>
  <c r="L383" i="3"/>
  <c r="P6" i="47"/>
  <c r="K405" i="2"/>
  <c r="K383" i="3"/>
  <c r="P376" i="47"/>
  <c r="O228" i="47"/>
  <c r="P229" i="47"/>
  <c r="T244" i="2"/>
  <c r="U244" i="2" s="1"/>
  <c r="P207" i="2"/>
  <c r="P206" i="2" s="1"/>
  <c r="O155" i="2"/>
  <c r="P155" i="2" s="1"/>
  <c r="O350" i="2"/>
  <c r="P350" i="2" s="1"/>
  <c r="P351" i="2"/>
  <c r="O227" i="2"/>
  <c r="P227" i="2" s="1"/>
  <c r="P233" i="2"/>
  <c r="T382" i="3"/>
  <c r="U382" i="3" s="1"/>
  <c r="N228" i="47"/>
  <c r="P349" i="47"/>
  <c r="O168" i="3"/>
  <c r="P168" i="3" s="1"/>
  <c r="P245" i="2"/>
  <c r="O244" i="2"/>
  <c r="P244" i="2" s="1"/>
  <c r="J8" i="13"/>
  <c r="J7" i="13" s="1"/>
  <c r="J17" i="13"/>
  <c r="O6" i="2" l="1"/>
  <c r="P6" i="2"/>
  <c r="N396" i="47"/>
  <c r="T404" i="2"/>
  <c r="U404" i="2" s="1"/>
  <c r="U6" i="2"/>
  <c r="P228" i="47"/>
  <c r="O396" i="47"/>
  <c r="O382" i="3"/>
  <c r="H164" i="15"/>
  <c r="H163" i="15"/>
  <c r="H176" i="15"/>
  <c r="H157" i="15"/>
  <c r="H155" i="15"/>
  <c r="H173" i="15" s="1"/>
  <c r="H153" i="15"/>
  <c r="H175" i="15" s="1"/>
  <c r="H150" i="15"/>
  <c r="H148" i="15"/>
  <c r="H146" i="15"/>
  <c r="H144" i="15"/>
  <c r="H135" i="15"/>
  <c r="H134" i="15"/>
  <c r="H122" i="15"/>
  <c r="H121" i="15" s="1"/>
  <c r="H119" i="15"/>
  <c r="H117" i="15"/>
  <c r="H115" i="15"/>
  <c r="H113" i="15"/>
  <c r="H111" i="15"/>
  <c r="H109" i="15"/>
  <c r="H107" i="15"/>
  <c r="H105" i="15"/>
  <c r="H102" i="15"/>
  <c r="H101" i="15" s="1"/>
  <c r="H98" i="15"/>
  <c r="H96" i="15"/>
  <c r="H91" i="15"/>
  <c r="H90" i="15" s="1"/>
  <c r="H88" i="15"/>
  <c r="H86" i="15"/>
  <c r="H84" i="15"/>
  <c r="H82" i="15"/>
  <c r="H80" i="15"/>
  <c r="H78" i="15"/>
  <c r="H76" i="15"/>
  <c r="H73" i="15"/>
  <c r="H71" i="15"/>
  <c r="H69" i="15"/>
  <c r="H67" i="15"/>
  <c r="H66" i="15" s="1"/>
  <c r="H65" i="15" s="1"/>
  <c r="H62" i="15"/>
  <c r="H61" i="15" s="1"/>
  <c r="H60" i="15" s="1"/>
  <c r="H58" i="15"/>
  <c r="H56" i="15"/>
  <c r="H55" i="15"/>
  <c r="H54" i="15" s="1"/>
  <c r="H52" i="15"/>
  <c r="H49" i="15"/>
  <c r="H48" i="15"/>
  <c r="H46" i="15"/>
  <c r="H45" i="15" s="1"/>
  <c r="I43" i="15"/>
  <c r="I42" i="15" s="1"/>
  <c r="H43" i="15"/>
  <c r="H42" i="15" s="1"/>
  <c r="H40" i="15"/>
  <c r="H37" i="15"/>
  <c r="H36" i="15" s="1"/>
  <c r="H33" i="15"/>
  <c r="H32" i="15" s="1"/>
  <c r="H30" i="15"/>
  <c r="H28" i="15"/>
  <c r="H25" i="15"/>
  <c r="H24" i="15" s="1"/>
  <c r="H22" i="15"/>
  <c r="H20" i="15"/>
  <c r="H18" i="15"/>
  <c r="H16" i="15"/>
  <c r="H9" i="15"/>
  <c r="H8" i="15" s="1"/>
  <c r="N405" i="2" l="1"/>
  <c r="N383" i="3"/>
  <c r="P396" i="47"/>
  <c r="P382" i="3"/>
  <c r="O383" i="3"/>
  <c r="O404" i="2"/>
  <c r="H15" i="15"/>
  <c r="H14" i="15" s="1"/>
  <c r="H35" i="15"/>
  <c r="H7" i="15" s="1"/>
  <c r="H133" i="15"/>
  <c r="H172" i="15" s="1"/>
  <c r="H152" i="15"/>
  <c r="H95" i="15"/>
  <c r="H170" i="15" s="1"/>
  <c r="H174" i="15"/>
  <c r="H100" i="15"/>
  <c r="H171" i="15" s="1"/>
  <c r="H180" i="15" s="1"/>
  <c r="P383" i="3" l="1"/>
  <c r="P404" i="2"/>
  <c r="P405" i="2" s="1"/>
  <c r="O405" i="2"/>
  <c r="H94" i="15"/>
  <c r="H93" i="15" s="1"/>
  <c r="H166" i="15" s="1"/>
  <c r="H168" i="15"/>
  <c r="H169" i="15"/>
  <c r="H179" i="15" l="1"/>
  <c r="H15" i="13" l="1"/>
  <c r="H14" i="13" s="1"/>
  <c r="H13" i="13" s="1"/>
  <c r="G160" i="15" l="1"/>
  <c r="I160" i="15" s="1"/>
  <c r="F99" i="15" l="1"/>
  <c r="G131" i="15"/>
  <c r="I131" i="15" s="1"/>
  <c r="G130" i="15" l="1"/>
  <c r="I130" i="15" s="1"/>
  <c r="F158" i="15"/>
  <c r="G159" i="15"/>
  <c r="I159" i="15" s="1"/>
  <c r="G161" i="15"/>
  <c r="I161" i="15" s="1"/>
  <c r="G162" i="15"/>
  <c r="I162" i="15" s="1"/>
  <c r="F176" i="15" l="1"/>
  <c r="F164" i="15"/>
  <c r="F163" i="15"/>
  <c r="F157" i="15"/>
  <c r="F155" i="15"/>
  <c r="F173" i="15" s="1"/>
  <c r="F153" i="15"/>
  <c r="F175" i="15" s="1"/>
  <c r="F150" i="15"/>
  <c r="F148" i="15"/>
  <c r="F146" i="15"/>
  <c r="F144" i="15"/>
  <c r="F135" i="15"/>
  <c r="F134" i="15" s="1"/>
  <c r="F122" i="15"/>
  <c r="F121" i="15" s="1"/>
  <c r="F119" i="15"/>
  <c r="F117" i="15"/>
  <c r="F115" i="15"/>
  <c r="F113" i="15"/>
  <c r="F111" i="15"/>
  <c r="F109" i="15"/>
  <c r="F107" i="15"/>
  <c r="F105" i="15"/>
  <c r="F102" i="15"/>
  <c r="F101" i="15" s="1"/>
  <c r="F98" i="15"/>
  <c r="F96" i="15"/>
  <c r="F91" i="15"/>
  <c r="F90" i="15" s="1"/>
  <c r="F88" i="15"/>
  <c r="F86" i="15"/>
  <c r="F84" i="15"/>
  <c r="F82" i="15"/>
  <c r="F80" i="15"/>
  <c r="F78" i="15"/>
  <c r="F76" i="15"/>
  <c r="F73" i="15"/>
  <c r="F71" i="15"/>
  <c r="F69" i="15"/>
  <c r="F67" i="15"/>
  <c r="F66" i="15"/>
  <c r="F62" i="15"/>
  <c r="F61" i="15" s="1"/>
  <c r="F60" i="15" s="1"/>
  <c r="F58" i="15"/>
  <c r="F56" i="15"/>
  <c r="F55" i="15"/>
  <c r="F54" i="15" s="1"/>
  <c r="F52" i="15"/>
  <c r="F49" i="15"/>
  <c r="F48" i="15" s="1"/>
  <c r="F46" i="15"/>
  <c r="F45" i="15" s="1"/>
  <c r="G43" i="15"/>
  <c r="G42" i="15" s="1"/>
  <c r="F43" i="15"/>
  <c r="F42" i="15" s="1"/>
  <c r="F40" i="15"/>
  <c r="F37" i="15"/>
  <c r="F36" i="15" s="1"/>
  <c r="F33" i="15"/>
  <c r="F32" i="15" s="1"/>
  <c r="F30" i="15"/>
  <c r="F28" i="15"/>
  <c r="F25" i="15"/>
  <c r="F22" i="15"/>
  <c r="F20" i="15"/>
  <c r="F18" i="15"/>
  <c r="F16" i="15"/>
  <c r="F9" i="15"/>
  <c r="F8" i="15" s="1"/>
  <c r="F24" i="15" l="1"/>
  <c r="F15" i="15"/>
  <c r="F14" i="15" s="1"/>
  <c r="F95" i="15"/>
  <c r="F65" i="15"/>
  <c r="F133" i="15"/>
  <c r="F172" i="15" s="1"/>
  <c r="F174" i="15"/>
  <c r="F100" i="15"/>
  <c r="F171" i="15" s="1"/>
  <c r="F35" i="15"/>
  <c r="F7" i="15" s="1"/>
  <c r="F170" i="15"/>
  <c r="F152" i="15"/>
  <c r="F180" i="15" l="1"/>
  <c r="F168" i="15"/>
  <c r="F169" i="15"/>
  <c r="F94" i="15"/>
  <c r="F93" i="15" s="1"/>
  <c r="F166" i="15" s="1"/>
  <c r="F12" i="13"/>
  <c r="H12" i="13" l="1"/>
  <c r="F179" i="15"/>
  <c r="H11" i="13" l="1"/>
  <c r="H10" i="13" s="1"/>
  <c r="H9" i="13" s="1"/>
  <c r="H17" i="13" l="1"/>
  <c r="H8" i="13"/>
  <c r="H7" i="13" s="1"/>
  <c r="F11" i="13" l="1"/>
  <c r="F10" i="13" s="1"/>
  <c r="F9" i="13" s="1"/>
  <c r="G12" i="13"/>
  <c r="G16" i="13"/>
  <c r="F15" i="13"/>
  <c r="F14" i="13" s="1"/>
  <c r="F13" i="13" s="1"/>
  <c r="G15" i="13" l="1"/>
  <c r="G14" i="13" s="1"/>
  <c r="G13" i="13" s="1"/>
  <c r="I16" i="13"/>
  <c r="G11" i="13"/>
  <c r="G10" i="13" s="1"/>
  <c r="G9" i="13" s="1"/>
  <c r="I12" i="13"/>
  <c r="F17" i="13"/>
  <c r="F8" i="13"/>
  <c r="F7" i="13" s="1"/>
  <c r="I11" i="13" l="1"/>
  <c r="I10" i="13" s="1"/>
  <c r="I9" i="13" s="1"/>
  <c r="K12" i="13"/>
  <c r="K11" i="13" s="1"/>
  <c r="K10" i="13" s="1"/>
  <c r="K9" i="13" s="1"/>
  <c r="I15" i="13"/>
  <c r="I14" i="13" s="1"/>
  <c r="I13" i="13" s="1"/>
  <c r="K16" i="13"/>
  <c r="K15" i="13" s="1"/>
  <c r="K14" i="13" s="1"/>
  <c r="K13" i="13" s="1"/>
  <c r="G17" i="13"/>
  <c r="G8" i="13"/>
  <c r="G7" i="13" s="1"/>
  <c r="I17" i="13" l="1"/>
  <c r="I8" i="13"/>
  <c r="I7" i="13" s="1"/>
  <c r="K17" i="13"/>
  <c r="K8" i="13"/>
  <c r="K7" i="13" s="1"/>
  <c r="E129" i="15" l="1"/>
  <c r="G129" i="15" s="1"/>
  <c r="I129" i="15" s="1"/>
  <c r="E120" i="15" l="1"/>
  <c r="D119" i="15"/>
  <c r="C119" i="15"/>
  <c r="D118" i="15"/>
  <c r="E106" i="15"/>
  <c r="G106" i="15" s="1"/>
  <c r="D105" i="15"/>
  <c r="J105" i="15"/>
  <c r="K105" i="15"/>
  <c r="L105" i="15"/>
  <c r="M105" i="15"/>
  <c r="N105" i="15"/>
  <c r="O105" i="15"/>
  <c r="C105" i="15"/>
  <c r="G105" i="15" l="1"/>
  <c r="I106" i="15"/>
  <c r="I105" i="15" s="1"/>
  <c r="E119" i="15"/>
  <c r="G120" i="15"/>
  <c r="E105" i="15"/>
  <c r="G119" i="15" l="1"/>
  <c r="I120" i="15"/>
  <c r="I119" i="15" s="1"/>
  <c r="O165" i="15" l="1"/>
  <c r="O163" i="15" s="1"/>
  <c r="L165" i="15"/>
  <c r="L163" i="15" s="1"/>
  <c r="E165" i="15"/>
  <c r="G165" i="15" s="1"/>
  <c r="D163" i="15"/>
  <c r="J163" i="15"/>
  <c r="K163" i="15"/>
  <c r="M163" i="15"/>
  <c r="N163" i="15"/>
  <c r="D164" i="15"/>
  <c r="J164" i="15"/>
  <c r="K164" i="15"/>
  <c r="M164" i="15"/>
  <c r="N164" i="15"/>
  <c r="O164" i="15"/>
  <c r="D176" i="15"/>
  <c r="K176" i="15"/>
  <c r="N176" i="15"/>
  <c r="N157" i="15"/>
  <c r="O156" i="15"/>
  <c r="O155" i="15" s="1"/>
  <c r="O173" i="15" s="1"/>
  <c r="N155" i="15"/>
  <c r="N173" i="15" s="1"/>
  <c r="O154" i="15"/>
  <c r="O153" i="15" s="1"/>
  <c r="N153" i="15"/>
  <c r="N175" i="15" s="1"/>
  <c r="O151" i="15"/>
  <c r="O150" i="15" s="1"/>
  <c r="N150" i="15"/>
  <c r="O149" i="15"/>
  <c r="O148" i="15" s="1"/>
  <c r="N148" i="15"/>
  <c r="O147" i="15"/>
  <c r="O146" i="15"/>
  <c r="N146" i="15"/>
  <c r="O145" i="15"/>
  <c r="O144" i="15" s="1"/>
  <c r="N144" i="15"/>
  <c r="O143" i="15"/>
  <c r="O142" i="15"/>
  <c r="O141" i="15"/>
  <c r="O140" i="15"/>
  <c r="O139" i="15"/>
  <c r="O138" i="15"/>
  <c r="O137" i="15"/>
  <c r="O136" i="15"/>
  <c r="N135" i="15"/>
  <c r="N134" i="15" s="1"/>
  <c r="O128" i="15"/>
  <c r="O127" i="15"/>
  <c r="O126" i="15"/>
  <c r="O124" i="15"/>
  <c r="O123" i="15"/>
  <c r="N122" i="15"/>
  <c r="N121" i="15" s="1"/>
  <c r="O118" i="15"/>
  <c r="O117" i="15" s="1"/>
  <c r="N117" i="15"/>
  <c r="O116" i="15"/>
  <c r="O115" i="15" s="1"/>
  <c r="N115" i="15"/>
  <c r="O114" i="15"/>
  <c r="O113" i="15" s="1"/>
  <c r="N113" i="15"/>
  <c r="N111" i="15"/>
  <c r="O110" i="15"/>
  <c r="O109" i="15" s="1"/>
  <c r="N109" i="15"/>
  <c r="O108" i="15"/>
  <c r="O107" i="15" s="1"/>
  <c r="N107" i="15"/>
  <c r="O104" i="15"/>
  <c r="O103" i="15"/>
  <c r="N102" i="15"/>
  <c r="N101" i="15" s="1"/>
  <c r="O99" i="15"/>
  <c r="O98" i="15"/>
  <c r="N98" i="15"/>
  <c r="N95" i="15" s="1"/>
  <c r="N170" i="15" s="1"/>
  <c r="O97" i="15"/>
  <c r="O96" i="15" s="1"/>
  <c r="N96" i="15"/>
  <c r="O92" i="15"/>
  <c r="O91" i="15" s="1"/>
  <c r="O90" i="15" s="1"/>
  <c r="N91" i="15"/>
  <c r="N90" i="15" s="1"/>
  <c r="O89" i="15"/>
  <c r="O88" i="15"/>
  <c r="N88" i="15"/>
  <c r="O87" i="15"/>
  <c r="O86" i="15" s="1"/>
  <c r="N86" i="15"/>
  <c r="O85" i="15"/>
  <c r="O84" i="15" s="1"/>
  <c r="N84" i="15"/>
  <c r="O83" i="15"/>
  <c r="O82" i="15" s="1"/>
  <c r="N82" i="15"/>
  <c r="O81" i="15"/>
  <c r="O80" i="15" s="1"/>
  <c r="N80" i="15"/>
  <c r="O79" i="15"/>
  <c r="O78" i="15" s="1"/>
  <c r="N78" i="15"/>
  <c r="O77" i="15"/>
  <c r="O76" i="15" s="1"/>
  <c r="N76" i="15"/>
  <c r="O75" i="15"/>
  <c r="O74" i="15"/>
  <c r="N73" i="15"/>
  <c r="O72" i="15"/>
  <c r="O71" i="15" s="1"/>
  <c r="N71" i="15"/>
  <c r="O70" i="15"/>
  <c r="O69" i="15" s="1"/>
  <c r="N69" i="15"/>
  <c r="O68" i="15"/>
  <c r="O67" i="15" s="1"/>
  <c r="N67" i="15"/>
  <c r="O64" i="15"/>
  <c r="O63" i="15"/>
  <c r="N62" i="15"/>
  <c r="N61" i="15" s="1"/>
  <c r="N60" i="15" s="1"/>
  <c r="O59" i="15"/>
  <c r="N58" i="15"/>
  <c r="O57" i="15"/>
  <c r="O56" i="15" s="1"/>
  <c r="N56" i="15"/>
  <c r="N55" i="15"/>
  <c r="N54" i="15" s="1"/>
  <c r="O53" i="15"/>
  <c r="O52" i="15" s="1"/>
  <c r="N52" i="15"/>
  <c r="O51" i="15"/>
  <c r="O50" i="15"/>
  <c r="N49" i="15"/>
  <c r="N48" i="15" s="1"/>
  <c r="O47" i="15"/>
  <c r="O46" i="15" s="1"/>
  <c r="O45" i="15" s="1"/>
  <c r="N46" i="15"/>
  <c r="N45" i="15" s="1"/>
  <c r="O43" i="15"/>
  <c r="O42" i="15" s="1"/>
  <c r="N43" i="15"/>
  <c r="N42" i="15" s="1"/>
  <c r="O41" i="15"/>
  <c r="O40" i="15" s="1"/>
  <c r="N40" i="15"/>
  <c r="O39" i="15"/>
  <c r="O38" i="15"/>
  <c r="N37" i="15"/>
  <c r="O34" i="15"/>
  <c r="O33" i="15" s="1"/>
  <c r="O32" i="15" s="1"/>
  <c r="N33" i="15"/>
  <c r="N32" i="15" s="1"/>
  <c r="O31" i="15"/>
  <c r="O30" i="15" s="1"/>
  <c r="N30" i="15"/>
  <c r="O29" i="15"/>
  <c r="O28" i="15" s="1"/>
  <c r="N28" i="15"/>
  <c r="O27" i="15"/>
  <c r="O26" i="15"/>
  <c r="O25" i="15" s="1"/>
  <c r="N25" i="15"/>
  <c r="N24" i="15" s="1"/>
  <c r="O23" i="15"/>
  <c r="O22" i="15" s="1"/>
  <c r="N22" i="15"/>
  <c r="O21" i="15"/>
  <c r="O20" i="15" s="1"/>
  <c r="N20" i="15"/>
  <c r="O19" i="15"/>
  <c r="O18" i="15" s="1"/>
  <c r="N18" i="15"/>
  <c r="O17" i="15"/>
  <c r="O16" i="15" s="1"/>
  <c r="N16" i="15"/>
  <c r="O13" i="15"/>
  <c r="O12" i="15"/>
  <c r="O11" i="15"/>
  <c r="O10" i="15"/>
  <c r="N9" i="15"/>
  <c r="N8" i="15" s="1"/>
  <c r="K157" i="15"/>
  <c r="L156" i="15"/>
  <c r="L155" i="15" s="1"/>
  <c r="L173" i="15" s="1"/>
  <c r="K155" i="15"/>
  <c r="K173" i="15" s="1"/>
  <c r="L154" i="15"/>
  <c r="L153" i="15"/>
  <c r="L175" i="15" s="1"/>
  <c r="K153" i="15"/>
  <c r="K175" i="15" s="1"/>
  <c r="L151" i="15"/>
  <c r="L150" i="15" s="1"/>
  <c r="K150" i="15"/>
  <c r="L149" i="15"/>
  <c r="L148" i="15" s="1"/>
  <c r="K148" i="15"/>
  <c r="L147" i="15"/>
  <c r="L146" i="15" s="1"/>
  <c r="K146" i="15"/>
  <c r="L145" i="15"/>
  <c r="L144" i="15" s="1"/>
  <c r="K144" i="15"/>
  <c r="L143" i="15"/>
  <c r="L142" i="15"/>
  <c r="L141" i="15"/>
  <c r="L140" i="15"/>
  <c r="L139" i="15"/>
  <c r="L138" i="15"/>
  <c r="L137" i="15"/>
  <c r="L136" i="15"/>
  <c r="K135" i="15"/>
  <c r="K134" i="15" s="1"/>
  <c r="L128" i="15"/>
  <c r="L127" i="15"/>
  <c r="L126" i="15"/>
  <c r="L124" i="15"/>
  <c r="L123" i="15"/>
  <c r="K122" i="15"/>
  <c r="K121" i="15" s="1"/>
  <c r="L118" i="15"/>
  <c r="L117" i="15"/>
  <c r="K117" i="15"/>
  <c r="L116" i="15"/>
  <c r="L115" i="15" s="1"/>
  <c r="K115" i="15"/>
  <c r="L114" i="15"/>
  <c r="L113" i="15"/>
  <c r="K113" i="15"/>
  <c r="L112" i="15"/>
  <c r="L111" i="15" s="1"/>
  <c r="K111" i="15"/>
  <c r="L110" i="15"/>
  <c r="L109" i="15" s="1"/>
  <c r="K109" i="15"/>
  <c r="K107" i="15"/>
  <c r="L104" i="15"/>
  <c r="L103" i="15"/>
  <c r="K102" i="15"/>
  <c r="K101" i="15" s="1"/>
  <c r="L99" i="15"/>
  <c r="L98" i="15" s="1"/>
  <c r="K98" i="15"/>
  <c r="L97" i="15"/>
  <c r="L96" i="15" s="1"/>
  <c r="K96" i="15"/>
  <c r="L92" i="15"/>
  <c r="L91" i="15" s="1"/>
  <c r="L90" i="15" s="1"/>
  <c r="K91" i="15"/>
  <c r="K90" i="15" s="1"/>
  <c r="L89" i="15"/>
  <c r="L88" i="15" s="1"/>
  <c r="K88" i="15"/>
  <c r="L87" i="15"/>
  <c r="L86" i="15" s="1"/>
  <c r="K86" i="15"/>
  <c r="L85" i="15"/>
  <c r="L84" i="15" s="1"/>
  <c r="K84" i="15"/>
  <c r="L83" i="15"/>
  <c r="L82" i="15" s="1"/>
  <c r="K82" i="15"/>
  <c r="L81" i="15"/>
  <c r="L80" i="15" s="1"/>
  <c r="K80" i="15"/>
  <c r="L79" i="15"/>
  <c r="L78" i="15" s="1"/>
  <c r="K78" i="15"/>
  <c r="L77" i="15"/>
  <c r="L76" i="15" s="1"/>
  <c r="K76" i="15"/>
  <c r="L75" i="15"/>
  <c r="L74" i="15"/>
  <c r="K73" i="15"/>
  <c r="L72" i="15"/>
  <c r="L71" i="15" s="1"/>
  <c r="K71" i="15"/>
  <c r="L70" i="15"/>
  <c r="L69" i="15" s="1"/>
  <c r="K69" i="15"/>
  <c r="L68" i="15"/>
  <c r="L67" i="15" s="1"/>
  <c r="K67" i="15"/>
  <c r="L64" i="15"/>
  <c r="L63" i="15"/>
  <c r="K62" i="15"/>
  <c r="K61" i="15" s="1"/>
  <c r="K60" i="15" s="1"/>
  <c r="L59" i="15"/>
  <c r="L55" i="15" s="1"/>
  <c r="L54" i="15" s="1"/>
  <c r="K58" i="15"/>
  <c r="L57" i="15"/>
  <c r="L56" i="15"/>
  <c r="K56" i="15"/>
  <c r="K55" i="15"/>
  <c r="K54" i="15" s="1"/>
  <c r="L53" i="15"/>
  <c r="L52" i="15"/>
  <c r="K52" i="15"/>
  <c r="L51" i="15"/>
  <c r="L50" i="15"/>
  <c r="K49" i="15"/>
  <c r="K48" i="15" s="1"/>
  <c r="L47" i="15"/>
  <c r="L46" i="15"/>
  <c r="L45" i="15" s="1"/>
  <c r="K46" i="15"/>
  <c r="K45" i="15" s="1"/>
  <c r="L43" i="15"/>
  <c r="L42" i="15" s="1"/>
  <c r="K43" i="15"/>
  <c r="K42" i="15" s="1"/>
  <c r="L41" i="15"/>
  <c r="L40" i="15" s="1"/>
  <c r="K40" i="15"/>
  <c r="L39" i="15"/>
  <c r="L38" i="15"/>
  <c r="K37" i="15"/>
  <c r="K36" i="15" s="1"/>
  <c r="L34" i="15"/>
  <c r="L33" i="15" s="1"/>
  <c r="L32" i="15" s="1"/>
  <c r="K33" i="15"/>
  <c r="K32" i="15" s="1"/>
  <c r="L31" i="15"/>
  <c r="L30" i="15" s="1"/>
  <c r="K30" i="15"/>
  <c r="L29" i="15"/>
  <c r="L28" i="15" s="1"/>
  <c r="K28" i="15"/>
  <c r="L27" i="15"/>
  <c r="L26" i="15"/>
  <c r="K25" i="15"/>
  <c r="L23" i="15"/>
  <c r="L22" i="15" s="1"/>
  <c r="K22" i="15"/>
  <c r="L21" i="15"/>
  <c r="L20" i="15" s="1"/>
  <c r="K20" i="15"/>
  <c r="L19" i="15"/>
  <c r="L18" i="15" s="1"/>
  <c r="K18" i="15"/>
  <c r="L17" i="15"/>
  <c r="L16" i="15" s="1"/>
  <c r="K16" i="15"/>
  <c r="L13" i="15"/>
  <c r="L12" i="15"/>
  <c r="L11" i="15"/>
  <c r="L10" i="15"/>
  <c r="K9" i="15"/>
  <c r="K8" i="15" s="1"/>
  <c r="D49" i="15"/>
  <c r="J49" i="15"/>
  <c r="M49" i="15"/>
  <c r="E57" i="15"/>
  <c r="E59" i="15"/>
  <c r="E77" i="15"/>
  <c r="E83" i="15"/>
  <c r="E118" i="15"/>
  <c r="D122" i="15"/>
  <c r="D121" i="15" s="1"/>
  <c r="E10" i="15"/>
  <c r="G10" i="15" s="1"/>
  <c r="E11" i="15"/>
  <c r="G11" i="15" s="1"/>
  <c r="I11" i="15" s="1"/>
  <c r="E12" i="15"/>
  <c r="G12" i="15" s="1"/>
  <c r="I12" i="15" s="1"/>
  <c r="E13" i="15"/>
  <c r="G13" i="15" s="1"/>
  <c r="I13" i="15" s="1"/>
  <c r="E17" i="15"/>
  <c r="G17" i="15" s="1"/>
  <c r="E19" i="15"/>
  <c r="E21" i="15"/>
  <c r="G21" i="15" s="1"/>
  <c r="E23" i="15"/>
  <c r="G23" i="15" s="1"/>
  <c r="E26" i="15"/>
  <c r="G26" i="15" s="1"/>
  <c r="E27" i="15"/>
  <c r="G27" i="15" s="1"/>
  <c r="I27" i="15" s="1"/>
  <c r="E29" i="15"/>
  <c r="G29" i="15" s="1"/>
  <c r="E31" i="15"/>
  <c r="G31" i="15" s="1"/>
  <c r="E34" i="15"/>
  <c r="E38" i="15"/>
  <c r="G38" i="15" s="1"/>
  <c r="E39" i="15"/>
  <c r="G39" i="15" s="1"/>
  <c r="I39" i="15" s="1"/>
  <c r="E41" i="15"/>
  <c r="E47" i="15"/>
  <c r="E50" i="15"/>
  <c r="G50" i="15" s="1"/>
  <c r="E51" i="15"/>
  <c r="G51" i="15" s="1"/>
  <c r="I51" i="15" s="1"/>
  <c r="E53" i="15"/>
  <c r="E63" i="15"/>
  <c r="G63" i="15" s="1"/>
  <c r="E64" i="15"/>
  <c r="G64" i="15" s="1"/>
  <c r="I64" i="15" s="1"/>
  <c r="E68" i="15"/>
  <c r="G68" i="15" s="1"/>
  <c r="E70" i="15"/>
  <c r="E72" i="15"/>
  <c r="E74" i="15"/>
  <c r="G74" i="15" s="1"/>
  <c r="E75" i="15"/>
  <c r="G75" i="15" s="1"/>
  <c r="I75" i="15" s="1"/>
  <c r="E79" i="15"/>
  <c r="G79" i="15" s="1"/>
  <c r="E81" i="15"/>
  <c r="E85" i="15"/>
  <c r="E87" i="15"/>
  <c r="G87" i="15" s="1"/>
  <c r="E89" i="15"/>
  <c r="E92" i="15"/>
  <c r="E97" i="15"/>
  <c r="E103" i="15"/>
  <c r="G103" i="15" s="1"/>
  <c r="E104" i="15"/>
  <c r="G104" i="15" s="1"/>
  <c r="I104" i="15" s="1"/>
  <c r="E110" i="15"/>
  <c r="E114" i="15"/>
  <c r="E116" i="15"/>
  <c r="E123" i="15"/>
  <c r="G123" i="15" s="1"/>
  <c r="I123" i="15" s="1"/>
  <c r="E124" i="15"/>
  <c r="G124" i="15" s="1"/>
  <c r="I124" i="15" s="1"/>
  <c r="E126" i="15"/>
  <c r="G126" i="15" s="1"/>
  <c r="I126" i="15" s="1"/>
  <c r="E127" i="15"/>
  <c r="G127" i="15" s="1"/>
  <c r="I127" i="15" s="1"/>
  <c r="E136" i="15"/>
  <c r="G136" i="15" s="1"/>
  <c r="I136" i="15" s="1"/>
  <c r="E137" i="15"/>
  <c r="E138" i="15"/>
  <c r="G138" i="15" s="1"/>
  <c r="I138" i="15" s="1"/>
  <c r="E139" i="15"/>
  <c r="G139" i="15" s="1"/>
  <c r="I139" i="15" s="1"/>
  <c r="E140" i="15"/>
  <c r="G140" i="15" s="1"/>
  <c r="I140" i="15" s="1"/>
  <c r="E141" i="15"/>
  <c r="G141" i="15" s="1"/>
  <c r="I141" i="15" s="1"/>
  <c r="E142" i="15"/>
  <c r="G142" i="15" s="1"/>
  <c r="I142" i="15" s="1"/>
  <c r="E143" i="15"/>
  <c r="G143" i="15" s="1"/>
  <c r="I143" i="15" s="1"/>
  <c r="E145" i="15"/>
  <c r="E147" i="15"/>
  <c r="E149" i="15"/>
  <c r="E151" i="15"/>
  <c r="E154" i="15"/>
  <c r="E156" i="15"/>
  <c r="D9" i="15"/>
  <c r="D8" i="15" s="1"/>
  <c r="D16" i="15"/>
  <c r="D18" i="15"/>
  <c r="D20" i="15"/>
  <c r="E20" i="15"/>
  <c r="D22" i="15"/>
  <c r="E22" i="15"/>
  <c r="D25" i="15"/>
  <c r="D28" i="15"/>
  <c r="E28" i="15"/>
  <c r="D30" i="15"/>
  <c r="D33" i="15"/>
  <c r="D32" i="15" s="1"/>
  <c r="D37" i="15"/>
  <c r="D40" i="15"/>
  <c r="D43" i="15"/>
  <c r="D42" i="15" s="1"/>
  <c r="E43" i="15"/>
  <c r="E42" i="15" s="1"/>
  <c r="D46" i="15"/>
  <c r="D45" i="15" s="1"/>
  <c r="D48" i="15"/>
  <c r="D52" i="15"/>
  <c r="D55" i="15"/>
  <c r="D54" i="15" s="1"/>
  <c r="E55" i="15"/>
  <c r="E54" i="15" s="1"/>
  <c r="D56" i="15"/>
  <c r="D58" i="15"/>
  <c r="D62" i="15"/>
  <c r="D61" i="15" s="1"/>
  <c r="D60" i="15" s="1"/>
  <c r="D67" i="15"/>
  <c r="E67" i="15"/>
  <c r="D69" i="15"/>
  <c r="D71" i="15"/>
  <c r="D73" i="15"/>
  <c r="D76" i="15"/>
  <c r="D78" i="15"/>
  <c r="E78" i="15"/>
  <c r="D80" i="15"/>
  <c r="D82" i="15"/>
  <c r="D84" i="15"/>
  <c r="D86" i="15"/>
  <c r="E86" i="15"/>
  <c r="D88" i="15"/>
  <c r="D91" i="15"/>
  <c r="D90" i="15" s="1"/>
  <c r="D96" i="15"/>
  <c r="D98" i="15"/>
  <c r="D102" i="15"/>
  <c r="D101" i="15" s="1"/>
  <c r="D107" i="15"/>
  <c r="D109" i="15"/>
  <c r="D111" i="15"/>
  <c r="D113" i="15"/>
  <c r="D115" i="15"/>
  <c r="D117" i="15"/>
  <c r="D135" i="15"/>
  <c r="D134" i="15" s="1"/>
  <c r="D144" i="15"/>
  <c r="D146" i="15"/>
  <c r="D148" i="15"/>
  <c r="D150" i="15"/>
  <c r="D153" i="15"/>
  <c r="D175" i="15" s="1"/>
  <c r="D155" i="15"/>
  <c r="D173" i="15" s="1"/>
  <c r="D157" i="15"/>
  <c r="E62" i="15" l="1"/>
  <c r="E61" i="15" s="1"/>
  <c r="E60" i="15" s="1"/>
  <c r="E16" i="15"/>
  <c r="N36" i="15"/>
  <c r="N133" i="15"/>
  <c r="N172" i="15" s="1"/>
  <c r="E164" i="15"/>
  <c r="O182" i="15"/>
  <c r="E30" i="15"/>
  <c r="K95" i="15"/>
  <c r="K170" i="15" s="1"/>
  <c r="O49" i="15"/>
  <c r="O48" i="15" s="1"/>
  <c r="O55" i="15"/>
  <c r="O54" i="15" s="1"/>
  <c r="N66" i="15"/>
  <c r="N65" i="15" s="1"/>
  <c r="O95" i="15"/>
  <c r="O170" i="15" s="1"/>
  <c r="E163" i="15"/>
  <c r="E150" i="15"/>
  <c r="G151" i="15"/>
  <c r="E115" i="15"/>
  <c r="G116" i="15"/>
  <c r="I103" i="15"/>
  <c r="I102" i="15" s="1"/>
  <c r="I101" i="15" s="1"/>
  <c r="G102" i="15"/>
  <c r="G101" i="15" s="1"/>
  <c r="G86" i="15"/>
  <c r="I87" i="15"/>
  <c r="I86" i="15" s="1"/>
  <c r="G67" i="15"/>
  <c r="I68" i="15"/>
  <c r="I67" i="15" s="1"/>
  <c r="G28" i="15"/>
  <c r="I29" i="15"/>
  <c r="I28" i="15" s="1"/>
  <c r="G20" i="15"/>
  <c r="I21" i="15"/>
  <c r="I20" i="15" s="1"/>
  <c r="E117" i="15"/>
  <c r="G118" i="15"/>
  <c r="E56" i="15"/>
  <c r="G57" i="15"/>
  <c r="K66" i="15"/>
  <c r="K65" i="15" s="1"/>
  <c r="E148" i="15"/>
  <c r="G149" i="15"/>
  <c r="E113" i="15"/>
  <c r="G114" i="15"/>
  <c r="E96" i="15"/>
  <c r="G97" i="15"/>
  <c r="I74" i="15"/>
  <c r="I73" i="15" s="1"/>
  <c r="G73" i="15"/>
  <c r="I50" i="15"/>
  <c r="G37" i="15"/>
  <c r="I38" i="15"/>
  <c r="I37" i="15" s="1"/>
  <c r="E18" i="15"/>
  <c r="E15" i="15" s="1"/>
  <c r="E14" i="15" s="1"/>
  <c r="G19" i="15"/>
  <c r="K100" i="15"/>
  <c r="K171" i="15" s="1"/>
  <c r="G163" i="15"/>
  <c r="I165" i="15"/>
  <c r="G164" i="15"/>
  <c r="E155" i="15"/>
  <c r="E173" i="15" s="1"/>
  <c r="G156" i="15"/>
  <c r="E146" i="15"/>
  <c r="E133" i="15" s="1"/>
  <c r="E172" i="15" s="1"/>
  <c r="G147" i="15"/>
  <c r="E109" i="15"/>
  <c r="G110" i="15"/>
  <c r="E91" i="15"/>
  <c r="E90" i="15" s="1"/>
  <c r="G92" i="15"/>
  <c r="E80" i="15"/>
  <c r="G81" i="15"/>
  <c r="E71" i="15"/>
  <c r="G72" i="15"/>
  <c r="I63" i="15"/>
  <c r="I62" i="15" s="1"/>
  <c r="I61" i="15" s="1"/>
  <c r="I60" i="15" s="1"/>
  <c r="G62" i="15"/>
  <c r="G61" i="15" s="1"/>
  <c r="G60" i="15" s="1"/>
  <c r="E46" i="15"/>
  <c r="E45" i="15" s="1"/>
  <c r="G47" i="15"/>
  <c r="E33" i="15"/>
  <c r="E32" i="15" s="1"/>
  <c r="G34" i="15"/>
  <c r="G25" i="15"/>
  <c r="I26" i="15"/>
  <c r="I25" i="15" s="1"/>
  <c r="G16" i="15"/>
  <c r="I17" i="15"/>
  <c r="I16" i="15" s="1"/>
  <c r="I10" i="15"/>
  <c r="I9" i="15" s="1"/>
  <c r="I8" i="15" s="1"/>
  <c r="G9" i="15"/>
  <c r="G8" i="15" s="1"/>
  <c r="N15" i="15"/>
  <c r="N14" i="15" s="1"/>
  <c r="N100" i="15"/>
  <c r="N171" i="15" s="1"/>
  <c r="E153" i="15"/>
  <c r="E175" i="15" s="1"/>
  <c r="G154" i="15"/>
  <c r="E144" i="15"/>
  <c r="G145" i="15"/>
  <c r="E88" i="15"/>
  <c r="G89" i="15"/>
  <c r="G78" i="15"/>
  <c r="I79" i="15"/>
  <c r="I78" i="15" s="1"/>
  <c r="E69" i="15"/>
  <c r="E66" i="15" s="1"/>
  <c r="E65" i="15" s="1"/>
  <c r="G70" i="15"/>
  <c r="E52" i="15"/>
  <c r="G53" i="15"/>
  <c r="E40" i="15"/>
  <c r="G41" i="15"/>
  <c r="I31" i="15"/>
  <c r="I30" i="15" s="1"/>
  <c r="G30" i="15"/>
  <c r="I23" i="15"/>
  <c r="I22" i="15" s="1"/>
  <c r="G22" i="15"/>
  <c r="E58" i="15"/>
  <c r="G59" i="15"/>
  <c r="O175" i="15"/>
  <c r="K24" i="15"/>
  <c r="L49" i="15"/>
  <c r="L48" i="15" s="1"/>
  <c r="O135" i="15"/>
  <c r="O134" i="15" s="1"/>
  <c r="O133" i="15" s="1"/>
  <c r="O172" i="15" s="1"/>
  <c r="L135" i="15"/>
  <c r="L134" i="15" s="1"/>
  <c r="L133" i="15" s="1"/>
  <c r="L172" i="15" s="1"/>
  <c r="D100" i="15"/>
  <c r="L182" i="15"/>
  <c r="L37" i="15"/>
  <c r="E84" i="15"/>
  <c r="G85" i="15"/>
  <c r="E82" i="15"/>
  <c r="G83" i="15"/>
  <c r="E182" i="15"/>
  <c r="E135" i="15"/>
  <c r="E134" i="15" s="1"/>
  <c r="G137" i="15"/>
  <c r="E76" i="15"/>
  <c r="G77" i="15"/>
  <c r="L102" i="15"/>
  <c r="L101" i="15" s="1"/>
  <c r="E73" i="15"/>
  <c r="E49" i="15"/>
  <c r="E48" i="15" s="1"/>
  <c r="E25" i="15"/>
  <c r="O37" i="15"/>
  <c r="O15" i="15"/>
  <c r="O14" i="15" s="1"/>
  <c r="O73" i="15"/>
  <c r="O102" i="15"/>
  <c r="O101" i="15" s="1"/>
  <c r="O9" i="15"/>
  <c r="O8" i="15" s="1"/>
  <c r="D171" i="15"/>
  <c r="K35" i="15"/>
  <c r="L73" i="15"/>
  <c r="L66" i="15" s="1"/>
  <c r="L65" i="15" s="1"/>
  <c r="L25" i="15"/>
  <c r="L24" i="15" s="1"/>
  <c r="N35" i="15"/>
  <c r="O62" i="15"/>
  <c r="O61" i="15" s="1"/>
  <c r="O60" i="15" s="1"/>
  <c r="L164" i="15"/>
  <c r="D174" i="15"/>
  <c r="K174" i="15"/>
  <c r="N152" i="15"/>
  <c r="N174" i="15"/>
  <c r="O24" i="15"/>
  <c r="O66" i="15"/>
  <c r="O65" i="15" s="1"/>
  <c r="O36" i="15"/>
  <c r="O35" i="15" s="1"/>
  <c r="O58" i="15"/>
  <c r="D133" i="15"/>
  <c r="D172" i="15" s="1"/>
  <c r="K133" i="15"/>
  <c r="K172" i="15" s="1"/>
  <c r="E37" i="15"/>
  <c r="E9" i="15"/>
  <c r="E8" i="15" s="1"/>
  <c r="L62" i="15"/>
  <c r="L61" i="15" s="1"/>
  <c r="L60" i="15" s="1"/>
  <c r="K152" i="15"/>
  <c r="L15" i="15"/>
  <c r="L14" i="15" s="1"/>
  <c r="L9" i="15"/>
  <c r="L8" i="15" s="1"/>
  <c r="L95" i="15"/>
  <c r="L170" i="15" s="1"/>
  <c r="E102" i="15"/>
  <c r="E101" i="15" s="1"/>
  <c r="K15" i="15"/>
  <c r="K14" i="15" s="1"/>
  <c r="L36" i="15"/>
  <c r="L35" i="15" s="1"/>
  <c r="L58" i="15"/>
  <c r="D95" i="15"/>
  <c r="D170" i="15" s="1"/>
  <c r="D66" i="15"/>
  <c r="D65" i="15" s="1"/>
  <c r="D36" i="15"/>
  <c r="D35" i="15" s="1"/>
  <c r="E24" i="15"/>
  <c r="D24" i="15"/>
  <c r="D15" i="15"/>
  <c r="D14" i="15" s="1"/>
  <c r="D152" i="15"/>
  <c r="N180" i="15" l="1"/>
  <c r="E36" i="15"/>
  <c r="E35" i="15" s="1"/>
  <c r="N7" i="15"/>
  <c r="N168" i="15" s="1"/>
  <c r="K94" i="15"/>
  <c r="K93" i="15" s="1"/>
  <c r="K169" i="15"/>
  <c r="N94" i="15"/>
  <c r="N93" i="15" s="1"/>
  <c r="N169" i="15"/>
  <c r="G84" i="15"/>
  <c r="I85" i="15"/>
  <c r="I84" i="15" s="1"/>
  <c r="G55" i="15"/>
  <c r="G54" i="15" s="1"/>
  <c r="I59" i="15"/>
  <c r="I58" i="15" s="1"/>
  <c r="G58" i="15"/>
  <c r="I53" i="15"/>
  <c r="I52" i="15" s="1"/>
  <c r="G52" i="15"/>
  <c r="I114" i="15"/>
  <c r="I113" i="15" s="1"/>
  <c r="G113" i="15"/>
  <c r="G115" i="15"/>
  <c r="I116" i="15"/>
  <c r="I115" i="15" s="1"/>
  <c r="G76" i="15"/>
  <c r="I77" i="15"/>
  <c r="I76" i="15" s="1"/>
  <c r="I154" i="15"/>
  <c r="I153" i="15" s="1"/>
  <c r="I175" i="15" s="1"/>
  <c r="G153" i="15"/>
  <c r="I24" i="15"/>
  <c r="G46" i="15"/>
  <c r="G45" i="15" s="1"/>
  <c r="I47" i="15"/>
  <c r="I46" i="15" s="1"/>
  <c r="I45" i="15" s="1"/>
  <c r="G71" i="15"/>
  <c r="G66" i="15" s="1"/>
  <c r="G65" i="15" s="1"/>
  <c r="I72" i="15"/>
  <c r="I71" i="15" s="1"/>
  <c r="G91" i="15"/>
  <c r="G90" i="15" s="1"/>
  <c r="I92" i="15"/>
  <c r="I91" i="15" s="1"/>
  <c r="I90" i="15" s="1"/>
  <c r="G146" i="15"/>
  <c r="I147" i="15"/>
  <c r="I146" i="15" s="1"/>
  <c r="K180" i="15"/>
  <c r="G56" i="15"/>
  <c r="I57" i="15"/>
  <c r="G82" i="15"/>
  <c r="I83" i="15"/>
  <c r="I82" i="15" s="1"/>
  <c r="I41" i="15"/>
  <c r="I40" i="15" s="1"/>
  <c r="I36" i="15" s="1"/>
  <c r="I35" i="15" s="1"/>
  <c r="G40" i="15"/>
  <c r="G36" i="15" s="1"/>
  <c r="G35" i="15" s="1"/>
  <c r="I70" i="15"/>
  <c r="I69" i="15" s="1"/>
  <c r="G69" i="15"/>
  <c r="I89" i="15"/>
  <c r="I88" i="15" s="1"/>
  <c r="G88" i="15"/>
  <c r="G24" i="15"/>
  <c r="I163" i="15"/>
  <c r="I164" i="15"/>
  <c r="I19" i="15"/>
  <c r="I18" i="15" s="1"/>
  <c r="I15" i="15" s="1"/>
  <c r="I14" i="15" s="1"/>
  <c r="G18" i="15"/>
  <c r="G15" i="15" s="1"/>
  <c r="G14" i="15" s="1"/>
  <c r="G49" i="15"/>
  <c r="G48" i="15" s="1"/>
  <c r="I97" i="15"/>
  <c r="I96" i="15" s="1"/>
  <c r="G96" i="15"/>
  <c r="I149" i="15"/>
  <c r="I148" i="15" s="1"/>
  <c r="I182" i="15" s="1"/>
  <c r="G148" i="15"/>
  <c r="G182" i="15" s="1"/>
  <c r="G150" i="15"/>
  <c r="I151" i="15"/>
  <c r="I150" i="15" s="1"/>
  <c r="G135" i="15"/>
  <c r="G134" i="15" s="1"/>
  <c r="I137" i="15"/>
  <c r="I135" i="15" s="1"/>
  <c r="I134" i="15" s="1"/>
  <c r="I145" i="15"/>
  <c r="I144" i="15" s="1"/>
  <c r="G144" i="15"/>
  <c r="G33" i="15"/>
  <c r="G32" i="15" s="1"/>
  <c r="I34" i="15"/>
  <c r="I33" i="15" s="1"/>
  <c r="I32" i="15" s="1"/>
  <c r="I81" i="15"/>
  <c r="I80" i="15" s="1"/>
  <c r="I66" i="15" s="1"/>
  <c r="I65" i="15" s="1"/>
  <c r="G80" i="15"/>
  <c r="I110" i="15"/>
  <c r="I109" i="15" s="1"/>
  <c r="G109" i="15"/>
  <c r="G155" i="15"/>
  <c r="G173" i="15" s="1"/>
  <c r="I156" i="15"/>
  <c r="I155" i="15" s="1"/>
  <c r="I173" i="15" s="1"/>
  <c r="I49" i="15"/>
  <c r="I48" i="15" s="1"/>
  <c r="G117" i="15"/>
  <c r="I118" i="15"/>
  <c r="I117" i="15" s="1"/>
  <c r="D180" i="15"/>
  <c r="O7" i="15"/>
  <c r="O168" i="15" s="1"/>
  <c r="K7" i="15"/>
  <c r="K168" i="15" s="1"/>
  <c r="D169" i="15"/>
  <c r="K166" i="15"/>
  <c r="E7" i="15"/>
  <c r="E168" i="15" s="1"/>
  <c r="L7" i="15"/>
  <c r="L168" i="15" s="1"/>
  <c r="D94" i="15"/>
  <c r="D93" i="15" s="1"/>
  <c r="D7" i="15"/>
  <c r="D168" i="15" s="1"/>
  <c r="N166" i="15" l="1"/>
  <c r="G133" i="15"/>
  <c r="G172" i="15" s="1"/>
  <c r="I133" i="15"/>
  <c r="I172" i="15" s="1"/>
  <c r="I55" i="15"/>
  <c r="I54" i="15" s="1"/>
  <c r="I7" i="15" s="1"/>
  <c r="I168" i="15" s="1"/>
  <c r="I56" i="15"/>
  <c r="G7" i="15"/>
  <c r="G168" i="15" s="1"/>
  <c r="G175" i="15"/>
  <c r="K179" i="15"/>
  <c r="D166" i="15"/>
  <c r="N179" i="15" l="1"/>
  <c r="D179" i="15"/>
  <c r="M158" i="15" l="1"/>
  <c r="J158" i="15"/>
  <c r="J176" i="15" s="1"/>
  <c r="C158" i="15"/>
  <c r="M176" i="15" l="1"/>
  <c r="O158" i="15"/>
  <c r="L158" i="15"/>
  <c r="E158" i="15"/>
  <c r="G158" i="15" s="1"/>
  <c r="C176" i="15"/>
  <c r="G157" i="15" l="1"/>
  <c r="G152" i="15" s="1"/>
  <c r="I158" i="15"/>
  <c r="G176" i="15"/>
  <c r="G174" i="15" s="1"/>
  <c r="O157" i="15"/>
  <c r="O152" i="15" s="1"/>
  <c r="O176" i="15"/>
  <c r="O174" i="15" s="1"/>
  <c r="E157" i="15"/>
  <c r="E152" i="15" s="1"/>
  <c r="E176" i="15"/>
  <c r="E174" i="15" s="1"/>
  <c r="L157" i="15"/>
  <c r="L152" i="15" s="1"/>
  <c r="L176" i="15"/>
  <c r="L174" i="15" s="1"/>
  <c r="I176" i="15" l="1"/>
  <c r="I174" i="15" s="1"/>
  <c r="I157" i="15"/>
  <c r="I152" i="15" s="1"/>
  <c r="C128" i="15"/>
  <c r="M112" i="15"/>
  <c r="O112" i="15" s="1"/>
  <c r="O111" i="15" s="1"/>
  <c r="C112" i="15"/>
  <c r="E112" i="15" s="1"/>
  <c r="M132" i="15"/>
  <c r="J132" i="15"/>
  <c r="C132" i="15"/>
  <c r="E132" i="15" s="1"/>
  <c r="G132" i="15" s="1"/>
  <c r="I132" i="15" s="1"/>
  <c r="J108" i="15"/>
  <c r="L108" i="15" s="1"/>
  <c r="L107" i="15" s="1"/>
  <c r="C108" i="15"/>
  <c r="E108" i="15" s="1"/>
  <c r="C99" i="15"/>
  <c r="E99" i="15" s="1"/>
  <c r="E111" i="15" l="1"/>
  <c r="G112" i="15"/>
  <c r="E98" i="15"/>
  <c r="E95" i="15" s="1"/>
  <c r="E170" i="15" s="1"/>
  <c r="G99" i="15"/>
  <c r="E107" i="15"/>
  <c r="G108" i="15"/>
  <c r="M122" i="15"/>
  <c r="O132" i="15"/>
  <c r="O122" i="15" s="1"/>
  <c r="O121" i="15" s="1"/>
  <c r="O100" i="15" s="1"/>
  <c r="E128" i="15"/>
  <c r="C122" i="15"/>
  <c r="L132" i="15"/>
  <c r="L122" i="15" s="1"/>
  <c r="L121" i="15" s="1"/>
  <c r="L100" i="15" s="1"/>
  <c r="J122" i="15"/>
  <c r="O94" i="15" l="1"/>
  <c r="O93" i="15" s="1"/>
  <c r="O166" i="15" s="1"/>
  <c r="O171" i="15"/>
  <c r="G107" i="15"/>
  <c r="I108" i="15"/>
  <c r="I107" i="15" s="1"/>
  <c r="G111" i="15"/>
  <c r="I112" i="15"/>
  <c r="I111" i="15" s="1"/>
  <c r="G98" i="15"/>
  <c r="G95" i="15" s="1"/>
  <c r="G170" i="15" s="1"/>
  <c r="I99" i="15"/>
  <c r="I98" i="15" s="1"/>
  <c r="I95" i="15" s="1"/>
  <c r="E122" i="15"/>
  <c r="E121" i="15" s="1"/>
  <c r="E100" i="15" s="1"/>
  <c r="E94" i="15" s="1"/>
  <c r="E93" i="15" s="1"/>
  <c r="E166" i="15" s="1"/>
  <c r="G128" i="15"/>
  <c r="L94" i="15"/>
  <c r="L93" i="15" s="1"/>
  <c r="L166" i="15" s="1"/>
  <c r="L171" i="15"/>
  <c r="I170" i="15" l="1"/>
  <c r="G122" i="15"/>
  <c r="G121" i="15" s="1"/>
  <c r="G100" i="15" s="1"/>
  <c r="I128" i="15"/>
  <c r="I122" i="15" s="1"/>
  <c r="I121" i="15" s="1"/>
  <c r="I100" i="15" s="1"/>
  <c r="I171" i="15" s="1"/>
  <c r="I180" i="15" s="1"/>
  <c r="O180" i="15"/>
  <c r="O169" i="15"/>
  <c r="O179" i="15" s="1"/>
  <c r="E171" i="15"/>
  <c r="G171" i="15"/>
  <c r="G94" i="15"/>
  <c r="G93" i="15" s="1"/>
  <c r="G166" i="15" s="1"/>
  <c r="L180" i="15"/>
  <c r="L169" i="15"/>
  <c r="L179" i="15" s="1"/>
  <c r="I94" i="15" l="1"/>
  <c r="I93" i="15" s="1"/>
  <c r="I166" i="15" s="1"/>
  <c r="I169" i="15"/>
  <c r="E169" i="15"/>
  <c r="E179" i="15" s="1"/>
  <c r="E180" i="15"/>
  <c r="G180" i="15"/>
  <c r="G169" i="15"/>
  <c r="G179" i="15" s="1"/>
  <c r="I179" i="15" l="1"/>
  <c r="K19" i="13"/>
  <c r="C164" i="15" l="1"/>
  <c r="C163" i="15"/>
  <c r="M157" i="15"/>
  <c r="J157" i="15"/>
  <c r="C157" i="15"/>
  <c r="M155" i="15"/>
  <c r="M173" i="15" s="1"/>
  <c r="J155" i="15"/>
  <c r="J173" i="15" s="1"/>
  <c r="C155" i="15"/>
  <c r="C173" i="15" s="1"/>
  <c r="M153" i="15"/>
  <c r="M175" i="15" s="1"/>
  <c r="M174" i="15" s="1"/>
  <c r="J153" i="15"/>
  <c r="J175" i="15" s="1"/>
  <c r="J174" i="15" s="1"/>
  <c r="C153" i="15"/>
  <c r="C175" i="15" s="1"/>
  <c r="M150" i="15"/>
  <c r="J150" i="15"/>
  <c r="C150" i="15"/>
  <c r="M148" i="15"/>
  <c r="M182" i="15" s="1"/>
  <c r="J148" i="15"/>
  <c r="J182" i="15" s="1"/>
  <c r="C148" i="15"/>
  <c r="M146" i="15"/>
  <c r="J146" i="15"/>
  <c r="C146" i="15"/>
  <c r="M144" i="15"/>
  <c r="J144" i="15"/>
  <c r="C144" i="15"/>
  <c r="M135" i="15"/>
  <c r="J135" i="15"/>
  <c r="J134" i="15" s="1"/>
  <c r="C135" i="15"/>
  <c r="M121" i="15"/>
  <c r="J121" i="15"/>
  <c r="C117" i="15"/>
  <c r="M115" i="15"/>
  <c r="J115" i="15"/>
  <c r="C115" i="15"/>
  <c r="M113" i="15"/>
  <c r="J113" i="15"/>
  <c r="C113" i="15"/>
  <c r="M111" i="15"/>
  <c r="J111" i="15"/>
  <c r="C111" i="15"/>
  <c r="M109" i="15"/>
  <c r="J109" i="15"/>
  <c r="C109" i="15"/>
  <c r="M107" i="15"/>
  <c r="J107" i="15"/>
  <c r="C107" i="15"/>
  <c r="M102" i="15"/>
  <c r="M101" i="15" s="1"/>
  <c r="J102" i="15"/>
  <c r="J101" i="15" s="1"/>
  <c r="J100" i="15" s="1"/>
  <c r="J171" i="15" s="1"/>
  <c r="C102" i="15"/>
  <c r="C101" i="15" s="1"/>
  <c r="M98" i="15"/>
  <c r="J98" i="15"/>
  <c r="C98" i="15"/>
  <c r="M96" i="15"/>
  <c r="J96" i="15"/>
  <c r="C96" i="15"/>
  <c r="M91" i="15"/>
  <c r="M90" i="15" s="1"/>
  <c r="J91" i="15"/>
  <c r="J90" i="15" s="1"/>
  <c r="C91" i="15"/>
  <c r="C90" i="15" s="1"/>
  <c r="M88" i="15"/>
  <c r="J88" i="15"/>
  <c r="C88" i="15"/>
  <c r="M86" i="15"/>
  <c r="J86" i="15"/>
  <c r="C86" i="15"/>
  <c r="M84" i="15"/>
  <c r="J84" i="15"/>
  <c r="C84" i="15"/>
  <c r="M82" i="15"/>
  <c r="J82" i="15"/>
  <c r="C82" i="15"/>
  <c r="M80" i="15"/>
  <c r="J80" i="15"/>
  <c r="C80" i="15"/>
  <c r="M78" i="15"/>
  <c r="J78" i="15"/>
  <c r="C78" i="15"/>
  <c r="M76" i="15"/>
  <c r="J76" i="15"/>
  <c r="C76" i="15"/>
  <c r="M73" i="15"/>
  <c r="J73" i="15"/>
  <c r="C73" i="15"/>
  <c r="M71" i="15"/>
  <c r="J71" i="15"/>
  <c r="C71" i="15"/>
  <c r="M69" i="15"/>
  <c r="J69" i="15"/>
  <c r="C69" i="15"/>
  <c r="M67" i="15"/>
  <c r="J67" i="15"/>
  <c r="C67" i="15"/>
  <c r="M62" i="15"/>
  <c r="M61" i="15" s="1"/>
  <c r="M60" i="15" s="1"/>
  <c r="J62" i="15"/>
  <c r="J61" i="15" s="1"/>
  <c r="J60" i="15" s="1"/>
  <c r="C62" i="15"/>
  <c r="M58" i="15"/>
  <c r="J58" i="15"/>
  <c r="C58" i="15"/>
  <c r="M56" i="15"/>
  <c r="J56" i="15"/>
  <c r="C56" i="15"/>
  <c r="M55" i="15"/>
  <c r="M54" i="15" s="1"/>
  <c r="J55" i="15"/>
  <c r="J54" i="15" s="1"/>
  <c r="C55" i="15"/>
  <c r="M52" i="15"/>
  <c r="J52" i="15"/>
  <c r="C52" i="15"/>
  <c r="M48" i="15"/>
  <c r="J48" i="15"/>
  <c r="C49" i="15"/>
  <c r="M46" i="15"/>
  <c r="M45" i="15" s="1"/>
  <c r="J46" i="15"/>
  <c r="J45" i="15" s="1"/>
  <c r="C46" i="15"/>
  <c r="M43" i="15"/>
  <c r="M42" i="15" s="1"/>
  <c r="J43" i="15"/>
  <c r="J42" i="15" s="1"/>
  <c r="C43" i="15"/>
  <c r="M40" i="15"/>
  <c r="J40" i="15"/>
  <c r="C40" i="15"/>
  <c r="M37" i="15"/>
  <c r="J37" i="15"/>
  <c r="C37" i="15"/>
  <c r="M33" i="15"/>
  <c r="M32" i="15" s="1"/>
  <c r="J33" i="15"/>
  <c r="J32" i="15" s="1"/>
  <c r="C33" i="15"/>
  <c r="M30" i="15"/>
  <c r="J30" i="15"/>
  <c r="C30" i="15"/>
  <c r="M28" i="15"/>
  <c r="J28" i="15"/>
  <c r="C28" i="15"/>
  <c r="M25" i="15"/>
  <c r="J25" i="15"/>
  <c r="C25" i="15"/>
  <c r="M22" i="15"/>
  <c r="J22" i="15"/>
  <c r="C22" i="15"/>
  <c r="M20" i="15"/>
  <c r="J20" i="15"/>
  <c r="C20" i="15"/>
  <c r="M18" i="15"/>
  <c r="J18" i="15"/>
  <c r="C18" i="15"/>
  <c r="M16" i="15"/>
  <c r="J16" i="15"/>
  <c r="C16" i="15"/>
  <c r="M9" i="15"/>
  <c r="M8" i="15" s="1"/>
  <c r="J9" i="15"/>
  <c r="J8" i="15" s="1"/>
  <c r="C9" i="15"/>
  <c r="C15" i="15" l="1"/>
  <c r="M15" i="15"/>
  <c r="M14" i="15" s="1"/>
  <c r="M24" i="15"/>
  <c r="M100" i="15"/>
  <c r="M171" i="15" s="1"/>
  <c r="J24" i="15"/>
  <c r="J36" i="15"/>
  <c r="J35" i="15" s="1"/>
  <c r="J95" i="15"/>
  <c r="J170" i="15" s="1"/>
  <c r="J133" i="15"/>
  <c r="J172" i="15" s="1"/>
  <c r="J180" i="15" s="1"/>
  <c r="C66" i="15"/>
  <c r="C65" i="15" s="1"/>
  <c r="C36" i="15"/>
  <c r="M134" i="15"/>
  <c r="M133" i="15" s="1"/>
  <c r="M172" i="15" s="1"/>
  <c r="M180" i="15" s="1"/>
  <c r="C182" i="15"/>
  <c r="C48" i="15"/>
  <c r="C134" i="15"/>
  <c r="C174" i="15"/>
  <c r="J15" i="15"/>
  <c r="J14" i="15" s="1"/>
  <c r="M95" i="15"/>
  <c r="M170" i="15" s="1"/>
  <c r="M66" i="15"/>
  <c r="J152" i="15"/>
  <c r="C121" i="15"/>
  <c r="M36" i="15"/>
  <c r="M35" i="15" s="1"/>
  <c r="J66" i="15"/>
  <c r="J65" i="15" s="1"/>
  <c r="M152" i="15"/>
  <c r="C8" i="15"/>
  <c r="C14" i="15"/>
  <c r="C24" i="15"/>
  <c r="M65" i="15"/>
  <c r="J94" i="15"/>
  <c r="J93" i="15" s="1"/>
  <c r="C95" i="15"/>
  <c r="C152" i="15"/>
  <c r="C54" i="15"/>
  <c r="C45" i="15"/>
  <c r="C61" i="15"/>
  <c r="C32" i="15"/>
  <c r="C42" i="15"/>
  <c r="M169" i="15" l="1"/>
  <c r="C100" i="15"/>
  <c r="C171" i="15" s="1"/>
  <c r="J169" i="15"/>
  <c r="J7" i="15"/>
  <c r="J168" i="15" s="1"/>
  <c r="C170" i="15"/>
  <c r="C133" i="15"/>
  <c r="C172" i="15" s="1"/>
  <c r="C35" i="15"/>
  <c r="M7" i="15"/>
  <c r="J166" i="15"/>
  <c r="C60" i="15"/>
  <c r="M94" i="15"/>
  <c r="M93" i="15" s="1"/>
  <c r="C169" i="15" l="1"/>
  <c r="C7" i="15"/>
  <c r="C168" i="15" s="1"/>
  <c r="M166" i="15"/>
  <c r="C180" i="15"/>
  <c r="M168" i="15"/>
  <c r="J179" i="15"/>
  <c r="C94" i="15"/>
  <c r="C93" i="15"/>
  <c r="C166" i="15" s="1"/>
  <c r="M179" i="15" l="1"/>
  <c r="C179" i="15"/>
  <c r="Y167" i="3" l="1"/>
  <c r="AG167" i="3" s="1"/>
  <c r="X167" i="3"/>
  <c r="AF167" i="3" s="1"/>
  <c r="W167" i="3"/>
  <c r="AE167" i="3" s="1"/>
  <c r="V167" i="3"/>
  <c r="AD167" i="3" s="1"/>
  <c r="AK166" i="3"/>
  <c r="AK165" i="3" s="1"/>
  <c r="AJ166" i="3"/>
  <c r="AJ165" i="3" s="1"/>
  <c r="AI166" i="3"/>
  <c r="AI165" i="3" s="1"/>
  <c r="AH166" i="3"/>
  <c r="AH165" i="3" s="1"/>
  <c r="AC166" i="3"/>
  <c r="AC165" i="3" s="1"/>
  <c r="AB166" i="3"/>
  <c r="AB165" i="3" s="1"/>
  <c r="AA166" i="3"/>
  <c r="AA165" i="3" s="1"/>
  <c r="Z166" i="3"/>
  <c r="Z165" i="3" s="1"/>
  <c r="Y166" i="3" l="1"/>
  <c r="Y165" i="3" s="1"/>
  <c r="X166" i="3"/>
  <c r="X165" i="3" s="1"/>
  <c r="V166" i="3"/>
  <c r="V165" i="3" s="1"/>
  <c r="W166" i="3"/>
  <c r="W165" i="3" s="1"/>
  <c r="AN167" i="3"/>
  <c r="AN166" i="3" s="1"/>
  <c r="AN165" i="3" s="1"/>
  <c r="AF166" i="3"/>
  <c r="AF165" i="3" s="1"/>
  <c r="AO167" i="3"/>
  <c r="AO166" i="3" s="1"/>
  <c r="AO165" i="3" s="1"/>
  <c r="AG166" i="3"/>
  <c r="AG165" i="3" s="1"/>
  <c r="AL167" i="3"/>
  <c r="AL166" i="3" s="1"/>
  <c r="AL165" i="3" s="1"/>
  <c r="AD166" i="3"/>
  <c r="AD165" i="3" s="1"/>
  <c r="AM167" i="3"/>
  <c r="AM166" i="3" s="1"/>
  <c r="AM165" i="3" s="1"/>
  <c r="AE166" i="3"/>
  <c r="AE165" i="3" s="1"/>
  <c r="M21" i="13" l="1"/>
  <c r="M20" i="13"/>
  <c r="L21" i="13"/>
  <c r="E21" i="13"/>
  <c r="L20" i="13"/>
  <c r="E20" i="13"/>
  <c r="E22" i="13" l="1"/>
  <c r="L22" i="13"/>
  <c r="M22" i="13"/>
  <c r="R389" i="3" l="1"/>
  <c r="S389" i="3"/>
  <c r="E11" i="13"/>
  <c r="E10" i="13" s="1"/>
  <c r="E9" i="13" s="1"/>
  <c r="T389" i="3" l="1"/>
  <c r="M15" i="13"/>
  <c r="M14" i="13" s="1"/>
  <c r="M13" i="13" s="1"/>
  <c r="L15" i="13"/>
  <c r="L14" i="13" s="1"/>
  <c r="L13" i="13" s="1"/>
  <c r="U389" i="3"/>
  <c r="V389" i="3" l="1"/>
  <c r="M11" i="13"/>
  <c r="M10" i="13" s="1"/>
  <c r="M9" i="13" s="1"/>
  <c r="M8" i="13" s="1"/>
  <c r="M7" i="13" s="1"/>
  <c r="E15" i="13"/>
  <c r="E14" i="13" s="1"/>
  <c r="E13" i="13" s="1"/>
  <c r="L11" i="13"/>
  <c r="L10" i="13" s="1"/>
  <c r="L9" i="13" s="1"/>
  <c r="L8" i="13" s="1"/>
  <c r="L7" i="13" s="1"/>
  <c r="E17" i="13" l="1"/>
  <c r="E8" i="13"/>
  <c r="E7" i="13" s="1"/>
  <c r="W389" i="3"/>
  <c r="X389" i="3"/>
  <c r="L17" i="13"/>
  <c r="M17" i="13"/>
</calcChain>
</file>

<file path=xl/sharedStrings.xml><?xml version="1.0" encoding="utf-8"?>
<sst xmlns="http://schemas.openxmlformats.org/spreadsheetml/2006/main" count="5712" uniqueCount="801">
  <si>
    <t>Наименование</t>
  </si>
  <si>
    <t>Гл</t>
  </si>
  <si>
    <t>Рз</t>
  </si>
  <si>
    <t>Пр</t>
  </si>
  <si>
    <t>ЦСР</t>
  </si>
  <si>
    <t>ВР</t>
  </si>
  <si>
    <t>Администрация Клетнянского района</t>
  </si>
  <si>
    <t>Расходы на выплаты персоналу казенных учреждений</t>
  </si>
  <si>
    <t xml:space="preserve">Расходы на выплаты персоналу государственных (муниципальных) органов </t>
  </si>
  <si>
    <t>Иные закупки товаров, работ и услуг для обеспечения государственных (муниципальных) нужд</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</si>
  <si>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</si>
  <si>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</si>
  <si>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</si>
  <si>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</si>
  <si>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Обеспечение деятельности главы местной администрации (исполнительно-распорядительного органа муниципального образования)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</si>
  <si>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</si>
  <si>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</si>
  <si>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</si>
  <si>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120</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</si>
  <si>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</si>
  <si>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</si>
  <si>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</si>
  <si>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</si>
  <si>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</si>
  <si>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</si>
  <si>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</si>
  <si>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</si>
  <si>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</si>
  <si>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Членские взносы некоммерческим организациям</t>
  </si>
  <si>
    <t>Судебная система</t>
  </si>
  <si>
    <t>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</si>
  <si>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</si>
  <si>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Другие общегосударственные вопросы</t>
  </si>
  <si>
    <t>13</t>
  </si>
  <si>
    <t>Межбюджетные трансферты</t>
  </si>
  <si>
    <t>500</t>
  </si>
  <si>
    <t>Субвенции</t>
  </si>
  <si>
    <t>530</t>
  </si>
  <si>
    <t>Оценка имущества, признание прав и регулирование отношений муниципальной собственности</t>
  </si>
  <si>
    <t>Многофункциональные центры предоставления государственных и муниципальных услуг</t>
  </si>
  <si>
    <t>Предоставление субсидий бюджетным, автономным учреждениям и иным некоммерческим организациям</t>
  </si>
  <si>
    <t xml:space="preserve">Субсидии бюджетным учреждениям </t>
  </si>
  <si>
    <t>Национальная оборона</t>
  </si>
  <si>
    <t>02</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</si>
  <si>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</si>
  <si>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</si>
  <si>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</si>
  <si>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
  </si>
  <si>
    <t>Национальная безопасность и правоохранительная деятельность</t>
  </si>
  <si>
    <t>09</t>
  </si>
  <si>
    <t>Единые дежурно-диспетчерские службы</t>
  </si>
  <si>
    <t>110</t>
  </si>
  <si>
    <t>Национальная экономика</t>
  </si>
  <si>
    <t>Сельское хозяйство и рыболовство</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</si>
  <si>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</si>
  <si>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</si>
  <si>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Транспорт</t>
  </si>
  <si>
    <t>08</t>
  </si>
  <si>
    <t>Уплата налогв, сборов и иных обязательных платежей</t>
  </si>
  <si>
    <t>Дорожное хозяйство (дорожные фонды)</t>
  </si>
  <si>
    <t>Иные межбюджетные трансферты</t>
  </si>
  <si>
    <t>540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</si>
  <si>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</si>
  <si>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</si>
  <si>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</si>
  <si>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</si>
  <si>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</si>
  <si>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</si>
  <si>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</si>
  <si>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Коммунальное хозяйство</t>
  </si>
  <si>
    <t>Капитальные вложения в объекты государственной (муниципальной) собственности</t>
  </si>
  <si>
    <t>400</t>
  </si>
  <si>
    <t>Бюджетные инвестиции</t>
  </si>
  <si>
    <t>410</t>
  </si>
  <si>
    <t xml:space="preserve">Бюджетные инвестиции в объекты капитального строительства муниципальной собственности </t>
  </si>
  <si>
    <t>Образование</t>
  </si>
  <si>
    <t>07</t>
  </si>
  <si>
    <t>Общее образование</t>
  </si>
  <si>
    <t>Культура, кинематография</t>
  </si>
  <si>
    <t>Культура</t>
  </si>
  <si>
    <t>Библиотеки</t>
  </si>
  <si>
    <t>600</t>
  </si>
  <si>
    <t>Субсидии бюджетным учреждениям</t>
  </si>
  <si>
    <t>610</t>
  </si>
  <si>
    <t>Дворцы и дома культуры, клубы, выставочные залы</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</si>
  <si>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</si>
  <si>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</si>
  <si>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Мероприятия по развитию культуры</t>
  </si>
  <si>
    <t xml:space="preserve">Другие вопросы в области культуры, кинематографии </t>
  </si>
  <si>
    <t>Противодействие злоупотреблению наркотиками и их незаконному обороту</t>
  </si>
  <si>
    <t>Социальная политика</t>
  </si>
  <si>
    <t>10</t>
  </si>
  <si>
    <t>Пенсионное обеспечение</t>
  </si>
  <si>
    <t>Выплата муниципальных пенсий (доплат к государственным пенсиям)</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</si>
  <si>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</si>
  <si>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</si>
  <si>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</si>
  <si>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</si>
  <si>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 xml:space="preserve">Резервный фонд местной администрации </t>
  </si>
  <si>
    <t>Охрана семьи и детства</t>
  </si>
  <si>
    <t>Другие вопросы в области социальной политики</t>
  </si>
  <si>
    <t>06</t>
  </si>
  <si>
    <t>Публичные нормативные социальные выплаты гражданам</t>
  </si>
  <si>
    <t>310</t>
  </si>
  <si>
    <t>Физическая культура и спорт</t>
  </si>
  <si>
    <t>11</t>
  </si>
  <si>
    <t>Массовый спорт</t>
  </si>
  <si>
    <t>Мероприятия по развитию физической культуры и спорта</t>
  </si>
  <si>
    <t>Оказание поддержки спортивным сборным командам</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</si>
  <si>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</si>
  <si>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Реализация мероприятий по поэтапному внедрению Всероссийского физкультурно-спортивного комплекса «Готов к труду и обороне» (ГТО)</t>
  </si>
  <si>
    <t>Управление образования администрации Клетнянского района</t>
  </si>
  <si>
    <t>Дошкольное образование</t>
  </si>
  <si>
    <t>Дошкольные образовательные организации</t>
  </si>
  <si>
    <t>Мероприятия по развитию образования</t>
  </si>
  <si>
    <t>Мероприятия по комплексной безопасности муниципальных учреждений</t>
  </si>
  <si>
    <t>Общеобразовательные организации</t>
  </si>
  <si>
    <t>Мероприятия по проведению оздоровительной кампании детей</t>
  </si>
  <si>
    <t>Дополнительное образвание детей</t>
  </si>
  <si>
    <t>Организации дополнительного образования</t>
  </si>
  <si>
    <t>Молодежная политика</t>
  </si>
  <si>
    <t>Мероприятия по работе с семьей, детьми и молодежью</t>
  </si>
  <si>
    <t>Другие вопросы в области образования</t>
  </si>
  <si>
    <t>Учреждения, обеспечивающие деятельность органов местного самоуправления и муниципальных учреждений</t>
  </si>
  <si>
    <t>Обеспечение сохранности жилых помещений, закрепленных за детьми-сиротами и детьми, оставшимися без попечения родителей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</si>
  <si>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</si>
  <si>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</si>
  <si>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</si>
  <si>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</si>
  <si>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Резервные средства</t>
  </si>
  <si>
    <t>870</t>
  </si>
  <si>
    <t xml:space="preserve">Межбюджетные трансферты общего характера бюджетам бюджетной системы Российской Федерации </t>
  </si>
  <si>
    <t>14</t>
  </si>
  <si>
    <t>Дотации на выравнивание бюджетной обеспеченности субъектов Российской Федерации и муниципальных образований</t>
  </si>
  <si>
    <t xml:space="preserve">Дотации             </t>
  </si>
  <si>
    <t>510</t>
  </si>
  <si>
    <t>Иные дотации</t>
  </si>
  <si>
    <t>Поддержка мер по обеспечению сбалансированности  бюджетов поселений</t>
  </si>
  <si>
    <t>Дотации</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</si>
  <si>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</si>
  <si>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</si>
  <si>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</si>
  <si>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</si>
  <si>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</si>
  <si>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</si>
  <si>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</si>
  <si>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</si>
  <si>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</si>
  <si>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МП</t>
  </si>
  <si>
    <t>ППМП</t>
  </si>
  <si>
    <t>ОМ</t>
  </si>
  <si>
    <t>ГРБС</t>
  </si>
  <si>
    <t>НР</t>
  </si>
  <si>
    <t>17900</t>
  </si>
  <si>
    <t xml:space="preserve">Повышение защиты населения и территории Клетнянского района от чрезвычайных ситуаций природного и техногенного характера </t>
  </si>
  <si>
    <t>Повышение качества и доступности предоставления муниципальных услуг в Клетнянском районе</t>
  </si>
  <si>
    <t>Предупреждение и ликвидация заразных и иных болезней</t>
  </si>
  <si>
    <t>12510</t>
  </si>
  <si>
    <t>Обеспечение реализации отдельных государственных полномочий Брянской области, включая переданные на муниципальный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</si>
  <si>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</si>
  <si>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</si>
  <si>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устойчивой работы и развития автотранспортного комплекса</t>
  </si>
  <si>
    <t xml:space="preserve">Субсидии юридическим лицам (кроме некоммерческих организаций), индивидуальным предпринимателям, физическим лицам </t>
  </si>
  <si>
    <t>Повышение эффективности и безопасности функционирования автомобильных дорог общего пользования местного значения</t>
  </si>
  <si>
    <t>Обеспечение свободы творчества и прав граждан на участие в культурной жизни, на равный доступ к культурным ценностям</t>
  </si>
  <si>
    <t>14210</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</si>
  <si>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</si>
  <si>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Развитие физической культуры и спорта на территории Клетнянского района</t>
  </si>
  <si>
    <t>Защита прав и законных интересов несовершеннолетних,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</si>
  <si>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</si>
  <si>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R0820</t>
  </si>
  <si>
    <t>Осуществление муниципальной поддержки молодых семей в улучшении жилищных условий</t>
  </si>
  <si>
    <t>Реализация муниципальной политики в сфере образования на территории Клетнянского района</t>
  </si>
  <si>
    <t>14780</t>
  </si>
  <si>
    <t>Реализация мер государственной поддержки работников образования</t>
  </si>
  <si>
    <t>00</t>
  </si>
  <si>
    <t>16710</t>
  </si>
  <si>
    <t>Создание условий эффективной самореализации молодежи</t>
  </si>
  <si>
    <t>Проведение оздоровительной кампании детей и молодежи</t>
  </si>
  <si>
    <t>S4790</t>
  </si>
  <si>
    <t>15840</t>
  </si>
  <si>
    <t>Поддержка мер по обеспечению сбалансированности бюджетов поселений</t>
  </si>
  <si>
    <t xml:space="preserve">Непрограммная деятельность </t>
  </si>
  <si>
    <t>80020</t>
  </si>
  <si>
    <t>80040</t>
  </si>
  <si>
    <t>84220</t>
  </si>
  <si>
    <t>80070</t>
  </si>
  <si>
    <t>81410</t>
  </si>
  <si>
    <t>80900</t>
  </si>
  <si>
    <t>83260</t>
  </si>
  <si>
    <t>80700</t>
  </si>
  <si>
    <t>80710</t>
  </si>
  <si>
    <t>81630</t>
  </si>
  <si>
    <t>83360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</si>
  <si>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</si>
  <si>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</si>
  <si>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81830</t>
  </si>
  <si>
    <t>83760</t>
  </si>
  <si>
    <t>81680</t>
  </si>
  <si>
    <t>80450</t>
  </si>
  <si>
    <t>80480</t>
  </si>
  <si>
    <t>84260</t>
  </si>
  <si>
    <t>82400</t>
  </si>
  <si>
    <t>81150</t>
  </si>
  <si>
    <t>82450</t>
  </si>
  <si>
    <t>82300</t>
  </si>
  <si>
    <t>82310</t>
  </si>
  <si>
    <t>84290</t>
  </si>
  <si>
    <t>82320</t>
  </si>
  <si>
    <t>13,  06</t>
  </si>
  <si>
    <t>01,   10</t>
  </si>
  <si>
    <t>80300</t>
  </si>
  <si>
    <t xml:space="preserve">Мероприятия по развитию образования </t>
  </si>
  <si>
    <t>82330</t>
  </si>
  <si>
    <t>80310</t>
  </si>
  <si>
    <t>80320</t>
  </si>
  <si>
    <t>82360</t>
  </si>
  <si>
    <t>80720</t>
  </si>
  <si>
    <t>70 0 00 83030</t>
  </si>
  <si>
    <t>83020</t>
  </si>
  <si>
    <t>84200</t>
  </si>
  <si>
    <t>80050</t>
  </si>
  <si>
    <t>рублей</t>
  </si>
  <si>
    <t xml:space="preserve">Выравнивание бюджетной обеспеченности поселений </t>
  </si>
  <si>
    <t>Приложение 1</t>
  </si>
  <si>
    <t>КБК</t>
  </si>
  <si>
    <t>НАИМЕНОВАНИЕ</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</si>
  <si>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</si>
  <si>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</si>
  <si>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</si>
  <si>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 xml:space="preserve">Увеличение прочих остатков денежных средств бюджетов </t>
  </si>
  <si>
    <t>Увеличение прочих остатков денежных средств бюджетов муниципальных районов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</si>
  <si>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</si>
  <si>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</si>
  <si>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</si>
  <si>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муниципальных районов</t>
  </si>
  <si>
    <t>Итого источников внутреннего финансирования дефицита</t>
  </si>
  <si>
    <t>L4970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</si>
  <si>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</si>
  <si>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16721</t>
  </si>
  <si>
    <t>16722</t>
  </si>
  <si>
    <t>16723</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</si>
  <si>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</si>
  <si>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Повышение энергетической эффективности и обеспечения энергосбережения</t>
  </si>
  <si>
    <t>Мероприятия по охране, сохранению и популяризации культурного наследия</t>
  </si>
  <si>
    <t>82410</t>
  </si>
  <si>
    <t>Мероприятия в сфере коммунального хозяйства</t>
  </si>
  <si>
    <t>81740</t>
  </si>
  <si>
    <t>L5190</t>
  </si>
  <si>
    <t>Реализация мероприятий по обеспечению жильем молодых семей</t>
  </si>
  <si>
    <t xml:space="preserve">Поддержка отрасли культуры </t>
  </si>
  <si>
    <t xml:space="preserve">Мероприятия по проведению оздоровительной кампании детей </t>
  </si>
  <si>
    <t>83030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</si>
  <si>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</si>
  <si>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84400</t>
  </si>
  <si>
    <t xml:space="preserve">Обеспечение реализации полномочий Клетнянского муниципального района </t>
  </si>
  <si>
    <t xml:space="preserve">Развитие системы образования Клетнянского муниципального  района </t>
  </si>
  <si>
    <t>Подпрограмма "Обеспечение жильем молодых семей  Клетнянского района"</t>
  </si>
  <si>
    <t xml:space="preserve">Подпрограмма "Социальная политика Клетнянского района" </t>
  </si>
  <si>
    <t>Подпрограмма "Развитие молодежной политики, физической культуры и спорта Клетнянского района"</t>
  </si>
  <si>
    <t>Подпрограмма "Комплексные меры противодействия злоупотреблению наркотиками и их незаконному обороту"</t>
  </si>
  <si>
    <t>Подпрограмма "Культура Клетнянского района"</t>
  </si>
  <si>
    <t>Оповещение населения об опасностях, возникающих при ведении военных действий и возникновении чрезвычайных ситуаций</t>
  </si>
  <si>
    <t>81200</t>
  </si>
  <si>
    <t>Другие вопросы в области жилищно-коммунального хозяйства</t>
  </si>
  <si>
    <t>Строительство и реконструкция (модернизация) объектов питьевого водоснабжения</t>
  </si>
  <si>
    <t>52430</t>
  </si>
  <si>
    <t>ИСТОЧНИКИ</t>
  </si>
  <si>
    <t>01 00 00 00 00 0000 000</t>
  </si>
  <si>
    <t>Источники внутреннего финансирования дефицитов бюджетов</t>
  </si>
  <si>
    <t>01 05 00 00 00 0000 000</t>
  </si>
  <si>
    <t>01 05 00 00 00 0000 500</t>
  </si>
  <si>
    <t>01 05 02 00 00 0000 500</t>
  </si>
  <si>
    <t>01 05 02 01 00 0000 510</t>
  </si>
  <si>
    <t>01 05 02 01 05 0000 510</t>
  </si>
  <si>
    <t>01 05 00 00 00 0000 600</t>
  </si>
  <si>
    <t>01 05 02 00 00 0000 600</t>
  </si>
  <si>
    <t>01 05 02 01 00 0000 610</t>
  </si>
  <si>
    <t>01 05 02 01 05 0000 610</t>
  </si>
  <si>
    <t>дох</t>
  </si>
  <si>
    <t>расх</t>
  </si>
  <si>
    <t>(рублей)</t>
  </si>
  <si>
    <t>851</t>
  </si>
  <si>
    <t>Приложение 8</t>
  </si>
  <si>
    <t>2022 год</t>
  </si>
  <si>
    <t xml:space="preserve"> </t>
  </si>
  <si>
    <t>Код бюджетной классификации Российской Федерации</t>
  </si>
  <si>
    <t>Наименование доходов</t>
  </si>
  <si>
    <t>1 00 00000 00 0000 000</t>
  </si>
  <si>
    <t xml:space="preserve"> НАЛОГОВЫЕ И НЕНАЛОГОВЫЕ ДОХОДЫ</t>
  </si>
  <si>
    <t>1 01 00000 00 0000 000</t>
  </si>
  <si>
    <t>НАЛОГИ НА ПРИБЫЛЬ, ДОХОДЫ</t>
  </si>
  <si>
    <t>1 01 02000 01 0000 110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</si>
  <si>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</si>
  <si>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</si>
  <si>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</si>
  <si>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</si>
  <si>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</si>
  <si>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</si>
  <si>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</si>
  <si>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</si>
  <si>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</si>
  <si>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</si>
  <si>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</si>
  <si>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</si>
  <si>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</si>
  <si>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</si>
  <si>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</si>
  <si>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</si>
  <si>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</si>
  <si>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</si>
  <si>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</si>
  <si>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</si>
  <si>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</si>
  <si>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</si>
  <si>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</si>
  <si>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</si>
  <si>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</si>
  <si>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 xml:space="preserve">  1 05 02020 02 0000 110</t>
  </si>
  <si>
    <t>Единый  налог на  вмененный  доход для  отдельных видов  деятельности (за налоговые периоды, истекшие до 1 января 2011 года)</t>
  </si>
  <si>
    <t>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</si>
  <si>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</si>
  <si>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</si>
  <si>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</si>
  <si>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</si>
  <si>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</si>
  <si>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</si>
  <si>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1 08 00000 00 0000 000</t>
  </si>
  <si>
    <t>ГОСУДАРСТВЕННАЯ ПОШЛИНА</t>
  </si>
  <si>
    <t xml:space="preserve"> 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</si>
  <si>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</si>
  <si>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</si>
  <si>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</si>
  <si>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</si>
  <si>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</si>
  <si>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</si>
  <si>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автономных учреждений, а  также  имущества государственных  и муниципальных  унитарных  предприятий, в том числе казенных)  </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</si>
  <si>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</si>
  <si>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</si>
  <si>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</si>
  <si>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</si>
  <si>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</si>
  <si>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городских поселений,  а также средства от продажи  права на  заключение  договоров  аренды  указанных земельных  участков</t>
  </si>
  <si>
    <t>1 11 05030 00 0000 120</t>
  </si>
  <si>
    <t xml:space="preserve">Доходы от сдачи  в аренду  имущества, находяшегося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</si>
  <si>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</si>
  <si>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</si>
  <si>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1 11 07000 00 0000 120</t>
  </si>
  <si>
    <t>Платежи от государственных и муниципальных унитарных предприятий</t>
  </si>
  <si>
    <t xml:space="preserve">  1 11 07010 00 0000 120</t>
  </si>
  <si>
    <t>Доходы от перечисления части прибыли государственный и муниципальных унитарных предприятий, остающейся после уплаты налогов и обязательных платежей</t>
  </si>
  <si>
    <t xml:space="preserve">  1 11 07045 05 0000 120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</si>
  <si>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</si>
  <si>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1 11 09000 00 0000 120</t>
  </si>
  <si>
    <t>Прочие доходы  от использования  имущества и прав ,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</si>
  <si>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</si>
  <si>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</si>
  <si>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</si>
  <si>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</si>
  <si>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</si>
  <si>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 xml:space="preserve">ПЛАТЕЖИ ПРИ ПОЛЬЗОВАНИИ ПРИРОДНЫМИ РЕСУРСАМИ </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</si>
  <si>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</si>
  <si>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</si>
  <si>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</si>
  <si>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</si>
  <si>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</si>
  <si>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</si>
  <si>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1 12 01041 01 0000 120</t>
  </si>
  <si>
    <t xml:space="preserve"> Плата за размещение отходов производства </t>
  </si>
  <si>
    <t>1 13 00000 00 0000 000</t>
  </si>
  <si>
    <t>ДОХОДЫ ОТ ОКАЗАНИЯ ПЛАТНЫХ УСЛУГ  И КОМПЕНСАЦИИ ЗАТРАТ ГОСУДАРСТВА</t>
  </si>
  <si>
    <t>1 13 02000 00 0000 130</t>
  </si>
  <si>
    <t>Доходы от   компенсации затрат  государства</t>
  </si>
  <si>
    <t>1 13 02060 00 0000 130</t>
  </si>
  <si>
    <t>Доходы, поступающие в порядке возмещения расходов, понесенных в связи с эксплуатацией имущества</t>
  </si>
  <si>
    <t>1 13 02065 05 0000 130</t>
  </si>
  <si>
    <t>Доходы, поступающие в порядке возмещения расходов, понесенных в связи с эксплуатацией имущества муниципальных районов</t>
  </si>
  <si>
    <t>1 13 02990 00 0000 130</t>
  </si>
  <si>
    <t>Прочие  доходы от   компенсации затрат  государства</t>
  </si>
  <si>
    <t xml:space="preserve"> 1 13 02995 05 0000 130</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</si>
  <si>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</si>
  <si>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</si>
  <si>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</si>
  <si>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</si>
  <si>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</si>
  <si>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</si>
  <si>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Доходы  от продажи  земельных участков,  государственная  собственность  на которые  не разграничена</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</si>
  <si>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</si>
  <si>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</si>
  <si>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</si>
  <si>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</si>
  <si>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</si>
  <si>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</si>
  <si>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1 16 01053 01 0000 140</t>
  </si>
  <si>
    <t xml:space="preserve"> 1 16 01063 01 0000 140</t>
  </si>
  <si>
    <t>1 16 01073 01 0000 140</t>
  </si>
  <si>
    <t>1 16 01083 01 0000 140</t>
  </si>
  <si>
    <t>1 16 01203 01 0000 140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</si>
  <si>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</si>
  <si>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</si>
  <si>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</si>
  <si>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</si>
  <si>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</si>
  <si>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</si>
  <si>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</si>
  <si>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</si>
  <si>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2 02 15001 05 0000 150</t>
  </si>
  <si>
    <t>Дотации бюджетам муниципальных районов на выравнивание бюджетной обеспеченности из бюджета субъекта Российской Федерации</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</si>
  <si>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</si>
  <si>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</si>
  <si>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</si>
  <si>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</si>
  <si>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</si>
  <si>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</si>
  <si>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2 02 25243 05 0000 150</t>
  </si>
  <si>
    <t>2 02 25299 05 0000 150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</si>
  <si>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</si>
  <si>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</si>
  <si>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</si>
  <si>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</si>
  <si>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2 02 25497 05 0000 150</t>
  </si>
  <si>
    <t>Субсидии бюджетам муниципальных районов на реализацию мероприятий по обеспечению жильем молодых семей</t>
  </si>
  <si>
    <t>2 02 29999 00 0000 150</t>
  </si>
  <si>
    <t>Прочие субсидии</t>
  </si>
  <si>
    <t>2 02 29999 05 0000 150</t>
  </si>
  <si>
    <t>2 02 30000 00 0000 150</t>
  </si>
  <si>
    <t>Субвенции бюджетам бюджетной системы Российской Федерации</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</si>
  <si>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</si>
  <si>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</si>
  <si>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</si>
  <si>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выполнение передаваемых полномочий субъектов Российской Федерации</t>
  </si>
  <si>
    <t>2 02 30029 00 0000 150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</si>
  <si>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</si>
  <si>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</si>
  <si>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</si>
  <si>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</si>
  <si>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</si>
  <si>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</si>
  <si>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</si>
  <si>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2 02 35118 00 0000 150</t>
  </si>
  <si>
    <t>Субвенции бюджетам на осуществление первичного воинского учета на территориях, где отсутствуют военные комиссариаты</t>
  </si>
  <si>
    <t>2 02 35118 05 0000 150</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</si>
  <si>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</si>
  <si>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</si>
  <si>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</si>
  <si>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</si>
  <si>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 xml:space="preserve">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</si>
  <si>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2 02 40000 00 0000 150</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</si>
  <si>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</si>
  <si>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</si>
  <si>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</si>
  <si>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</si>
  <si>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2 02 49999 00 0000 150</t>
  </si>
  <si>
    <t>Прочие межбюджетные трансферты, передаваемые бюджетам</t>
  </si>
  <si>
    <t>2 02 49999 05 0000 150</t>
  </si>
  <si>
    <t>Прочие межбюджетные трансферты, передаваемые бюджетам муниципальных районов</t>
  </si>
  <si>
    <t>2 07 00000 00 0000 000</t>
  </si>
  <si>
    <t xml:space="preserve">Прочие безвозмездные поступления </t>
  </si>
  <si>
    <t>Прочие безвозмездные поступления в бюджеты муниципальных районов</t>
  </si>
  <si>
    <t>Всего доходов</t>
  </si>
  <si>
    <t xml:space="preserve">Прочие субсидии бюджетам муниципальных районов </t>
  </si>
  <si>
    <t xml:space="preserve">2 07 05030 05 0000 150
</t>
  </si>
  <si>
    <t>Приложение 2</t>
  </si>
  <si>
    <t xml:space="preserve">Субсидии бюджетам муниципальных районов на строительство и реконструкцию (модернизацию) объектов питьевого водоснабжения
</t>
  </si>
  <si>
    <t xml:space="preserve">Субсидии бюджетам муниципальных районов на обустройство и восстановление воинских захоронений, находящихся в государственной собственности
</t>
  </si>
  <si>
    <t>1 12 01040 01 0000 120</t>
  </si>
  <si>
    <t>Плата за размещение отходов производства и потребления</t>
  </si>
  <si>
    <t xml:space="preserve">2 02 25243 00 0000 150
</t>
  </si>
  <si>
    <t xml:space="preserve">Субсидии бюджетам на строительство и реконструкцию (модернизацию) объектов питьевого водоснабжения
</t>
  </si>
  <si>
    <t xml:space="preserve">2 02 25299 00 0000 150
</t>
  </si>
  <si>
    <t xml:space="preserve">Субсидии бюджетам на обустройство и восстановление воинских захоронений, находящихся в государственной собственности
</t>
  </si>
  <si>
    <t xml:space="preserve"> - субсидия на капитальный ремонт кровель муниципальных образовательных организаций </t>
  </si>
  <si>
    <t xml:space="preserve"> - субвенции бюджетам муниципальных районов на выравнивание бюджетной обеспеченности поселений
</t>
  </si>
  <si>
    <t xml:space="preserve"> -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</si>
  <si>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 xml:space="preserve"> - субвенции бюджетам муниципальных районов, на 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t>
  </si>
  <si>
    <t xml:space="preserve"> - субвенции бюджетам муниципальных районов на  обеспечение сохранности жилых помещений,
закрепленных за детьми-сиротами и детьми, оставшимися без попечения родителей
</t>
  </si>
  <si>
    <t xml:space="preserve"> - субвенции бюджетам муниципальных районов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t>
  </si>
  <si>
    <t xml:space="preserve"> -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
</t>
  </si>
  <si>
    <t xml:space="preserve"> - субвенции бюджетам муниципальных районов на осуществление отдельных полномочий в сфере образования </t>
  </si>
  <si>
    <t>1 0102040 01 0000 110</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</si>
  <si>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</si>
  <si>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</si>
  <si>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</si>
  <si>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</si>
  <si>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</si>
  <si>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</si>
  <si>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</si>
  <si>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</si>
  <si>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16 01000 01 0000 140</t>
  </si>
  <si>
    <t xml:space="preserve">﻿1 16 01050 01 0000 140
</t>
  </si>
  <si>
    <t xml:space="preserve">﻿1 16 01060 01 0000 140
</t>
  </si>
  <si>
    <t xml:space="preserve">﻿1 16 01070 01 0000 140
</t>
  </si>
  <si>
    <t>1 16 01080 01 0000 140</t>
  </si>
  <si>
    <t>﻿1 16 01200 01 0000 140</t>
  </si>
  <si>
    <t>2 02 25467 00 0000 150</t>
  </si>
  <si>
    <t>2 07 05000 05 0000 150</t>
  </si>
  <si>
    <t>СД</t>
  </si>
  <si>
    <t xml:space="preserve"> - ВУС</t>
  </si>
  <si>
    <t>Обеспечение деятельности главы местной администрации (исполнительно-распорядительного органа муниципального образования)</t>
  </si>
  <si>
    <t>Расходы на выплаты персоналу государственных (муниципальных) органов</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</si>
  <si>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</si>
  <si>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налогов, сборов и иных обязательных платежей</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</si>
  <si>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</si>
  <si>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</si>
  <si>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Реализация мероприятий по поэтапному внедрению Всероссийского физкультурно-спортивного комплекса "Готов к труду и обороне" (ГТО)</t>
  </si>
  <si>
    <t>Замена оконных блоков муниципальных образовательных организаций Брянской области</t>
  </si>
  <si>
    <t>Дополнительное образование детей</t>
  </si>
  <si>
    <t>Резервный фонд местной администрации</t>
  </si>
  <si>
    <t>Межбюджетные трансферты общего характера бюджетам бюджетной системы Российской Федерации</t>
  </si>
  <si>
    <t>Выравнивание бюджетной обеспеченности поселений</t>
  </si>
  <si>
    <t>ОБ</t>
  </si>
  <si>
    <t>ПБ</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</si>
  <si>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</si>
  <si>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</si>
  <si>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</si>
  <si>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</si>
  <si>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14722</t>
  </si>
  <si>
    <t>S4860</t>
  </si>
  <si>
    <t>82430</t>
  </si>
  <si>
    <t>2 02 25497 00 0000 150</t>
  </si>
  <si>
    <t>Субсидия бюджетам на поддержку отрасли культуры</t>
  </si>
  <si>
    <t>Субсидия бюджетам муниципальных районов на поддержку отрасли культуры</t>
  </si>
  <si>
    <t>S4910</t>
  </si>
  <si>
    <t>S4900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</si>
  <si>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</si>
  <si>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1 16 01143 01 0000 140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</si>
  <si>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</si>
  <si>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2 02 45303 05 0000 150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</si>
  <si>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</si>
  <si>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</si>
  <si>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</si>
  <si>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</si>
  <si>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</si>
  <si>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2023 год</t>
  </si>
  <si>
    <t xml:space="preserve"> 1 16 01140 01 0000 140</t>
  </si>
  <si>
    <t xml:space="preserve"> 1 16 01153 01 0000 140</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</si>
  <si>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</si>
  <si>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</si>
  <si>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</si>
  <si>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</si>
  <si>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1 16 02000 02 0000 140
</t>
  </si>
  <si>
    <t>Административные штрафы, установленные законами субъектов Российской Федерации об административных правонарушениях</t>
  </si>
  <si>
    <t xml:space="preserve">1 16 02010 02 1111140
</t>
  </si>
  <si>
    <t xml:space="preserve">1 16 10120 00 0000 140
</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</si>
  <si>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</si>
  <si>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 xml:space="preserve"> 1 16 10123 01 0000 140</t>
  </si>
  <si>
    <t xml:space="preserve"> - субсидия бюджетам муниципальных районов (муниципальных округов, городских округов) на реализацию отдельных мероприятий по развитию культуры, культурного наследия, туризма, обеспечению устойчивого развития социально-культурных составляющих качества жизни населения в рамках государственной программы «Развитие культуры и туризма в Брянской области»</t>
  </si>
  <si>
    <t xml:space="preserve"> - субсидия бюджетам муниципальных районов (муниципальных округов, городских округов)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 </t>
  </si>
  <si>
    <t xml:space="preserve"> - субсидия бюджетам муниципальных районов (муниципальных округов, городских округов)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</si>
  <si>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Повышение доступности и качества предоставления дополнительного образования детей</t>
  </si>
  <si>
    <t>14723</t>
  </si>
  <si>
    <t>80100</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</si>
  <si>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2021 год и на плановый период 2022 и 2023 годов </t>
  </si>
  <si>
    <t xml:space="preserve"> - дотации</t>
  </si>
  <si>
    <t xml:space="preserve"> - субсидии</t>
  </si>
  <si>
    <t xml:space="preserve"> - субвенции</t>
  </si>
  <si>
    <t xml:space="preserve"> - иные МБТ</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</si>
  <si>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</si>
  <si>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Приведение в соответствии с брендбуком "Точка роста" помещений муниципальных общеобразовательных организаций</t>
  </si>
  <si>
    <t>Защита населения и территории от чрезвычайных ситуаций природного и техногенного характера, пожарная безопасность</t>
  </si>
  <si>
    <t>Опубликование нормативных правовых актов муниципальных образований и иной официальной информации</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</si>
  <si>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</si>
  <si>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</si>
  <si>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</si>
  <si>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</si>
  <si>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2 02 45303 00 0000 150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</si>
  <si>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</si>
  <si>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852</t>
  </si>
  <si>
    <t>Государственная поддержка отрасли культуры</t>
  </si>
  <si>
    <t>А2</t>
  </si>
  <si>
    <t>55190</t>
  </si>
  <si>
    <t>Региональный проект "Творческие люди (Брянская область)"</t>
  </si>
  <si>
    <t>Мероприятия по землеустройству и землепользованию</t>
  </si>
  <si>
    <t>80910</t>
  </si>
  <si>
    <t>Мероприятия в сфере жилищного хозяйства</t>
  </si>
  <si>
    <t>81750</t>
  </si>
  <si>
    <t>F5</t>
  </si>
  <si>
    <t>Региональный проект "Чистая вода (Брянская область)"</t>
  </si>
  <si>
    <t>Развитие материально-технической базы муниципальных образовательных организаций в сфере физической культуры и спорта</t>
  </si>
  <si>
    <t>S7670</t>
  </si>
  <si>
    <t>Модернизация школьных столовых муниципальных общеобразовательных организаций Брянской области</t>
  </si>
  <si>
    <t>S4770</t>
  </si>
  <si>
    <t>2024 год</t>
  </si>
  <si>
    <t>51 4 01 80020</t>
  </si>
  <si>
    <t>51 4 01 80040</t>
  </si>
  <si>
    <t>51 4 01 80070</t>
  </si>
  <si>
    <t>51 4 01 80100</t>
  </si>
  <si>
    <t>51 4 01 81410</t>
  </si>
  <si>
    <t>51 4 01 84220</t>
  </si>
  <si>
    <t>51 4 04 51200</t>
  </si>
  <si>
    <t>51 4 01 83260</t>
  </si>
  <si>
    <t>51 4 03 80710</t>
  </si>
  <si>
    <t>51 4 04 51180</t>
  </si>
  <si>
    <t>51 4 05 80700</t>
  </si>
  <si>
    <t>51 4 05 81200</t>
  </si>
  <si>
    <t>51 4 06 12510</t>
  </si>
  <si>
    <t>51 4 07 81630</t>
  </si>
  <si>
    <t>51 4 07 83360</t>
  </si>
  <si>
    <t>51 4 08 83740</t>
  </si>
  <si>
    <t>51 4 01 17900</t>
  </si>
  <si>
    <t>51 4 02 80910</t>
  </si>
  <si>
    <t>51 4 09 81750</t>
  </si>
  <si>
    <t>51 4 02 81830</t>
  </si>
  <si>
    <t>51 4 09 83760</t>
  </si>
  <si>
    <t>51 4 09 81680</t>
  </si>
  <si>
    <t>51 4 09 81740</t>
  </si>
  <si>
    <t>51 1 F5 52430</t>
  </si>
  <si>
    <t>51 4 11 80320</t>
  </si>
  <si>
    <t>51 4 11 82330</t>
  </si>
  <si>
    <t>51 4 11 82430</t>
  </si>
  <si>
    <t>51 4 12 14723</t>
  </si>
  <si>
    <t>51 4 13 14210</t>
  </si>
  <si>
    <t>51 4 14 80450</t>
  </si>
  <si>
    <t>51 4 14 80480</t>
  </si>
  <si>
    <t>51 4 14 82400</t>
  </si>
  <si>
    <t>51 4 15 82410</t>
  </si>
  <si>
    <t>51 4 14 84260</t>
  </si>
  <si>
    <t>51 4 14 L5190</t>
  </si>
  <si>
    <t>51 1 А2 55190</t>
  </si>
  <si>
    <t>51 4 16 81150</t>
  </si>
  <si>
    <t>51 4 17 82450</t>
  </si>
  <si>
    <t>51 4 18 R0820</t>
  </si>
  <si>
    <t>51 4 19 L4970</t>
  </si>
  <si>
    <t>51 4 20 82300</t>
  </si>
  <si>
    <t>51 4 20 82310</t>
  </si>
  <si>
    <t>51 4 20 82320</t>
  </si>
  <si>
    <t>51 4 20 84290</t>
  </si>
  <si>
    <t>52 4 02 14722</t>
  </si>
  <si>
    <t>52 4 02 80300</t>
  </si>
  <si>
    <t>52 4 02 82330</t>
  </si>
  <si>
    <t>52 4 02 82430</t>
  </si>
  <si>
    <t>52 4 05 S4860</t>
  </si>
  <si>
    <t>52 4 03 14723</t>
  </si>
  <si>
    <t>52 4 02 14721</t>
  </si>
  <si>
    <t>52 4 04 53030</t>
  </si>
  <si>
    <t>52 4 02 80310</t>
  </si>
  <si>
    <t>52 4 02 L3040</t>
  </si>
  <si>
    <t>52 4 05 S4770</t>
  </si>
  <si>
    <t>52 4 02 S4900</t>
  </si>
  <si>
    <t>52 4 02 S4910</t>
  </si>
  <si>
    <t>52 4 06 S4790</t>
  </si>
  <si>
    <t>52 4 02 80320</t>
  </si>
  <si>
    <t>52 4 02 S7670</t>
  </si>
  <si>
    <t>52 4 07 82360</t>
  </si>
  <si>
    <t>52 4 01 80040</t>
  </si>
  <si>
    <t>52 4 01 80720</t>
  </si>
  <si>
    <t>52 4 08 16710</t>
  </si>
  <si>
    <t>52 4 02 14780</t>
  </si>
  <si>
    <t>52 4 08 16723</t>
  </si>
  <si>
    <t>52 4 08 16721</t>
  </si>
  <si>
    <t>52 4 08 16722</t>
  </si>
  <si>
    <t>53 4 01 80040</t>
  </si>
  <si>
    <t>53 4 01 84400</t>
  </si>
  <si>
    <t>53 4 02 15840</t>
  </si>
  <si>
    <t>53 4 02 83020</t>
  </si>
  <si>
    <t xml:space="preserve">Обеспечение эффективной деятельности главы и аппарата исполнительно-распорядительного органа муниципального образования </t>
  </si>
  <si>
    <t>Обеспечение эффективного управления муниципальным имуществом</t>
  </si>
  <si>
    <t>Содействие реформированию жилищно-коммунального хозяйства; создание благоприятных условий проживания граждан</t>
  </si>
  <si>
    <t>15</t>
  </si>
  <si>
    <t>Обеспечение сохранности и использования объектов культурного наследия, популяризация объектов культурного наследия</t>
  </si>
  <si>
    <t>Реализация мер государственной поддержки работников культуры</t>
  </si>
  <si>
    <t>16</t>
  </si>
  <si>
    <t>20</t>
  </si>
  <si>
    <t>17</t>
  </si>
  <si>
    <t>18</t>
  </si>
  <si>
    <t>19</t>
  </si>
  <si>
    <t>Осуществление мер по улучшению положения отдельных категорий граждан</t>
  </si>
  <si>
    <t>51 4 02 80900</t>
  </si>
  <si>
    <t>Повышение доступности и качества предоставления дошкольного, общего и дополнительного образования детей</t>
  </si>
  <si>
    <t>Реализация мероприятий по усовершенствованию инфраструктуры сферы образования</t>
  </si>
  <si>
    <t>Развитие кадрового потенциала сферы образования</t>
  </si>
  <si>
    <t>Защита прав и законных интересов детей, в том числе детей-сирот и детей, оставшихся без попечения родителей</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</si>
  <si>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</si>
  <si>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 xml:space="preserve">Выравнивание бюджетной обеспеченности, поддержка мер по обеспечению сбалансированности местных бюджетов </t>
  </si>
  <si>
    <t>Информационное освещение деятельности органов местного самоуправления</t>
  </si>
  <si>
    <t>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t>
  </si>
  <si>
    <t>51 1 А1 55190</t>
  </si>
  <si>
    <t>Региональный проект "Культурная среда (Брянская область)"</t>
  </si>
  <si>
    <t>А1</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</si>
  <si>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</si>
  <si>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 xml:space="preserve">Прогнозируемые доходы бюджета Клетнянского муниципального района Брянской области на 2022 год  и на плановый период 2023 и 2024 годов   </t>
  </si>
  <si>
    <t>Сумма на 2022 год</t>
  </si>
  <si>
    <t xml:space="preserve"> Сумма на 2023 год</t>
  </si>
  <si>
    <t xml:space="preserve"> Сумма на 2024 год </t>
  </si>
  <si>
    <t xml:space="preserve">Административные штрафы, установленные Кодексом Российской Федерации об административных правонарушениях
</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</si>
  <si>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</si>
  <si>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</si>
  <si>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</si>
  <si>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</si>
  <si>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</si>
  <si>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</si>
  <si>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</si>
  <si>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</si>
  <si>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</si>
  <si>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</si>
  <si>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</si>
  <si>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</si>
  <si>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1 16 01150 01 0000 140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</si>
  <si>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</si>
  <si>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</si>
  <si>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 xml:space="preserve">1 16 0117001 0000 140
</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</si>
  <si>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</si>
  <si>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</si>
  <si>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</si>
  <si>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</si>
  <si>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</si>
  <si>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0133000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</si>
  <si>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</si>
  <si>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</si>
  <si>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</si>
  <si>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 xml:space="preserve">1 16 10000 00 0000 140
</t>
  </si>
  <si>
    <t>Платежи в целях возмещения причиненного ущерба (убытков)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</si>
  <si>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</si>
  <si>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 xml:space="preserve">2 02 20077 00 0000 150
</t>
  </si>
  <si>
    <t xml:space="preserve">Субсидии бюджетам на софинансирование капитальных вложений в объекты муниципальной собственности
</t>
  </si>
  <si>
    <t xml:space="preserve">2 02 20077 05 0000 150
</t>
  </si>
  <si>
    <t xml:space="preserve">Субсидии бюджетам муниципальных районов на софинансирование капитальных вложений в объекты муниципальной собственности
</t>
  </si>
  <si>
    <t>- субсидии на софинансирование объектов капитальных вложений муниципальной собственности</t>
  </si>
  <si>
    <t xml:space="preserve"> - субсидия бюджетам муниципальных районов (муниципальных округов, городских округов) на государственную поддержку отрасли культуры с целью реализации мероприятий по модернизации библиотек в части комплектования книжных фондов в рамках государственной программы «Развитие культуры и туризма в Брянской области»</t>
  </si>
  <si>
    <t xml:space="preserve"> - субсидия на мероприятия по проведению оздоровительной кампании детей </t>
  </si>
  <si>
    <t xml:space="preserve"> - субсидии бюджетам муниципальных районов (городских округов) на приведение в соответствии с брендбуком «Точка роста"</t>
  </si>
  <si>
    <t>внутреннего финансирования дефицита бюджета Клетнянского муниципального района Брянской области на 2022 год и на плановый период 2023 и 2024 годов</t>
  </si>
  <si>
    <t xml:space="preserve"> - полномочия</t>
  </si>
  <si>
    <t>Субс+Субв+МБТ обл</t>
  </si>
  <si>
    <t>Управление муниципальными финансами Клетнянского муниципального района</t>
  </si>
  <si>
    <t>51 4 01 12021</t>
  </si>
  <si>
    <t>51 4 01 12022</t>
  </si>
  <si>
    <t>51 4 01 12023</t>
  </si>
  <si>
    <t>12022</t>
  </si>
  <si>
    <t>12021</t>
  </si>
  <si>
    <t>12023</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</si>
  <si>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</si>
  <si>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</si>
  <si>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</si>
  <si>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</si>
  <si>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Организация и осуществление деятельности по опеке и попечительству (содержание органов по опеке и попечительству)</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</si>
  <si>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</si>
  <si>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</si>
  <si>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Поселениям областные</t>
  </si>
  <si>
    <t>изменения</t>
  </si>
  <si>
    <t>Уточненный план на 01.04.22.</t>
  </si>
  <si>
    <t>52 2 ZВ L7500</t>
  </si>
  <si>
    <t>Реализация мероприятий по модернизации школьных систем образования</t>
  </si>
  <si>
    <t>L7500</t>
  </si>
  <si>
    <t>52 1 Е2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</si>
  <si>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</si>
  <si>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50970</t>
  </si>
  <si>
    <t>2 02 25097 05 0000 150</t>
  </si>
  <si>
    <t>2 02 25097 00 0000 150</t>
  </si>
  <si>
    <t>2 02 25519 00 0000 150</t>
  </si>
  <si>
    <t>2 02 25519 05 0000 150</t>
  </si>
  <si>
    <t>2 02 25750 00 0000 150</t>
  </si>
  <si>
    <t xml:space="preserve"> -  субсидии бюджетам муниципальных образований на приобретение специализированной техники для предприятий жилищно-коммунального комплекса в рамках государственной программы "Развитие топливно-энергетического комплекса и жилищно-коммунального хозяйства Брянской области"</t>
  </si>
  <si>
    <t xml:space="preserve">Субсидии бюджетам на реализацию мероприятий по модернизации школьных систем образования
</t>
  </si>
  <si>
    <t>Субсидии бюджетам муниципальных районов на реализацию мероприятий по модернизации школьных систем образования</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</si>
  <si>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</si>
  <si>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</si>
  <si>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2 02 25750 05 0000 150</t>
  </si>
  <si>
    <t>изм.апрель</t>
  </si>
  <si>
    <t>2022 с изм.</t>
  </si>
  <si>
    <r>
      <t xml:space="preserve">52 4 </t>
    </r>
    <r>
      <rPr>
        <b/>
        <sz val="11"/>
        <rFont val="Times New Roman"/>
        <family val="1"/>
        <charset val="204"/>
      </rPr>
      <t>01</t>
    </r>
    <r>
      <rPr>
        <sz val="11"/>
        <rFont val="Times New Roman"/>
        <family val="1"/>
        <charset val="204"/>
      </rPr>
      <t xml:space="preserve"> 16721</t>
    </r>
  </si>
  <si>
    <t>изменения август</t>
  </si>
  <si>
    <t>Уточненный план на 01.08.22.</t>
  </si>
  <si>
    <t>Достижение показателей деятельности органов исполнительной власти субъектов Российской Федерации</t>
  </si>
  <si>
    <t>70 0 00 55490</t>
  </si>
  <si>
    <t>55490</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</si>
  <si>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</si>
  <si>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51 4 07 18540</t>
  </si>
  <si>
    <t>18540</t>
  </si>
  <si>
    <t xml:space="preserve"> - управленческие команды</t>
  </si>
  <si>
    <t xml:space="preserve"> - транспорт</t>
  </si>
  <si>
    <t xml:space="preserve"> - субсидии бюджетам муниципальных районов (городских округов) на модернизацию школьных столовых муниципальных общеобразовательных организаций Брянской области в рамках государственной программы "Развитие образования и науки Брянской области"</t>
  </si>
  <si>
    <t xml:space="preserve"> - ВУС от г/п</t>
  </si>
  <si>
    <t xml:space="preserve"> - протоколы от г/п</t>
  </si>
  <si>
    <t xml:space="preserve">  - субсидии на развитие материально-технической базы в сфере физической культуры и спорта</t>
  </si>
  <si>
    <t xml:space="preserve"> - протоколы об АПН</t>
  </si>
  <si>
    <t>51 4 14 82430</t>
  </si>
  <si>
    <t xml:space="preserve"> - обеспечение жильем тренеров, тренеров-преподавателей государственных и муниципальных учреждений физической культуры и спорта Брянской области</t>
  </si>
  <si>
    <t xml:space="preserve"> -  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</si>
  <si>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изм.август</t>
  </si>
  <si>
    <t>изменения сент</t>
  </si>
  <si>
    <t>Уточненный план на 01.10.22.</t>
  </si>
  <si>
    <t>22</t>
  </si>
  <si>
    <t>81210</t>
  </si>
  <si>
    <t>230</t>
  </si>
  <si>
    <t>Выполнение мероприятий в целях гражданской обороны и ликвидации чрезвычайных ситуаций</t>
  </si>
  <si>
    <t>Создание и содержание запасов (резерва) материальных ресурсов муниципального образования в целях гражданской обороны и ликвидации чрезвычайных ситуаций</t>
  </si>
  <si>
    <t>Закупка товаров, работ и услуг в целях формирования государственного материального резерва</t>
  </si>
  <si>
    <t>Гражданская оборона</t>
  </si>
  <si>
    <t>51 4 22 81210</t>
  </si>
  <si>
    <t>изм.сент</t>
  </si>
  <si>
    <t>2022 с изм.сент</t>
  </si>
  <si>
    <t>Утверждено на 2022 год</t>
  </si>
  <si>
    <t>Уточненная бюджетная роспись на 2022 год</t>
  </si>
  <si>
    <t>Кассовое исполнение за 1 полугодие 2022 года</t>
  </si>
  <si>
    <t>Процент исполнения к уточненной бюджетной росписи</t>
  </si>
  <si>
    <t>к постановлению администрации Клетнянского района                                                                                                                       от  ___________ 2022 года №_____</t>
  </si>
  <si>
    <t>Расходы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за 9 месяцев 2022 года</t>
  </si>
  <si>
    <t>Расходы бюджета Клетнянского муниципального района Брянской области по ведомственной структуре за 9 месяцев 2022 года</t>
  </si>
  <si>
    <t>Кассовое исполнение за 9 месяцев 2022 года</t>
  </si>
  <si>
    <t>к постановлению администрации Клетнянского района                                                                                                                       от  12 октября 2022 года №634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</si>
</sst>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
  </numFmts>
  <fonts count="18" x14ac:knownFonts="1">
    <font>
      <sz val="11"/>
      <color theme="1"/>
      <name val="Calibri"/>
      <family val="2"/>
      <scheme val="minor"/>
    </font>
    <font>
      <sz val="11"/>
      <color rgb="FF000000"/>
      <name val="Times New Roman"/>
      <family val="1"/>
      <charset val="204"/>
    </font>
    <font>
      <b/>
      <sz val="11"/>
      <name val="Times New Roman"/>
      <family val="1"/>
      <charset val="204"/>
    </font>
    <font>
      <sz val="11"/>
      <name val="Times New Roman"/>
      <family val="1"/>
      <charset val="204"/>
    </font>
    <font>
      <i/>
      <sz val="11"/>
      <name val="Times New Roman"/>
      <family val="1"/>
      <charset val="204"/>
    </font>
    <font>
      <b/>
      <u/>
      <sz val="11"/>
      <name val="Times New Roman"/>
      <family val="1"/>
      <charset val="204"/>
    </font>
    <font>
      <b/>
      <i/>
      <sz val="11"/>
      <name val="Times New Roman"/>
      <family val="1"/>
      <charset val="204"/>
    </font>
    <font>
      <u/>
      <sz val="11"/>
      <name val="Times New Roman"/>
      <family val="1"/>
      <charset val="204"/>
    </font>
    <font>
      <sz val="10"/>
      <name val="Times New Roman"/>
      <family val="1"/>
      <charset val="204"/>
    </font>
    <font>
      <sz val="11"/>
      <color theme="0"/>
      <name val="Times New Roman"/>
      <family val="1"/>
      <charset val="204"/>
    </font>
    <font>
      <b/>
      <i/>
      <sz val="11"/>
      <color theme="0"/>
      <name val="Times New Roman"/>
      <family val="1"/>
      <charset val="204"/>
    </font>
    <font>
      <sz val="11"/>
      <color theme="1"/>
      <name val="Times New Roman"/>
      <family val="1"/>
      <charset val="204"/>
    </font>
    <font>
      <b/>
      <sz val="11"/>
      <color theme="1"/>
      <name val="Times New Roman"/>
      <family val="1"/>
      <charset val="204"/>
    </font>
    <font>
      <sz val="10"/>
      <name val="Times New Roman Cyr"/>
      <charset val="204"/>
    </font>
    <font>
      <sz val="9"/>
      <name val="Times New Roman"/>
      <family val="1"/>
      <charset val="204"/>
    </font>
    <font>
      <sz val="8"/>
      <color rgb="FF000000"/>
      <name val="Arial"/>
      <family val="2"/>
      <charset val="204"/>
    </font>
    <font>
      <sz val="11"/>
      <color rgb="FF0000FF"/>
      <name val="Times New Roman"/>
      <family val="1"/>
      <charset val="204"/>
    </font>
    <font>
      <i/>
      <sz val="11"/>
      <color theme="1"/>
      <name val="Times New Roman"/>
      <family val="1"/>
      <charset val="204"/>
    </font>
  </fonts>
  <fills count="7">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
      <patternFill patternType="solid">
        <fgColor theme="0"/>
        <bgColor indexed="64"/>
      </patternFill>
    </fill>
    <fill>
      <patternFill patternType="solid">
        <fgColor rgb="FFFFCCCC"/>
        <bgColor indexed="64"/>
      </patternFill>
    </fill>
    <fill>
      <patternFill patternType="solid">
        <fgColor rgb="FFFFCCFF"/>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4">
    <xf numFmtId="0" fontId="0" fillId="0" borderId="0"/>
    <xf numFmtId="0" fontId="13" fillId="0" borderId="0"/>
    <xf numFmtId="0" fontId="15" fillId="0" borderId="10">
      <alignment horizontal="left" wrapText="1" indent="2"/>
    </xf>
    <xf numFmtId="49" fontId="15" fillId="0" borderId="5">
      <alignment horizontal="center"/>
    </xf>
  </cellStyleXfs>
  <cellXfs count="280">
    <xf numFmtId="0" fontId="0" fillId="0" borderId="0" xfId="0"/>
    <xf numFmtId="0" fontId="1" fillId="0" borderId="2" xfId="0" applyFont="1" applyFill="1" applyBorder="1" applyAlignment="1">
      <alignment horizontal="left" vertical="top" wrapText="1"/>
    </xf>
    <xf numFmtId="0" fontId="3" fillId="0" borderId="0" xfId="0" applyFont="1" applyFill="1" applyAlignment="1">
      <alignment vertical="top" wrapText="1"/>
    </xf>
    <xf numFmtId="49" fontId="3" fillId="0" borderId="2" xfId="0" applyNumberFormat="1" applyFont="1" applyFill="1" applyBorder="1" applyAlignment="1">
      <alignment horizontal="center" vertical="top"/>
    </xf>
    <xf numFmtId="49" fontId="3" fillId="0" borderId="2" xfId="0" applyNumberFormat="1" applyFont="1" applyFill="1" applyBorder="1" applyAlignment="1">
      <alignment horizontal="center" vertical="top" wrapText="1"/>
    </xf>
    <xf numFmtId="0" fontId="3" fillId="0" borderId="2" xfId="0" applyFont="1" applyFill="1" applyBorder="1" applyAlignment="1">
      <alignment horizontal="center" vertical="top"/>
    </xf>
    <xf numFmtId="0" fontId="2" fillId="0" borderId="2" xfId="0" applyFont="1" applyFill="1" applyBorder="1" applyAlignment="1">
      <alignment vertical="top" wrapText="1"/>
    </xf>
    <xf numFmtId="4" fontId="3" fillId="0" borderId="2" xfId="0" applyNumberFormat="1" applyFont="1" applyFill="1" applyBorder="1" applyAlignment="1">
      <alignment vertical="top" wrapText="1"/>
    </xf>
    <xf numFmtId="4" fontId="5" fillId="0" borderId="2" xfId="0" applyNumberFormat="1" applyFont="1" applyFill="1" applyBorder="1" applyAlignment="1">
      <alignment vertical="top" wrapText="1"/>
    </xf>
    <xf numFmtId="0" fontId="3" fillId="0" borderId="3" xfId="0" applyFont="1" applyFill="1" applyBorder="1" applyAlignment="1">
      <alignment horizontal="left" vertical="top" wrapText="1"/>
    </xf>
    <xf numFmtId="0" fontId="3" fillId="0" borderId="0" xfId="0" applyFont="1" applyFill="1" applyAlignment="1">
      <alignment horizontal="center" vertical="top"/>
    </xf>
    <xf numFmtId="0" fontId="3" fillId="0" borderId="0" xfId="0" applyFont="1" applyFill="1" applyAlignment="1">
      <alignment vertical="top"/>
    </xf>
    <xf numFmtId="0" fontId="3" fillId="0" borderId="0" xfId="0" applyFont="1" applyFill="1"/>
    <xf numFmtId="0" fontId="3" fillId="0" borderId="0" xfId="0" applyFont="1" applyFill="1" applyAlignment="1">
      <alignment horizontal="center"/>
    </xf>
    <xf numFmtId="164" fontId="3" fillId="0" borderId="0" xfId="0" applyNumberFormat="1" applyFont="1" applyFill="1" applyAlignment="1">
      <alignment vertical="top" wrapText="1"/>
    </xf>
    <xf numFmtId="49" fontId="3" fillId="0" borderId="0" xfId="0" applyNumberFormat="1" applyFont="1" applyFill="1" applyAlignment="1">
      <alignment vertical="top" wrapText="1"/>
    </xf>
    <xf numFmtId="0" fontId="3" fillId="0" borderId="3" xfId="0" applyFont="1" applyFill="1" applyBorder="1" applyAlignment="1">
      <alignment vertical="top" wrapText="1"/>
    </xf>
    <xf numFmtId="0" fontId="5" fillId="0" borderId="3" xfId="0" applyFont="1" applyFill="1" applyBorder="1" applyAlignment="1">
      <alignment vertical="top" wrapText="1"/>
    </xf>
    <xf numFmtId="49" fontId="5" fillId="0" borderId="2" xfId="0" applyNumberFormat="1" applyFont="1" applyFill="1" applyBorder="1" applyAlignment="1">
      <alignment horizontal="center" vertical="top"/>
    </xf>
    <xf numFmtId="0" fontId="2" fillId="0" borderId="3" xfId="0" applyFont="1" applyFill="1" applyBorder="1" applyAlignment="1">
      <alignment vertical="top" wrapText="1"/>
    </xf>
    <xf numFmtId="49" fontId="2" fillId="0" borderId="2" xfId="0" applyNumberFormat="1" applyFont="1" applyFill="1" applyBorder="1" applyAlignment="1">
      <alignment horizontal="center" vertical="top"/>
    </xf>
    <xf numFmtId="4" fontId="2" fillId="0" borderId="2" xfId="0" applyNumberFormat="1" applyFont="1" applyFill="1" applyBorder="1" applyAlignment="1">
      <alignment horizontal="right" vertical="top" wrapText="1"/>
    </xf>
    <xf numFmtId="4" fontId="3" fillId="0" borderId="2" xfId="0" applyNumberFormat="1" applyFont="1" applyFill="1" applyBorder="1" applyAlignment="1">
      <alignment vertical="top"/>
    </xf>
    <xf numFmtId="4" fontId="2" fillId="0" borderId="2" xfId="0" applyNumberFormat="1" applyFont="1" applyFill="1" applyBorder="1" applyAlignment="1">
      <alignment vertical="top"/>
    </xf>
    <xf numFmtId="0" fontId="2" fillId="0" borderId="0" xfId="0" applyFont="1" applyFill="1" applyAlignment="1">
      <alignment vertical="top"/>
    </xf>
    <xf numFmtId="49" fontId="2" fillId="0" borderId="2" xfId="0" applyNumberFormat="1" applyFont="1" applyFill="1" applyBorder="1" applyAlignment="1">
      <alignment horizontal="center" vertical="top" wrapText="1"/>
    </xf>
    <xf numFmtId="0" fontId="3" fillId="0" borderId="2" xfId="0" applyFont="1" applyFill="1" applyBorder="1" applyAlignment="1">
      <alignment vertical="top"/>
    </xf>
    <xf numFmtId="4" fontId="5" fillId="0" borderId="2" xfId="0" applyNumberFormat="1" applyFont="1" applyFill="1" applyBorder="1" applyAlignment="1">
      <alignment vertical="top"/>
    </xf>
    <xf numFmtId="0" fontId="2" fillId="0" borderId="2" xfId="0" applyFont="1" applyFill="1" applyBorder="1" applyAlignment="1">
      <alignment vertical="top"/>
    </xf>
    <xf numFmtId="49" fontId="5" fillId="0" borderId="2" xfId="0" applyNumberFormat="1" applyFont="1" applyFill="1" applyBorder="1" applyAlignment="1">
      <alignment horizontal="center" vertical="top" wrapText="1"/>
    </xf>
    <xf numFmtId="4" fontId="3" fillId="0" borderId="0" xfId="0" applyNumberFormat="1" applyFont="1" applyFill="1" applyAlignment="1">
      <alignment vertical="top"/>
    </xf>
    <xf numFmtId="49" fontId="3" fillId="0" borderId="1" xfId="0" applyNumberFormat="1" applyFont="1" applyFill="1" applyBorder="1" applyAlignment="1">
      <alignment vertical="top"/>
    </xf>
    <xf numFmtId="49" fontId="3" fillId="0" borderId="1" xfId="0" applyNumberFormat="1" applyFont="1" applyFill="1" applyBorder="1" applyAlignment="1">
      <alignment horizontal="center" vertical="top"/>
    </xf>
    <xf numFmtId="49" fontId="3" fillId="0" borderId="0" xfId="0" applyNumberFormat="1" applyFont="1" applyFill="1" applyAlignment="1">
      <alignment vertical="top"/>
    </xf>
    <xf numFmtId="0" fontId="5" fillId="0" borderId="0" xfId="0" applyFont="1" applyFill="1" applyAlignment="1">
      <alignment vertical="top"/>
    </xf>
    <xf numFmtId="0" fontId="5" fillId="0" borderId="2" xfId="0" applyFont="1" applyFill="1" applyBorder="1" applyAlignment="1">
      <alignment horizontal="left" vertical="top" wrapText="1"/>
    </xf>
    <xf numFmtId="0" fontId="3" fillId="0" borderId="4" xfId="0" applyFont="1" applyFill="1" applyBorder="1" applyAlignment="1">
      <alignment vertical="top" wrapText="1"/>
    </xf>
    <xf numFmtId="0" fontId="2" fillId="0" borderId="0" xfId="0" applyFont="1" applyFill="1" applyBorder="1" applyAlignment="1">
      <alignment vertical="top"/>
    </xf>
    <xf numFmtId="0" fontId="5" fillId="0" borderId="2" xfId="0" applyFont="1" applyFill="1" applyBorder="1" applyAlignment="1">
      <alignment vertical="top"/>
    </xf>
    <xf numFmtId="4" fontId="2" fillId="0" borderId="2" xfId="0" applyNumberFormat="1" applyFont="1" applyFill="1" applyBorder="1" applyAlignment="1">
      <alignment horizontal="right" vertical="top"/>
    </xf>
    <xf numFmtId="0" fontId="6" fillId="0" borderId="0" xfId="0" applyFont="1" applyFill="1" applyAlignment="1">
      <alignment vertical="top"/>
    </xf>
    <xf numFmtId="0" fontId="2" fillId="0" borderId="2" xfId="0" applyFont="1" applyFill="1" applyBorder="1" applyAlignment="1">
      <alignment horizontal="left" vertical="top"/>
    </xf>
    <xf numFmtId="49" fontId="3" fillId="0" borderId="1" xfId="0" applyNumberFormat="1" applyFont="1" applyFill="1" applyBorder="1" applyAlignment="1">
      <alignment vertical="top" wrapText="1"/>
    </xf>
    <xf numFmtId="0" fontId="8" fillId="0" borderId="0" xfId="0" applyFont="1" applyFill="1" applyAlignment="1">
      <alignment horizontal="center"/>
    </xf>
    <xf numFmtId="0" fontId="4" fillId="0" borderId="0" xfId="0" applyFont="1" applyFill="1" applyAlignment="1">
      <alignment vertical="top" wrapText="1"/>
    </xf>
    <xf numFmtId="0" fontId="8" fillId="0" borderId="0" xfId="0" applyFont="1" applyFill="1" applyAlignment="1">
      <alignment horizontal="center" vertical="top"/>
    </xf>
    <xf numFmtId="0" fontId="8" fillId="0" borderId="0" xfId="0" applyFont="1" applyFill="1" applyAlignment="1">
      <alignment horizontal="center" vertical="top" wrapText="1"/>
    </xf>
    <xf numFmtId="0" fontId="8" fillId="0" borderId="2" xfId="0" applyFont="1" applyFill="1" applyBorder="1" applyAlignment="1">
      <alignment horizontal="center" vertical="top"/>
    </xf>
    <xf numFmtId="0" fontId="8" fillId="0" borderId="2" xfId="0" applyFont="1" applyFill="1" applyBorder="1" applyAlignment="1">
      <alignment horizontal="center"/>
    </xf>
    <xf numFmtId="4" fontId="3" fillId="0" borderId="0" xfId="0" applyNumberFormat="1" applyFont="1" applyFill="1" applyAlignment="1">
      <alignment vertical="top" wrapText="1"/>
    </xf>
    <xf numFmtId="0" fontId="9" fillId="0" borderId="0" xfId="0" applyFont="1" applyFill="1" applyAlignment="1">
      <alignment vertical="top" wrapText="1"/>
    </xf>
    <xf numFmtId="164" fontId="9" fillId="0" borderId="0" xfId="0" applyNumberFormat="1" applyFont="1" applyFill="1" applyAlignment="1">
      <alignment vertical="top" wrapText="1"/>
    </xf>
    <xf numFmtId="0" fontId="10" fillId="0" borderId="0" xfId="0" applyFont="1" applyFill="1" applyAlignment="1">
      <alignment vertical="top" wrapText="1"/>
    </xf>
    <xf numFmtId="0" fontId="6" fillId="0" borderId="0" xfId="0" applyFont="1" applyFill="1" applyAlignment="1">
      <alignment vertical="top" wrapText="1"/>
    </xf>
    <xf numFmtId="0" fontId="2" fillId="0" borderId="2" xfId="0" applyFont="1" applyFill="1" applyBorder="1" applyAlignment="1">
      <alignment horizontal="left" vertical="top" wrapText="1"/>
    </xf>
    <xf numFmtId="0" fontId="8" fillId="0" borderId="2" xfId="0" applyFont="1" applyFill="1" applyBorder="1" applyAlignment="1">
      <alignment horizontal="center" vertical="top" wrapText="1"/>
    </xf>
    <xf numFmtId="0" fontId="3" fillId="0" borderId="2" xfId="0" applyFont="1" applyFill="1" applyBorder="1" applyAlignment="1">
      <alignment horizontal="left" vertical="center" wrapText="1"/>
    </xf>
    <xf numFmtId="0" fontId="3" fillId="0" borderId="0" xfId="0" applyFont="1" applyFill="1" applyAlignment="1">
      <alignment horizontal="center" vertical="center"/>
    </xf>
    <xf numFmtId="4" fontId="3" fillId="0" borderId="2" xfId="0" applyNumberFormat="1" applyFont="1" applyFill="1" applyBorder="1" applyAlignment="1">
      <alignment horizontal="right" vertical="top" wrapText="1"/>
    </xf>
    <xf numFmtId="0" fontId="3" fillId="0" borderId="2" xfId="1" applyFont="1" applyFill="1" applyBorder="1" applyAlignment="1">
      <alignment horizontal="center" vertical="top" wrapText="1"/>
    </xf>
    <xf numFmtId="0" fontId="3" fillId="0" borderId="0" xfId="0" applyFont="1" applyFill="1" applyAlignment="1">
      <alignment horizontal="right"/>
    </xf>
    <xf numFmtId="4" fontId="3" fillId="0" borderId="2" xfId="0" applyNumberFormat="1" applyFont="1" applyFill="1" applyBorder="1" applyAlignment="1">
      <alignment horizontal="center" vertical="top"/>
    </xf>
    <xf numFmtId="0" fontId="3" fillId="0" borderId="0" xfId="0" applyFont="1" applyFill="1" applyAlignment="1">
      <alignment horizontal="right" vertical="top"/>
    </xf>
    <xf numFmtId="0" fontId="11" fillId="0" borderId="0" xfId="0" applyFont="1" applyAlignment="1">
      <alignment vertical="top" wrapText="1"/>
    </xf>
    <xf numFmtId="0" fontId="11" fillId="0" borderId="0" xfId="0" applyFont="1" applyAlignment="1">
      <alignment horizontal="center" vertical="top"/>
    </xf>
    <xf numFmtId="0" fontId="12" fillId="0" borderId="0" xfId="0" applyFont="1" applyFill="1" applyAlignment="1">
      <alignment vertical="top"/>
    </xf>
    <xf numFmtId="0" fontId="1" fillId="0" borderId="2" xfId="0" applyFont="1" applyFill="1" applyBorder="1" applyAlignment="1">
      <alignment vertical="top" wrapText="1"/>
    </xf>
    <xf numFmtId="0" fontId="11" fillId="0" borderId="2" xfId="0" applyFont="1" applyFill="1" applyBorder="1" applyAlignment="1">
      <alignment horizontal="justify" vertical="top" wrapText="1"/>
    </xf>
    <xf numFmtId="49" fontId="3" fillId="0" borderId="0" xfId="0" applyNumberFormat="1" applyFont="1" applyFill="1" applyAlignment="1">
      <alignment horizontal="center" vertical="top" wrapText="1"/>
    </xf>
    <xf numFmtId="49" fontId="8" fillId="0" borderId="2" xfId="0" applyNumberFormat="1" applyFont="1" applyFill="1" applyBorder="1" applyAlignment="1">
      <alignment horizontal="center" vertical="top" wrapText="1"/>
    </xf>
    <xf numFmtId="0" fontId="8" fillId="0" borderId="2" xfId="0" applyFont="1" applyFill="1" applyBorder="1" applyAlignment="1">
      <alignment horizontal="left" vertical="top" wrapText="1"/>
    </xf>
    <xf numFmtId="0" fontId="14" fillId="0" borderId="0" xfId="0" applyFont="1" applyFill="1" applyAlignment="1">
      <alignment vertical="top"/>
    </xf>
    <xf numFmtId="0" fontId="5" fillId="0" borderId="2" xfId="0" applyFont="1" applyFill="1" applyBorder="1" applyAlignment="1">
      <alignment horizontal="center" vertical="top" wrapText="1"/>
    </xf>
    <xf numFmtId="0" fontId="3" fillId="0" borderId="5" xfId="0" applyFont="1" applyFill="1" applyBorder="1" applyAlignment="1">
      <alignment horizontal="left" vertical="top" wrapText="1"/>
    </xf>
    <xf numFmtId="0" fontId="3" fillId="0" borderId="0" xfId="0" applyFont="1" applyFill="1" applyAlignment="1">
      <alignment vertical="center"/>
    </xf>
    <xf numFmtId="0" fontId="11" fillId="0" borderId="0" xfId="0" applyFont="1" applyAlignment="1">
      <alignment vertical="top"/>
    </xf>
    <xf numFmtId="49" fontId="3" fillId="0" borderId="6" xfId="0" applyNumberFormat="1" applyFont="1" applyFill="1" applyBorder="1" applyAlignment="1">
      <alignment horizontal="center" vertical="top"/>
    </xf>
    <xf numFmtId="49" fontId="3" fillId="0" borderId="6" xfId="0" applyNumberFormat="1" applyFont="1" applyFill="1" applyBorder="1" applyAlignment="1">
      <alignment horizontal="center" vertical="top" wrapText="1"/>
    </xf>
    <xf numFmtId="49" fontId="3" fillId="0" borderId="0" xfId="0" applyNumberFormat="1" applyFont="1" applyFill="1" applyBorder="1" applyAlignment="1">
      <alignment horizontal="center" vertical="top"/>
    </xf>
    <xf numFmtId="0" fontId="3" fillId="0" borderId="6" xfId="0" applyFont="1" applyFill="1" applyBorder="1" applyAlignment="1">
      <alignment horizontal="left" vertical="top" wrapText="1"/>
    </xf>
    <xf numFmtId="0" fontId="3" fillId="0" borderId="0" xfId="1" applyFont="1" applyFill="1" applyAlignment="1">
      <alignment horizontal="center" vertical="center"/>
    </xf>
    <xf numFmtId="4" fontId="2"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4" fontId="2" fillId="0" borderId="2"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0" fontId="11" fillId="0" borderId="0" xfId="0" applyFont="1" applyFill="1" applyAlignment="1">
      <alignment horizontal="center" vertical="center"/>
    </xf>
    <xf numFmtId="0" fontId="11" fillId="0" borderId="0" xfId="0" applyFont="1" applyFill="1" applyAlignment="1">
      <alignment horizontal="center" vertical="center" wrapText="1"/>
    </xf>
    <xf numFmtId="49" fontId="3" fillId="0" borderId="2" xfId="0" applyNumberFormat="1" applyFont="1" applyFill="1" applyBorder="1" applyAlignment="1">
      <alignment horizontal="center" vertical="center" wrapText="1" shrinkToFit="1"/>
    </xf>
    <xf numFmtId="0" fontId="11" fillId="0" borderId="2" xfId="0" applyFont="1" applyFill="1" applyBorder="1" applyAlignment="1">
      <alignment horizontal="center" vertical="center" wrapText="1"/>
    </xf>
    <xf numFmtId="0" fontId="3" fillId="0" borderId="2" xfId="0" applyFont="1" applyFill="1" applyBorder="1" applyAlignment="1">
      <alignment horizontal="left" vertical="top"/>
    </xf>
    <xf numFmtId="49" fontId="8" fillId="0" borderId="2" xfId="0" applyNumberFormat="1" applyFont="1" applyFill="1" applyBorder="1" applyAlignment="1">
      <alignment horizontal="center" vertical="top"/>
    </xf>
    <xf numFmtId="0" fontId="8" fillId="0" borderId="0" xfId="0" applyFont="1" applyFill="1" applyAlignment="1">
      <alignment vertical="top"/>
    </xf>
    <xf numFmtId="0" fontId="8" fillId="0" borderId="0" xfId="0" applyFont="1" applyFill="1" applyAlignment="1">
      <alignment vertical="top" wrapText="1"/>
    </xf>
    <xf numFmtId="49" fontId="8" fillId="0" borderId="6" xfId="0" applyNumberFormat="1" applyFont="1" applyFill="1" applyBorder="1" applyAlignment="1">
      <alignment horizontal="center" vertical="top"/>
    </xf>
    <xf numFmtId="0" fontId="5" fillId="0" borderId="2" xfId="0"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2" fillId="0" borderId="5" xfId="0" applyFont="1" applyFill="1" applyBorder="1" applyAlignment="1">
      <alignment horizontal="left" vertical="top" wrapText="1"/>
    </xf>
    <xf numFmtId="0" fontId="2" fillId="0" borderId="5" xfId="0" applyFont="1" applyFill="1" applyBorder="1" applyAlignment="1">
      <alignment vertical="top" wrapText="1"/>
    </xf>
    <xf numFmtId="0" fontId="3" fillId="0" borderId="5" xfId="0" applyFont="1" applyFill="1" applyBorder="1" applyAlignment="1">
      <alignment vertical="top" wrapText="1"/>
    </xf>
    <xf numFmtId="0" fontId="5" fillId="0" borderId="5" xfId="0" applyFont="1" applyFill="1" applyBorder="1" applyAlignment="1">
      <alignment vertical="top" wrapText="1"/>
    </xf>
    <xf numFmtId="0" fontId="3" fillId="0" borderId="9" xfId="0" applyFont="1" applyFill="1" applyBorder="1" applyAlignment="1">
      <alignment horizontal="left" vertical="top" wrapText="1"/>
    </xf>
    <xf numFmtId="0" fontId="5" fillId="0" borderId="5" xfId="0" applyFont="1" applyFill="1" applyBorder="1" applyAlignment="1">
      <alignment horizontal="left" vertical="top" wrapText="1"/>
    </xf>
    <xf numFmtId="0" fontId="1" fillId="0"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left" vertical="center" wrapText="1"/>
    </xf>
    <xf numFmtId="49" fontId="3" fillId="0" borderId="2" xfId="0" applyNumberFormat="1" applyFont="1" applyFill="1" applyBorder="1" applyAlignment="1">
      <alignment horizontal="center" vertical="center" wrapText="1"/>
    </xf>
    <xf numFmtId="49" fontId="8" fillId="0" borderId="0" xfId="0" applyNumberFormat="1" applyFont="1" applyFill="1" applyAlignment="1">
      <alignment vertical="top"/>
    </xf>
    <xf numFmtId="49" fontId="8" fillId="0" borderId="6" xfId="0" applyNumberFormat="1" applyFont="1" applyFill="1" applyBorder="1" applyAlignment="1">
      <alignment horizontal="center" vertical="top" wrapText="1"/>
    </xf>
    <xf numFmtId="0" fontId="8" fillId="0" borderId="5"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9" xfId="0" applyFont="1" applyFill="1" applyBorder="1" applyAlignment="1">
      <alignment horizontal="left" vertical="top" wrapText="1"/>
    </xf>
    <xf numFmtId="49" fontId="8" fillId="0" borderId="0" xfId="0" applyNumberFormat="1" applyFont="1" applyFill="1" applyAlignment="1">
      <alignment horizontal="center" vertical="top"/>
    </xf>
    <xf numFmtId="0" fontId="3" fillId="0" borderId="2" xfId="0" applyFont="1" applyFill="1" applyBorder="1" applyAlignment="1">
      <alignment horizontal="center" vertical="top" wrapText="1"/>
    </xf>
    <xf numFmtId="0" fontId="3" fillId="0" borderId="0" xfId="0" applyFont="1" applyFill="1" applyAlignment="1">
      <alignment horizontal="center" vertical="top" wrapText="1"/>
    </xf>
    <xf numFmtId="0" fontId="3" fillId="0" borderId="4" xfId="0"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4" fontId="5" fillId="0" borderId="2" xfId="0" applyNumberFormat="1" applyFont="1" applyFill="1" applyBorder="1" applyAlignment="1">
      <alignment horizontal="right" vertical="top" wrapText="1"/>
    </xf>
    <xf numFmtId="4" fontId="3" fillId="0" borderId="5" xfId="0" applyNumberFormat="1" applyFont="1" applyFill="1" applyBorder="1" applyAlignment="1">
      <alignment horizontal="right" vertical="top" wrapText="1"/>
    </xf>
    <xf numFmtId="49" fontId="7" fillId="0" borderId="2" xfId="0" applyNumberFormat="1" applyFont="1" applyFill="1" applyBorder="1" applyAlignment="1">
      <alignment horizontal="center" vertical="top" wrapText="1"/>
    </xf>
    <xf numFmtId="0" fontId="2" fillId="0" borderId="9" xfId="0" applyFont="1" applyFill="1" applyBorder="1" applyAlignment="1">
      <alignment vertical="top" wrapText="1"/>
    </xf>
    <xf numFmtId="0" fontId="2" fillId="0" borderId="6" xfId="0" applyFont="1" applyFill="1" applyBorder="1" applyAlignment="1">
      <alignment horizontal="left" vertical="top" wrapText="1"/>
    </xf>
    <xf numFmtId="0" fontId="2" fillId="0" borderId="6" xfId="0" applyFont="1" applyFill="1" applyBorder="1" applyAlignment="1">
      <alignment vertical="top"/>
    </xf>
    <xf numFmtId="49" fontId="2" fillId="0" borderId="6" xfId="0" applyNumberFormat="1" applyFont="1" applyFill="1" applyBorder="1" applyAlignment="1">
      <alignment horizontal="center" vertical="top" wrapText="1"/>
    </xf>
    <xf numFmtId="49" fontId="2" fillId="0" borderId="6" xfId="0" applyNumberFormat="1" applyFont="1" applyFill="1" applyBorder="1" applyAlignment="1">
      <alignment horizontal="center" vertical="top"/>
    </xf>
    <xf numFmtId="0" fontId="3" fillId="0" borderId="11" xfId="0" applyFont="1" applyFill="1" applyBorder="1" applyAlignment="1">
      <alignment horizontal="left" vertical="top" wrapText="1"/>
    </xf>
    <xf numFmtId="49" fontId="3" fillId="0" borderId="7" xfId="0" applyNumberFormat="1" applyFont="1" applyFill="1" applyBorder="1" applyAlignment="1">
      <alignment horizontal="center" vertical="top" wrapText="1"/>
    </xf>
    <xf numFmtId="49" fontId="3" fillId="0" borderId="7" xfId="0" applyNumberFormat="1" applyFont="1" applyFill="1" applyBorder="1" applyAlignment="1">
      <alignment horizontal="center" vertical="top"/>
    </xf>
    <xf numFmtId="49" fontId="3" fillId="0" borderId="2" xfId="0" applyNumberFormat="1" applyFont="1" applyFill="1" applyBorder="1" applyAlignment="1">
      <alignment horizontal="center" vertical="center"/>
    </xf>
    <xf numFmtId="49" fontId="16" fillId="0" borderId="2" xfId="0" applyNumberFormat="1" applyFont="1" applyFill="1" applyBorder="1" applyAlignment="1">
      <alignment horizontal="center" vertical="top" wrapText="1"/>
    </xf>
    <xf numFmtId="49" fontId="16" fillId="0" borderId="5" xfId="0" applyNumberFormat="1" applyFont="1" applyFill="1" applyBorder="1" applyAlignment="1">
      <alignment horizontal="center" vertical="top" wrapText="1"/>
    </xf>
    <xf numFmtId="0" fontId="3" fillId="0" borderId="0" xfId="0" applyFont="1" applyFill="1" applyBorder="1" applyAlignment="1">
      <alignment vertical="top"/>
    </xf>
    <xf numFmtId="4" fontId="3" fillId="0" borderId="2" xfId="0" applyNumberFormat="1" applyFont="1" applyFill="1" applyBorder="1" applyAlignment="1">
      <alignment horizontal="right" vertical="top"/>
    </xf>
    <xf numFmtId="0" fontId="4" fillId="0" borderId="0" xfId="0" applyFont="1" applyFill="1" applyAlignment="1">
      <alignment vertical="top"/>
    </xf>
    <xf numFmtId="49" fontId="3" fillId="0" borderId="2" xfId="0" applyNumberFormat="1" applyFont="1" applyFill="1" applyBorder="1" applyAlignment="1">
      <alignment horizontal="left" vertical="top" wrapText="1"/>
    </xf>
    <xf numFmtId="0" fontId="3" fillId="0" borderId="2" xfId="0" applyFont="1" applyFill="1" applyBorder="1" applyAlignment="1">
      <alignment vertical="center" wrapText="1"/>
    </xf>
    <xf numFmtId="0" fontId="3" fillId="3"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2" fillId="0" borderId="7"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8" fillId="0" borderId="5" xfId="0" applyFont="1" applyFill="1" applyBorder="1" applyAlignment="1">
      <alignment vertical="top" wrapText="1"/>
    </xf>
    <xf numFmtId="0" fontId="8" fillId="0" borderId="2" xfId="0" applyFont="1" applyFill="1" applyBorder="1" applyAlignment="1">
      <alignment vertical="top"/>
    </xf>
    <xf numFmtId="49" fontId="16" fillId="0" borderId="11" xfId="0" applyNumberFormat="1" applyFont="1" applyFill="1" applyBorder="1" applyAlignment="1">
      <alignment horizontal="center" vertical="top" wrapText="1"/>
    </xf>
    <xf numFmtId="49" fontId="16" fillId="0" borderId="8" xfId="0" applyNumberFormat="1"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center" vertical="top" wrapText="1"/>
    </xf>
    <xf numFmtId="49" fontId="3" fillId="0" borderId="5" xfId="0" applyNumberFormat="1" applyFont="1" applyFill="1" applyBorder="1" applyAlignment="1">
      <alignment horizontal="center" vertical="top" wrapText="1"/>
    </xf>
    <xf numFmtId="49" fontId="8" fillId="0" borderId="5" xfId="0" applyNumberFormat="1" applyFont="1" applyFill="1" applyBorder="1" applyAlignment="1">
      <alignment horizontal="center" vertical="top" wrapText="1"/>
    </xf>
    <xf numFmtId="49" fontId="3" fillId="0" borderId="0" xfId="0" applyNumberFormat="1" applyFont="1" applyFill="1" applyBorder="1" applyAlignment="1">
      <alignment vertical="top"/>
    </xf>
    <xf numFmtId="0" fontId="11" fillId="0" borderId="0" xfId="0" applyFont="1" applyFill="1" applyAlignment="1">
      <alignment vertical="top"/>
    </xf>
    <xf numFmtId="0" fontId="11" fillId="4" borderId="0" xfId="0" applyFont="1" applyFill="1" applyAlignment="1">
      <alignment vertical="top"/>
    </xf>
    <xf numFmtId="0" fontId="11" fillId="4" borderId="0" xfId="0" applyFont="1" applyFill="1" applyAlignment="1">
      <alignment horizontal="center" vertical="top"/>
    </xf>
    <xf numFmtId="4" fontId="11" fillId="0" borderId="0" xfId="0" applyNumberFormat="1" applyFont="1" applyAlignment="1">
      <alignment vertical="top"/>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49" fontId="16" fillId="3" borderId="5" xfId="0" applyNumberFormat="1" applyFont="1" applyFill="1" applyBorder="1" applyAlignment="1">
      <alignment horizontal="center" vertical="top" wrapText="1"/>
    </xf>
    <xf numFmtId="0" fontId="3" fillId="3" borderId="2" xfId="0" applyFont="1" applyFill="1" applyBorder="1" applyAlignment="1">
      <alignment vertical="top" wrapText="1"/>
    </xf>
    <xf numFmtId="0" fontId="3" fillId="3" borderId="2" xfId="0" applyFont="1" applyFill="1" applyBorder="1" applyAlignment="1">
      <alignment horizontal="left" vertical="top" wrapText="1"/>
    </xf>
    <xf numFmtId="49" fontId="3" fillId="3" borderId="2" xfId="0" applyNumberFormat="1" applyFont="1" applyFill="1" applyBorder="1" applyAlignment="1">
      <alignment horizontal="center" vertical="top"/>
    </xf>
    <xf numFmtId="49" fontId="3" fillId="3" borderId="5" xfId="0" applyNumberFormat="1" applyFont="1" applyFill="1" applyBorder="1" applyAlignment="1">
      <alignment horizontal="center" vertical="top" wrapText="1"/>
    </xf>
    <xf numFmtId="49" fontId="3" fillId="3" borderId="2" xfId="0" applyNumberFormat="1"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0" fontId="3" fillId="4" borderId="0" xfId="0" applyFont="1" applyFill="1" applyAlignment="1">
      <alignment vertical="center"/>
    </xf>
    <xf numFmtId="0" fontId="12" fillId="0" borderId="0" xfId="0" applyFont="1" applyFill="1" applyAlignment="1">
      <alignment vertical="center"/>
    </xf>
    <xf numFmtId="0" fontId="11" fillId="0" borderId="0" xfId="0" applyFont="1" applyFill="1" applyAlignment="1">
      <alignment vertical="center"/>
    </xf>
    <xf numFmtId="0" fontId="2" fillId="0" borderId="2" xfId="0" quotePrefix="1" applyNumberFormat="1" applyFont="1" applyFill="1" applyBorder="1" applyAlignment="1">
      <alignment horizontal="center" vertical="center" shrinkToFit="1"/>
    </xf>
    <xf numFmtId="0" fontId="11" fillId="4" borderId="0" xfId="0" applyFont="1" applyFill="1" applyAlignment="1">
      <alignment vertical="center"/>
    </xf>
    <xf numFmtId="4" fontId="11" fillId="0" borderId="0" xfId="0" applyNumberFormat="1" applyFont="1" applyFill="1" applyAlignment="1">
      <alignment horizontal="center" vertical="center"/>
    </xf>
    <xf numFmtId="4" fontId="2" fillId="0" borderId="2" xfId="0" applyNumberFormat="1" applyFont="1" applyFill="1" applyBorder="1" applyAlignment="1">
      <alignment vertical="center"/>
    </xf>
    <xf numFmtId="4" fontId="2" fillId="0" borderId="0" xfId="0" applyNumberFormat="1" applyFont="1" applyFill="1" applyAlignment="1">
      <alignment vertical="top"/>
    </xf>
    <xf numFmtId="4" fontId="2" fillId="5" borderId="2" xfId="0" applyNumberFormat="1" applyFont="1" applyFill="1" applyBorder="1" applyAlignment="1">
      <alignment horizontal="right" vertical="top" wrapText="1"/>
    </xf>
    <xf numFmtId="4" fontId="2" fillId="5" borderId="2" xfId="0" applyNumberFormat="1" applyFont="1" applyFill="1" applyBorder="1" applyAlignment="1">
      <alignment vertical="top"/>
    </xf>
    <xf numFmtId="4" fontId="2" fillId="5" borderId="0" xfId="0" applyNumberFormat="1" applyFont="1" applyFill="1" applyAlignment="1">
      <alignment vertical="top"/>
    </xf>
    <xf numFmtId="0" fontId="4" fillId="0" borderId="2" xfId="0" applyFont="1" applyFill="1" applyBorder="1" applyAlignment="1">
      <alignment vertical="top" wrapText="1"/>
    </xf>
    <xf numFmtId="0" fontId="3" fillId="0" borderId="2" xfId="0" applyFont="1" applyFill="1" applyBorder="1" applyAlignment="1">
      <alignment horizontal="justify" vertical="top" wrapText="1"/>
    </xf>
    <xf numFmtId="0" fontId="11" fillId="0" borderId="2" xfId="0" applyFont="1" applyFill="1" applyBorder="1" applyAlignment="1">
      <alignment vertical="top" wrapText="1"/>
    </xf>
    <xf numFmtId="0" fontId="3" fillId="0" borderId="2" xfId="0"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0" fontId="3" fillId="0" borderId="7" xfId="0" applyFont="1" applyFill="1" applyBorder="1" applyAlignment="1">
      <alignment horizontal="center" vertical="top" wrapText="1"/>
    </xf>
    <xf numFmtId="0" fontId="3" fillId="6" borderId="5" xfId="0" applyFont="1" applyFill="1" applyBorder="1" applyAlignment="1">
      <alignment horizontal="left" vertical="top" wrapText="1"/>
    </xf>
    <xf numFmtId="0" fontId="3" fillId="6" borderId="2" xfId="0" applyFont="1" applyFill="1" applyBorder="1" applyAlignment="1">
      <alignment horizontal="left" vertical="top" wrapText="1"/>
    </xf>
    <xf numFmtId="0" fontId="3" fillId="6" borderId="5" xfId="0" applyFont="1" applyFill="1" applyBorder="1" applyAlignment="1">
      <alignment vertical="top" wrapText="1"/>
    </xf>
    <xf numFmtId="49" fontId="3" fillId="0" borderId="9" xfId="0" applyNumberFormat="1" applyFont="1" applyFill="1" applyBorder="1" applyAlignment="1">
      <alignment horizontal="center" vertical="top" wrapText="1"/>
    </xf>
    <xf numFmtId="4" fontId="3" fillId="0" borderId="4" xfId="0" applyNumberFormat="1" applyFont="1" applyFill="1" applyBorder="1" applyAlignment="1">
      <alignment horizontal="center" vertical="center" wrapText="1"/>
    </xf>
    <xf numFmtId="49" fontId="2" fillId="0" borderId="5" xfId="0" applyNumberFormat="1" applyFont="1" applyFill="1" applyBorder="1" applyAlignment="1">
      <alignment vertical="top" wrapText="1"/>
    </xf>
    <xf numFmtId="49" fontId="3" fillId="0" borderId="11" xfId="0" applyNumberFormat="1" applyFont="1" applyFill="1" applyBorder="1" applyAlignment="1">
      <alignment horizontal="center" vertical="top" wrapText="1"/>
    </xf>
    <xf numFmtId="49" fontId="2" fillId="0" borderId="5" xfId="0" applyNumberFormat="1" applyFont="1" applyFill="1" applyBorder="1" applyAlignment="1">
      <alignment horizontal="center" vertical="top" wrapText="1"/>
    </xf>
    <xf numFmtId="49" fontId="3" fillId="0" borderId="8" xfId="0" applyNumberFormat="1" applyFont="1" applyFill="1" applyBorder="1" applyAlignment="1">
      <alignment horizontal="center" vertical="top" wrapText="1"/>
    </xf>
    <xf numFmtId="49" fontId="8" fillId="0" borderId="0" xfId="0" applyNumberFormat="1" applyFont="1" applyFill="1" applyAlignment="1">
      <alignment vertical="top" wrapText="1"/>
    </xf>
    <xf numFmtId="0" fontId="3" fillId="0" borderId="2" xfId="0"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5" xfId="0" applyFont="1" applyFill="1" applyBorder="1" applyAlignment="1">
      <alignment horizontal="center" vertical="top" wrapText="1"/>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0" fontId="17" fillId="0" borderId="0" xfId="0" applyFont="1" applyFill="1" applyAlignment="1">
      <alignment vertical="center"/>
    </xf>
    <xf numFmtId="0" fontId="3" fillId="0" borderId="4" xfId="0" applyFont="1" applyFill="1" applyBorder="1" applyAlignment="1">
      <alignment horizontal="left" vertical="top" wrapText="1"/>
    </xf>
    <xf numFmtId="0" fontId="11" fillId="0" borderId="3" xfId="0" applyFont="1" applyFill="1" applyBorder="1" applyAlignment="1">
      <alignment horizontal="center" vertical="center" wrapText="1"/>
    </xf>
    <xf numFmtId="0" fontId="11" fillId="0" borderId="7" xfId="0" applyFont="1" applyFill="1" applyBorder="1" applyAlignment="1">
      <alignment horizontal="justify" vertical="top" wrapText="1"/>
    </xf>
    <xf numFmtId="0" fontId="3"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3" fillId="0" borderId="0" xfId="0" applyFont="1" applyFill="1" applyAlignment="1">
      <alignment horizontal="center" vertical="top" wrapText="1"/>
    </xf>
    <xf numFmtId="0" fontId="3" fillId="0" borderId="2" xfId="0" applyFont="1" applyFill="1" applyBorder="1" applyAlignment="1">
      <alignment horizontal="center" vertical="top" wrapText="1"/>
    </xf>
    <xf numFmtId="0" fontId="11" fillId="0" borderId="0" xfId="0" applyFont="1" applyFill="1" applyAlignment="1">
      <alignment vertical="top"/>
    </xf>
    <xf numFmtId="49" fontId="8" fillId="0" borderId="2" xfId="0" applyNumberFormat="1" applyFont="1" applyFill="1" applyBorder="1" applyAlignment="1">
      <alignment horizontal="center" vertical="top" wrapText="1" shrinkToFit="1"/>
    </xf>
    <xf numFmtId="49" fontId="3" fillId="0" borderId="2" xfId="0" applyNumberFormat="1" applyFont="1" applyFill="1" applyBorder="1" applyAlignment="1">
      <alignment horizontal="center" vertical="top" wrapText="1" shrinkToFit="1"/>
    </xf>
    <xf numFmtId="0" fontId="11" fillId="0" borderId="2" xfId="0" applyFont="1" applyFill="1" applyBorder="1" applyAlignment="1">
      <alignment horizontal="center" vertical="top" wrapText="1"/>
    </xf>
    <xf numFmtId="0" fontId="3" fillId="0" borderId="2" xfId="0" applyFont="1" applyFill="1" applyBorder="1" applyAlignment="1">
      <alignment vertical="center"/>
    </xf>
    <xf numFmtId="0" fontId="11" fillId="0" borderId="2" xfId="0" applyFont="1" applyFill="1" applyBorder="1" applyAlignment="1">
      <alignment horizontal="center" vertical="center"/>
    </xf>
    <xf numFmtId="0" fontId="3" fillId="0" borderId="2" xfId="0" quotePrefix="1" applyNumberFormat="1" applyFont="1" applyFill="1" applyBorder="1" applyAlignment="1">
      <alignment horizontal="center" vertical="center" wrapText="1"/>
    </xf>
    <xf numFmtId="4" fontId="11" fillId="0" borderId="0" xfId="0" applyNumberFormat="1" applyFont="1" applyFill="1" applyAlignment="1">
      <alignment vertical="top"/>
    </xf>
    <xf numFmtId="0" fontId="11" fillId="0" borderId="0" xfId="0" applyFont="1" applyFill="1" applyAlignment="1">
      <alignment horizontal="center" vertical="top"/>
    </xf>
    <xf numFmtId="0" fontId="3" fillId="0" borderId="2" xfId="0" applyFont="1" applyFill="1" applyBorder="1" applyAlignment="1">
      <alignment horizontal="center" vertical="top" wrapText="1"/>
    </xf>
    <xf numFmtId="0" fontId="11" fillId="0" borderId="0" xfId="0" applyFont="1" applyFill="1" applyAlignment="1">
      <alignment vertical="top"/>
    </xf>
    <xf numFmtId="0" fontId="3" fillId="0" borderId="2" xfId="0" applyFont="1" applyFill="1" applyBorder="1" applyAlignment="1">
      <alignment horizontal="left" vertical="top" wrapText="1"/>
    </xf>
    <xf numFmtId="0" fontId="3" fillId="2" borderId="0" xfId="0" applyFont="1" applyFill="1" applyAlignment="1">
      <alignment horizontal="center" vertical="center"/>
    </xf>
    <xf numFmtId="0" fontId="11" fillId="2" borderId="0" xfId="0" applyFont="1" applyFill="1" applyAlignment="1">
      <alignment horizontal="center" vertical="center" wrapText="1"/>
    </xf>
    <xf numFmtId="49" fontId="3" fillId="2" borderId="2" xfId="0" applyNumberFormat="1" applyFont="1" applyFill="1" applyBorder="1" applyAlignment="1">
      <alignment horizontal="center" vertical="center" wrapText="1" shrinkToFit="1"/>
    </xf>
    <xf numFmtId="0" fontId="11"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xf>
    <xf numFmtId="4" fontId="3" fillId="2" borderId="2" xfId="0" applyNumberFormat="1" applyFont="1" applyFill="1" applyBorder="1" applyAlignment="1">
      <alignment horizontal="center" vertical="center"/>
    </xf>
    <xf numFmtId="4" fontId="2" fillId="2" borderId="2" xfId="0" applyNumberFormat="1"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0" fontId="11" fillId="2" borderId="0" xfId="0" applyFont="1" applyFill="1" applyAlignment="1">
      <alignment vertical="top"/>
    </xf>
    <xf numFmtId="4" fontId="11" fillId="2" borderId="0" xfId="0" applyNumberFormat="1" applyFont="1" applyFill="1" applyAlignment="1">
      <alignment vertical="top"/>
    </xf>
    <xf numFmtId="4" fontId="11" fillId="2" borderId="0" xfId="0" applyNumberFormat="1" applyFont="1" applyFill="1" applyAlignment="1">
      <alignment horizontal="center" vertical="center"/>
    </xf>
    <xf numFmtId="0" fontId="11" fillId="2" borderId="0" xfId="0" applyFont="1" applyFill="1" applyAlignment="1">
      <alignment horizontal="center" vertical="center"/>
    </xf>
    <xf numFmtId="49" fontId="3" fillId="0" borderId="4" xfId="0" applyNumberFormat="1" applyFont="1" applyFill="1" applyBorder="1" applyAlignment="1">
      <alignment horizontal="center" vertical="top" wrapText="1"/>
    </xf>
    <xf numFmtId="0" fontId="3" fillId="2" borderId="2" xfId="0" applyFont="1" applyFill="1" applyBorder="1" applyAlignment="1">
      <alignment horizontal="left" vertical="top" wrapText="1"/>
    </xf>
    <xf numFmtId="0" fontId="11" fillId="0" borderId="0" xfId="0" applyFont="1" applyFill="1" applyAlignment="1">
      <alignment vertical="top"/>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0" fontId="3" fillId="0" borderId="0" xfId="0" applyFont="1" applyFill="1" applyBorder="1" applyAlignment="1">
      <alignment horizontal="center" vertical="top" wrapText="1"/>
    </xf>
    <xf numFmtId="0" fontId="3" fillId="0" borderId="2" xfId="0" applyFont="1" applyFill="1" applyBorder="1" applyAlignment="1">
      <alignment vertical="top" wrapText="1"/>
    </xf>
    <xf numFmtId="0" fontId="8" fillId="0" borderId="2" xfId="0" applyFont="1" applyFill="1" applyBorder="1" applyAlignment="1">
      <alignment horizontal="center" vertical="top" wrapText="1"/>
    </xf>
    <xf numFmtId="0" fontId="3" fillId="0" borderId="2" xfId="0" applyNumberFormat="1" applyFont="1" applyFill="1" applyBorder="1" applyAlignment="1">
      <alignment vertical="top" wrapText="1"/>
    </xf>
    <xf numFmtId="0" fontId="1" fillId="0" borderId="2" xfId="2" applyNumberFormat="1" applyFont="1" applyFill="1" applyBorder="1" applyAlignment="1" applyProtection="1">
      <alignment horizontal="left" vertical="top" wrapText="1"/>
    </xf>
    <xf numFmtId="0" fontId="2" fillId="0" borderId="2" xfId="0" applyNumberFormat="1" applyFont="1" applyFill="1" applyBorder="1" applyAlignment="1">
      <alignment horizontal="left" vertical="top" wrapText="1"/>
    </xf>
    <xf numFmtId="49" fontId="11" fillId="0" borderId="2" xfId="0" applyNumberFormat="1" applyFont="1" applyFill="1" applyBorder="1" applyAlignment="1">
      <alignment horizontal="left" vertical="top" wrapText="1"/>
    </xf>
    <xf numFmtId="49" fontId="11" fillId="0" borderId="6" xfId="0" applyNumberFormat="1" applyFont="1" applyFill="1" applyBorder="1" applyAlignment="1">
      <alignment horizontal="left" vertical="top" wrapText="1"/>
    </xf>
    <xf numFmtId="0" fontId="1" fillId="0" borderId="2" xfId="0" applyFont="1" applyFill="1" applyBorder="1" applyAlignment="1">
      <alignment horizontal="justify" vertical="top" wrapText="1"/>
    </xf>
    <xf numFmtId="0" fontId="2" fillId="0" borderId="2" xfId="0" applyFont="1" applyFill="1" applyBorder="1" applyAlignment="1">
      <alignment horizontal="justify" vertical="top" wrapText="1"/>
    </xf>
    <xf numFmtId="0" fontId="3" fillId="0" borderId="0" xfId="0" applyFont="1" applyFill="1" applyBorder="1" applyAlignment="1">
      <alignment horizontal="center" vertical="top" wrapText="1"/>
    </xf>
    <xf numFmtId="0" fontId="8" fillId="0" borderId="2" xfId="0" applyFont="1" applyFill="1" applyBorder="1" applyAlignment="1">
      <alignment horizontal="center" vertical="top" wrapText="1"/>
    </xf>
    <xf numFmtId="166" fontId="3" fillId="0" borderId="2" xfId="0" applyNumberFormat="1" applyFont="1" applyFill="1" applyBorder="1" applyAlignment="1">
      <alignment vertical="top"/>
    </xf>
    <xf numFmtId="166" fontId="3" fillId="0" borderId="2" xfId="0" applyNumberFormat="1" applyFont="1" applyFill="1" applyBorder="1" applyAlignment="1">
      <alignment horizontal="center" vertical="top"/>
    </xf>
    <xf numFmtId="4" fontId="2" fillId="0" borderId="0" xfId="0" applyNumberFormat="1" applyFont="1" applyFill="1" applyAlignment="1">
      <alignment horizontal="center" vertical="top"/>
    </xf>
    <xf numFmtId="4" fontId="3" fillId="0" borderId="0" xfId="0" applyNumberFormat="1" applyFont="1" applyFill="1" applyAlignment="1">
      <alignment horizontal="center" vertical="top"/>
    </xf>
    <xf numFmtId="165" fontId="3" fillId="0" borderId="2" xfId="0" applyNumberFormat="1" applyFont="1" applyFill="1" applyBorder="1" applyAlignment="1">
      <alignment horizontal="center" vertical="top"/>
    </xf>
    <xf numFmtId="166" fontId="2" fillId="0" borderId="2" xfId="0" applyNumberFormat="1" applyFont="1" applyFill="1" applyBorder="1" applyAlignment="1">
      <alignment vertical="top"/>
    </xf>
    <xf numFmtId="4" fontId="2" fillId="5" borderId="0" xfId="0" applyNumberFormat="1" applyFont="1" applyFill="1" applyAlignment="1">
      <alignment horizontal="center" vertical="top"/>
    </xf>
    <xf numFmtId="166" fontId="3" fillId="0" borderId="2" xfId="0" applyNumberFormat="1" applyFont="1" applyFill="1" applyBorder="1" applyAlignment="1">
      <alignment horizontal="right" vertical="top" wrapText="1"/>
    </xf>
    <xf numFmtId="166" fontId="3" fillId="0" borderId="2" xfId="0" applyNumberFormat="1" applyFont="1" applyFill="1" applyBorder="1" applyAlignment="1">
      <alignment vertical="top" wrapText="1"/>
    </xf>
    <xf numFmtId="166" fontId="2" fillId="5" borderId="2" xfId="0" applyNumberFormat="1" applyFont="1" applyFill="1" applyBorder="1" applyAlignment="1">
      <alignment vertical="top"/>
    </xf>
    <xf numFmtId="0" fontId="3" fillId="0" borderId="2" xfId="0" applyFont="1" applyFill="1" applyBorder="1" applyAlignment="1">
      <alignment vertical="top" wrapText="1"/>
    </xf>
    <xf numFmtId="0" fontId="8"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49" fontId="3" fillId="0" borderId="0" xfId="0" applyNumberFormat="1" applyFont="1" applyFill="1" applyAlignment="1">
      <alignment horizontal="right" vertical="top"/>
    </xf>
    <xf numFmtId="0" fontId="14" fillId="0" borderId="2" xfId="0" applyFont="1" applyFill="1" applyBorder="1" applyAlignment="1">
      <alignment horizontal="center" vertical="top" wrapText="1"/>
    </xf>
    <xf numFmtId="49" fontId="3" fillId="0" borderId="0" xfId="0" applyNumberFormat="1" applyFont="1" applyFill="1" applyBorder="1" applyAlignment="1">
      <alignment horizontal="left" vertical="top" wrapText="1"/>
    </xf>
    <xf numFmtId="0" fontId="11" fillId="0" borderId="0" xfId="0" applyFont="1" applyFill="1" applyAlignment="1">
      <alignment vertical="top"/>
    </xf>
    <xf numFmtId="0" fontId="2" fillId="0" borderId="0" xfId="0" applyFont="1" applyFill="1" applyBorder="1" applyAlignment="1">
      <alignment horizontal="center" vertical="top" wrapText="1"/>
    </xf>
    <xf numFmtId="0" fontId="2" fillId="0" borderId="0" xfId="0" applyFont="1" applyFill="1" applyAlignment="1">
      <alignment horizontal="center" vertical="top" wrapText="1"/>
    </xf>
    <xf numFmtId="49" fontId="3" fillId="0" borderId="0" xfId="0" applyNumberFormat="1" applyFont="1" applyFill="1" applyAlignment="1">
      <alignment horizontal="left"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3" fillId="0" borderId="0" xfId="0" applyFont="1" applyFill="1" applyAlignment="1">
      <alignment horizontal="left" vertical="top" wrapText="1"/>
    </xf>
    <xf numFmtId="0" fontId="3" fillId="0" borderId="2" xfId="0" applyFont="1" applyFill="1" applyBorder="1" applyAlignment="1">
      <alignment vertical="top" wrapText="1"/>
    </xf>
    <xf numFmtId="0" fontId="8" fillId="0" borderId="2" xfId="0" applyFont="1" applyFill="1" applyBorder="1" applyAlignment="1">
      <alignment horizontal="center" vertical="top" wrapText="1"/>
    </xf>
    <xf numFmtId="0" fontId="3" fillId="0" borderId="2" xfId="0" applyFont="1" applyFill="1" applyBorder="1" applyAlignment="1">
      <alignment horizontal="left" vertical="top" wrapText="1"/>
    </xf>
  </cellXfs>
  <cellStyles count="4">
    <cellStyle name="xl31" xfId="2"/>
    <cellStyle name="xl43" xfId="3"/>
    <cellStyle name="Обычный" xfId="0" builtinId="0"/>
    <cellStyle name="Обычный_method_2_1" xfId="1"/>
  </cellStyles>
  <dxfs count="0"/>
  <tableStyles count="0" defaultTableStyle="TableStyleMedium2" defaultPivotStyle="PivotStyleMedium9"/>
  <colors>
    <mruColors>
      <color rgb="FF0000FF"/>
      <color rgb="FFFFFFCC"/>
      <color rgb="FFFFCC99"/>
      <color rgb="FF66FFCC"/>
      <color rgb="FFCCFF99"/>
      <color rgb="FFFFCCFF"/>
      <color rgb="FFFFCCCC"/>
      <color rgb="FFCCEC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rina\Documents\&#1048;&#1079;&#1084;_&#1088;&#1077;&#1096;&#1077;&#1085;&#1080;&#1081;%202020\&#1048;&#1079;&#1084;&#1077;&#1085;&#1077;&#1085;&#1080;&#1103;%202020\ADMINISTRATOR\Documents\&#1040;&#1056;&#1061;&#1048;&#1042;\2003-2019%20&#1075;&#1086;&#1076;&#1099;\2019\&#1054;&#1090;&#1095;&#1077;&#1090;&#1099;%20&#1074;%20&#1057;&#1086;&#1074;&#1077;&#1090;\9%20&#1084;&#1077;&#1089;&#1103;&#1094;&#1077;&#1074;%202019\&#1055;&#1086;&#1089;&#1090;_&#1040;&#1050;&#1056;%20&#1086;&#1090;%2028_10_19%20&#8470;726+&#1087;&#1088;&#1080;&#1083;_\&#1055;&#1088;&#1080;&#1083;&#1086;&#1078;&#1077;&#1085;&#1080;&#1103;%20&#1085;&#1072;%2001_04_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ыписка из долг.книги"/>
      <sheetName val="Рез."/>
      <sheetName val="Дох."/>
      <sheetName val="Функц."/>
      <sheetName val="Вед."/>
      <sheetName val="Ист.8"/>
      <sheetName val="Мер.функц."/>
      <sheetName val="Мер.вед."/>
    </sheetNames>
    <sheetDataSet>
      <sheetData sheetId="0" refreshError="1"/>
      <sheetData sheetId="1" refreshError="1"/>
      <sheetData sheetId="2" refreshError="1">
        <row r="131">
          <cell r="C131">
            <v>192134889.22999999</v>
          </cell>
          <cell r="D131">
            <v>193147789.22999999</v>
          </cell>
          <cell r="E131">
            <v>52107712.379999995</v>
          </cell>
        </row>
      </sheetData>
      <sheetData sheetId="3" refreshError="1">
        <row r="441">
          <cell r="P441">
            <v>201209350.22999999</v>
          </cell>
          <cell r="Q441">
            <v>202222250.22999999</v>
          </cell>
          <cell r="R441">
            <v>50516008.289999999</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Q183"/>
  <sheetViews>
    <sheetView zoomScale="70" zoomScaleNormal="70" workbookViewId="0">
      <pane xSplit="1" ySplit="5" topLeftCell="B6" activePane="bottomRight" state="frozen"/>
      <selection activeCell="B99" sqref="B99"/>
      <selection pane="topRight" activeCell="B99" sqref="B99"/>
      <selection pane="bottomLeft" activeCell="B99" sqref="B99"/>
      <selection pane="bottomRight" activeCell="B99" sqref="B99"/>
    </sheetView>
  </sheetViews>
  <sheetFormatPr defaultRowHeight="15" x14ac:dyDescent="0.25"/>
  <cols>
    <col min="1" max="1" width="14.85546875" style="64" customWidth="1"/>
    <col min="2" max="2" width="44.5703125" style="75" customWidth="1"/>
    <col min="3" max="3" width="15.5703125" style="85" hidden="1" customWidth="1"/>
    <col min="4" max="4" width="16" style="85" hidden="1" customWidth="1"/>
    <col min="5" max="5" width="15.5703125" style="85" hidden="1" customWidth="1"/>
    <col min="6" max="6" width="16" style="85" hidden="1" customWidth="1"/>
    <col min="7" max="7" width="15.5703125" style="85" customWidth="1"/>
    <col min="8" max="8" width="16" style="236" customWidth="1"/>
    <col min="9" max="9" width="15.5703125" style="85" customWidth="1"/>
    <col min="10" max="10" width="16.28515625" style="85" customWidth="1"/>
    <col min="11" max="11" width="8.7109375" style="85" customWidth="1"/>
    <col min="12" max="12" width="15.5703125" style="85" customWidth="1"/>
    <col min="13" max="13" width="15.28515625" style="85" customWidth="1"/>
    <col min="14" max="14" width="8.28515625" style="85" customWidth="1"/>
    <col min="15" max="15" width="15.5703125" style="85" customWidth="1"/>
    <col min="16" max="16" width="9.140625" style="75"/>
    <col min="17" max="17" width="11.7109375" style="75" bestFit="1" customWidth="1"/>
    <col min="18" max="183" width="9.140625" style="75"/>
    <col min="184" max="184" width="25.42578125" style="75" customWidth="1"/>
    <col min="185" max="185" width="56.28515625" style="75" customWidth="1"/>
    <col min="186" max="186" width="14" style="75" customWidth="1"/>
    <col min="187" max="188" width="14.5703125" style="75" customWidth="1"/>
    <col min="189" max="189" width="14.140625" style="75" customWidth="1"/>
    <col min="190" max="190" width="15.140625" style="75" customWidth="1"/>
    <col min="191" max="191" width="13.85546875" style="75" customWidth="1"/>
    <col min="192" max="193" width="14.7109375" style="75" customWidth="1"/>
    <col min="194" max="194" width="12.85546875" style="75" customWidth="1"/>
    <col min="195" max="195" width="13.5703125" style="75" customWidth="1"/>
    <col min="196" max="196" width="12.7109375" style="75" customWidth="1"/>
    <col min="197" max="197" width="13.42578125" style="75" customWidth="1"/>
    <col min="198" max="198" width="13.140625" style="75" customWidth="1"/>
    <col min="199" max="199" width="14.7109375" style="75" customWidth="1"/>
    <col min="200" max="200" width="14.5703125" style="75" customWidth="1"/>
    <col min="201" max="201" width="13" style="75" customWidth="1"/>
    <col min="202" max="202" width="15" style="75" customWidth="1"/>
    <col min="203" max="204" width="12.140625" style="75" customWidth="1"/>
    <col min="205" max="205" width="12" style="75" customWidth="1"/>
    <col min="206" max="206" width="13.5703125" style="75" customWidth="1"/>
    <col min="207" max="207" width="14" style="75" customWidth="1"/>
    <col min="208" max="208" width="12.28515625" style="75" customWidth="1"/>
    <col min="209" max="209" width="14.140625" style="75" customWidth="1"/>
    <col min="210" max="210" width="13" style="75" customWidth="1"/>
    <col min="211" max="211" width="13.5703125" style="75" customWidth="1"/>
    <col min="212" max="212" width="12.42578125" style="75" customWidth="1"/>
    <col min="213" max="213" width="12.5703125" style="75" customWidth="1"/>
    <col min="214" max="214" width="11.7109375" style="75" customWidth="1"/>
    <col min="215" max="215" width="13.7109375" style="75" customWidth="1"/>
    <col min="216" max="216" width="13.28515625" style="75" customWidth="1"/>
    <col min="217" max="217" width="13.140625" style="75" customWidth="1"/>
    <col min="218" max="218" width="12" style="75" customWidth="1"/>
    <col min="219" max="219" width="12.140625" style="75" customWidth="1"/>
    <col min="220" max="220" width="12.28515625" style="75" customWidth="1"/>
    <col min="221" max="221" width="12.140625" style="75" customWidth="1"/>
    <col min="222" max="222" width="12.5703125" style="75" customWidth="1"/>
    <col min="223" max="439" width="9.140625" style="75"/>
    <col min="440" max="440" width="25.42578125" style="75" customWidth="1"/>
    <col min="441" max="441" width="56.28515625" style="75" customWidth="1"/>
    <col min="442" max="442" width="14" style="75" customWidth="1"/>
    <col min="443" max="444" width="14.5703125" style="75" customWidth="1"/>
    <col min="445" max="445" width="14.140625" style="75" customWidth="1"/>
    <col min="446" max="446" width="15.140625" style="75" customWidth="1"/>
    <col min="447" max="447" width="13.85546875" style="75" customWidth="1"/>
    <col min="448" max="449" width="14.7109375" style="75" customWidth="1"/>
    <col min="450" max="450" width="12.85546875" style="75" customWidth="1"/>
    <col min="451" max="451" width="13.5703125" style="75" customWidth="1"/>
    <col min="452" max="452" width="12.7109375" style="75" customWidth="1"/>
    <col min="453" max="453" width="13.42578125" style="75" customWidth="1"/>
    <col min="454" max="454" width="13.140625" style="75" customWidth="1"/>
    <col min="455" max="455" width="14.7109375" style="75" customWidth="1"/>
    <col min="456" max="456" width="14.5703125" style="75" customWidth="1"/>
    <col min="457" max="457" width="13" style="75" customWidth="1"/>
    <col min="458" max="458" width="15" style="75" customWidth="1"/>
    <col min="459" max="460" width="12.140625" style="75" customWidth="1"/>
    <col min="461" max="461" width="12" style="75" customWidth="1"/>
    <col min="462" max="462" width="13.5703125" style="75" customWidth="1"/>
    <col min="463" max="463" width="14" style="75" customWidth="1"/>
    <col min="464" max="464" width="12.28515625" style="75" customWidth="1"/>
    <col min="465" max="465" width="14.140625" style="75" customWidth="1"/>
    <col min="466" max="466" width="13" style="75" customWidth="1"/>
    <col min="467" max="467" width="13.5703125" style="75" customWidth="1"/>
    <col min="468" max="468" width="12.42578125" style="75" customWidth="1"/>
    <col min="469" max="469" width="12.5703125" style="75" customWidth="1"/>
    <col min="470" max="470" width="11.7109375" style="75" customWidth="1"/>
    <col min="471" max="471" width="13.7109375" style="75" customWidth="1"/>
    <col min="472" max="472" width="13.28515625" style="75" customWidth="1"/>
    <col min="473" max="473" width="13.140625" style="75" customWidth="1"/>
    <col min="474" max="474" width="12" style="75" customWidth="1"/>
    <col min="475" max="475" width="12.140625" style="75" customWidth="1"/>
    <col min="476" max="476" width="12.28515625" style="75" customWidth="1"/>
    <col min="477" max="477" width="12.140625" style="75" customWidth="1"/>
    <col min="478" max="478" width="12.5703125" style="75" customWidth="1"/>
    <col min="479" max="695" width="9.140625" style="75"/>
    <col min="696" max="696" width="25.42578125" style="75" customWidth="1"/>
    <col min="697" max="697" width="56.28515625" style="75" customWidth="1"/>
    <col min="698" max="698" width="14" style="75" customWidth="1"/>
    <col min="699" max="700" width="14.5703125" style="75" customWidth="1"/>
    <col min="701" max="701" width="14.140625" style="75" customWidth="1"/>
    <col min="702" max="702" width="15.140625" style="75" customWidth="1"/>
    <col min="703" max="703" width="13.85546875" style="75" customWidth="1"/>
    <col min="704" max="705" width="14.7109375" style="75" customWidth="1"/>
    <col min="706" max="706" width="12.85546875" style="75" customWidth="1"/>
    <col min="707" max="707" width="13.5703125" style="75" customWidth="1"/>
    <col min="708" max="708" width="12.7109375" style="75" customWidth="1"/>
    <col min="709" max="709" width="13.42578125" style="75" customWidth="1"/>
    <col min="710" max="710" width="13.140625" style="75" customWidth="1"/>
    <col min="711" max="711" width="14.7109375" style="75" customWidth="1"/>
    <col min="712" max="712" width="14.5703125" style="75" customWidth="1"/>
    <col min="713" max="713" width="13" style="75" customWidth="1"/>
    <col min="714" max="714" width="15" style="75" customWidth="1"/>
    <col min="715" max="716" width="12.140625" style="75" customWidth="1"/>
    <col min="717" max="717" width="12" style="75" customWidth="1"/>
    <col min="718" max="718" width="13.5703125" style="75" customWidth="1"/>
    <col min="719" max="719" width="14" style="75" customWidth="1"/>
    <col min="720" max="720" width="12.28515625" style="75" customWidth="1"/>
    <col min="721" max="721" width="14.140625" style="75" customWidth="1"/>
    <col min="722" max="722" width="13" style="75" customWidth="1"/>
    <col min="723" max="723" width="13.5703125" style="75" customWidth="1"/>
    <col min="724" max="724" width="12.42578125" style="75" customWidth="1"/>
    <col min="725" max="725" width="12.5703125" style="75" customWidth="1"/>
    <col min="726" max="726" width="11.7109375" style="75" customWidth="1"/>
    <col min="727" max="727" width="13.7109375" style="75" customWidth="1"/>
    <col min="728" max="728" width="13.28515625" style="75" customWidth="1"/>
    <col min="729" max="729" width="13.140625" style="75" customWidth="1"/>
    <col min="730" max="730" width="12" style="75" customWidth="1"/>
    <col min="731" max="731" width="12.140625" style="75" customWidth="1"/>
    <col min="732" max="732" width="12.28515625" style="75" customWidth="1"/>
    <col min="733" max="733" width="12.140625" style="75" customWidth="1"/>
    <col min="734" max="734" width="12.5703125" style="75" customWidth="1"/>
    <col min="735" max="951" width="9.140625" style="75"/>
    <col min="952" max="952" width="25.42578125" style="75" customWidth="1"/>
    <col min="953" max="953" width="56.28515625" style="75" customWidth="1"/>
    <col min="954" max="954" width="14" style="75" customWidth="1"/>
    <col min="955" max="956" width="14.5703125" style="75" customWidth="1"/>
    <col min="957" max="957" width="14.140625" style="75" customWidth="1"/>
    <col min="958" max="958" width="15.140625" style="75" customWidth="1"/>
    <col min="959" max="959" width="13.85546875" style="75" customWidth="1"/>
    <col min="960" max="961" width="14.7109375" style="75" customWidth="1"/>
    <col min="962" max="962" width="12.85546875" style="75" customWidth="1"/>
    <col min="963" max="963" width="13.5703125" style="75" customWidth="1"/>
    <col min="964" max="964" width="12.7109375" style="75" customWidth="1"/>
    <col min="965" max="965" width="13.42578125" style="75" customWidth="1"/>
    <col min="966" max="966" width="13.140625" style="75" customWidth="1"/>
    <col min="967" max="967" width="14.7109375" style="75" customWidth="1"/>
    <col min="968" max="968" width="14.5703125" style="75" customWidth="1"/>
    <col min="969" max="969" width="13" style="75" customWidth="1"/>
    <col min="970" max="970" width="15" style="75" customWidth="1"/>
    <col min="971" max="972" width="12.140625" style="75" customWidth="1"/>
    <col min="973" max="973" width="12" style="75" customWidth="1"/>
    <col min="974" max="974" width="13.5703125" style="75" customWidth="1"/>
    <col min="975" max="975" width="14" style="75" customWidth="1"/>
    <col min="976" max="976" width="12.28515625" style="75" customWidth="1"/>
    <col min="977" max="977" width="14.140625" style="75" customWidth="1"/>
    <col min="978" max="978" width="13" style="75" customWidth="1"/>
    <col min="979" max="979" width="13.5703125" style="75" customWidth="1"/>
    <col min="980" max="980" width="12.42578125" style="75" customWidth="1"/>
    <col min="981" max="981" width="12.5703125" style="75" customWidth="1"/>
    <col min="982" max="982" width="11.7109375" style="75" customWidth="1"/>
    <col min="983" max="983" width="13.7109375" style="75" customWidth="1"/>
    <col min="984" max="984" width="13.28515625" style="75" customWidth="1"/>
    <col min="985" max="985" width="13.140625" style="75" customWidth="1"/>
    <col min="986" max="986" width="12" style="75" customWidth="1"/>
    <col min="987" max="987" width="12.140625" style="75" customWidth="1"/>
    <col min="988" max="988" width="12.28515625" style="75" customWidth="1"/>
    <col min="989" max="989" width="12.140625" style="75" customWidth="1"/>
    <col min="990" max="990" width="12.5703125" style="75" customWidth="1"/>
    <col min="991" max="1207" width="9.140625" style="75"/>
    <col min="1208" max="1208" width="25.42578125" style="75" customWidth="1"/>
    <col min="1209" max="1209" width="56.28515625" style="75" customWidth="1"/>
    <col min="1210" max="1210" width="14" style="75" customWidth="1"/>
    <col min="1211" max="1212" width="14.5703125" style="75" customWidth="1"/>
    <col min="1213" max="1213" width="14.140625" style="75" customWidth="1"/>
    <col min="1214" max="1214" width="15.140625" style="75" customWidth="1"/>
    <col min="1215" max="1215" width="13.85546875" style="75" customWidth="1"/>
    <col min="1216" max="1217" width="14.7109375" style="75" customWidth="1"/>
    <col min="1218" max="1218" width="12.85546875" style="75" customWidth="1"/>
    <col min="1219" max="1219" width="13.5703125" style="75" customWidth="1"/>
    <col min="1220" max="1220" width="12.7109375" style="75" customWidth="1"/>
    <col min="1221" max="1221" width="13.42578125" style="75" customWidth="1"/>
    <col min="1222" max="1222" width="13.140625" style="75" customWidth="1"/>
    <col min="1223" max="1223" width="14.7109375" style="75" customWidth="1"/>
    <col min="1224" max="1224" width="14.5703125" style="75" customWidth="1"/>
    <col min="1225" max="1225" width="13" style="75" customWidth="1"/>
    <col min="1226" max="1226" width="15" style="75" customWidth="1"/>
    <col min="1227" max="1228" width="12.140625" style="75" customWidth="1"/>
    <col min="1229" max="1229" width="12" style="75" customWidth="1"/>
    <col min="1230" max="1230" width="13.5703125" style="75" customWidth="1"/>
    <col min="1231" max="1231" width="14" style="75" customWidth="1"/>
    <col min="1232" max="1232" width="12.28515625" style="75" customWidth="1"/>
    <col min="1233" max="1233" width="14.140625" style="75" customWidth="1"/>
    <col min="1234" max="1234" width="13" style="75" customWidth="1"/>
    <col min="1235" max="1235" width="13.5703125" style="75" customWidth="1"/>
    <col min="1236" max="1236" width="12.42578125" style="75" customWidth="1"/>
    <col min="1237" max="1237" width="12.5703125" style="75" customWidth="1"/>
    <col min="1238" max="1238" width="11.7109375" style="75" customWidth="1"/>
    <col min="1239" max="1239" width="13.7109375" style="75" customWidth="1"/>
    <col min="1240" max="1240" width="13.28515625" style="75" customWidth="1"/>
    <col min="1241" max="1241" width="13.140625" style="75" customWidth="1"/>
    <col min="1242" max="1242" width="12" style="75" customWidth="1"/>
    <col min="1243" max="1243" width="12.140625" style="75" customWidth="1"/>
    <col min="1244" max="1244" width="12.28515625" style="75" customWidth="1"/>
    <col min="1245" max="1245" width="12.140625" style="75" customWidth="1"/>
    <col min="1246" max="1246" width="12.5703125" style="75" customWidth="1"/>
    <col min="1247" max="1463" width="9.140625" style="75"/>
    <col min="1464" max="1464" width="25.42578125" style="75" customWidth="1"/>
    <col min="1465" max="1465" width="56.28515625" style="75" customWidth="1"/>
    <col min="1466" max="1466" width="14" style="75" customWidth="1"/>
    <col min="1467" max="1468" width="14.5703125" style="75" customWidth="1"/>
    <col min="1469" max="1469" width="14.140625" style="75" customWidth="1"/>
    <col min="1470" max="1470" width="15.140625" style="75" customWidth="1"/>
    <col min="1471" max="1471" width="13.85546875" style="75" customWidth="1"/>
    <col min="1472" max="1473" width="14.7109375" style="75" customWidth="1"/>
    <col min="1474" max="1474" width="12.85546875" style="75" customWidth="1"/>
    <col min="1475" max="1475" width="13.5703125" style="75" customWidth="1"/>
    <col min="1476" max="1476" width="12.7109375" style="75" customWidth="1"/>
    <col min="1477" max="1477" width="13.42578125" style="75" customWidth="1"/>
    <col min="1478" max="1478" width="13.140625" style="75" customWidth="1"/>
    <col min="1479" max="1479" width="14.7109375" style="75" customWidth="1"/>
    <col min="1480" max="1480" width="14.5703125" style="75" customWidth="1"/>
    <col min="1481" max="1481" width="13" style="75" customWidth="1"/>
    <col min="1482" max="1482" width="15" style="75" customWidth="1"/>
    <col min="1483" max="1484" width="12.140625" style="75" customWidth="1"/>
    <col min="1485" max="1485" width="12" style="75" customWidth="1"/>
    <col min="1486" max="1486" width="13.5703125" style="75" customWidth="1"/>
    <col min="1487" max="1487" width="14" style="75" customWidth="1"/>
    <col min="1488" max="1488" width="12.28515625" style="75" customWidth="1"/>
    <col min="1489" max="1489" width="14.140625" style="75" customWidth="1"/>
    <col min="1490" max="1490" width="13" style="75" customWidth="1"/>
    <col min="1491" max="1491" width="13.5703125" style="75" customWidth="1"/>
    <col min="1492" max="1492" width="12.42578125" style="75" customWidth="1"/>
    <col min="1493" max="1493" width="12.5703125" style="75" customWidth="1"/>
    <col min="1494" max="1494" width="11.7109375" style="75" customWidth="1"/>
    <col min="1495" max="1495" width="13.7109375" style="75" customWidth="1"/>
    <col min="1496" max="1496" width="13.28515625" style="75" customWidth="1"/>
    <col min="1497" max="1497" width="13.140625" style="75" customWidth="1"/>
    <col min="1498" max="1498" width="12" style="75" customWidth="1"/>
    <col min="1499" max="1499" width="12.140625" style="75" customWidth="1"/>
    <col min="1500" max="1500" width="12.28515625" style="75" customWidth="1"/>
    <col min="1501" max="1501" width="12.140625" style="75" customWidth="1"/>
    <col min="1502" max="1502" width="12.5703125" style="75" customWidth="1"/>
    <col min="1503" max="1719" width="9.140625" style="75"/>
    <col min="1720" max="1720" width="25.42578125" style="75" customWidth="1"/>
    <col min="1721" max="1721" width="56.28515625" style="75" customWidth="1"/>
    <col min="1722" max="1722" width="14" style="75" customWidth="1"/>
    <col min="1723" max="1724" width="14.5703125" style="75" customWidth="1"/>
    <col min="1725" max="1725" width="14.140625" style="75" customWidth="1"/>
    <col min="1726" max="1726" width="15.140625" style="75" customWidth="1"/>
    <col min="1727" max="1727" width="13.85546875" style="75" customWidth="1"/>
    <col min="1728" max="1729" width="14.7109375" style="75" customWidth="1"/>
    <col min="1730" max="1730" width="12.85546875" style="75" customWidth="1"/>
    <col min="1731" max="1731" width="13.5703125" style="75" customWidth="1"/>
    <col min="1732" max="1732" width="12.7109375" style="75" customWidth="1"/>
    <col min="1733" max="1733" width="13.42578125" style="75" customWidth="1"/>
    <col min="1734" max="1734" width="13.140625" style="75" customWidth="1"/>
    <col min="1735" max="1735" width="14.7109375" style="75" customWidth="1"/>
    <col min="1736" max="1736" width="14.5703125" style="75" customWidth="1"/>
    <col min="1737" max="1737" width="13" style="75" customWidth="1"/>
    <col min="1738" max="1738" width="15" style="75" customWidth="1"/>
    <col min="1739" max="1740" width="12.140625" style="75" customWidth="1"/>
    <col min="1741" max="1741" width="12" style="75" customWidth="1"/>
    <col min="1742" max="1742" width="13.5703125" style="75" customWidth="1"/>
    <col min="1743" max="1743" width="14" style="75" customWidth="1"/>
    <col min="1744" max="1744" width="12.28515625" style="75" customWidth="1"/>
    <col min="1745" max="1745" width="14.140625" style="75" customWidth="1"/>
    <col min="1746" max="1746" width="13" style="75" customWidth="1"/>
    <col min="1747" max="1747" width="13.5703125" style="75" customWidth="1"/>
    <col min="1748" max="1748" width="12.42578125" style="75" customWidth="1"/>
    <col min="1749" max="1749" width="12.5703125" style="75" customWidth="1"/>
    <col min="1750" max="1750" width="11.7109375" style="75" customWidth="1"/>
    <col min="1751" max="1751" width="13.7109375" style="75" customWidth="1"/>
    <col min="1752" max="1752" width="13.28515625" style="75" customWidth="1"/>
    <col min="1753" max="1753" width="13.140625" style="75" customWidth="1"/>
    <col min="1754" max="1754" width="12" style="75" customWidth="1"/>
    <col min="1755" max="1755" width="12.140625" style="75" customWidth="1"/>
    <col min="1756" max="1756" width="12.28515625" style="75" customWidth="1"/>
    <col min="1757" max="1757" width="12.140625" style="75" customWidth="1"/>
    <col min="1758" max="1758" width="12.5703125" style="75" customWidth="1"/>
    <col min="1759" max="1975" width="9.140625" style="75"/>
    <col min="1976" max="1976" width="25.42578125" style="75" customWidth="1"/>
    <col min="1977" max="1977" width="56.28515625" style="75" customWidth="1"/>
    <col min="1978" max="1978" width="14" style="75" customWidth="1"/>
    <col min="1979" max="1980" width="14.5703125" style="75" customWidth="1"/>
    <col min="1981" max="1981" width="14.140625" style="75" customWidth="1"/>
    <col min="1982" max="1982" width="15.140625" style="75" customWidth="1"/>
    <col min="1983" max="1983" width="13.85546875" style="75" customWidth="1"/>
    <col min="1984" max="1985" width="14.7109375" style="75" customWidth="1"/>
    <col min="1986" max="1986" width="12.85546875" style="75" customWidth="1"/>
    <col min="1987" max="1987" width="13.5703125" style="75" customWidth="1"/>
    <col min="1988" max="1988" width="12.7109375" style="75" customWidth="1"/>
    <col min="1989" max="1989" width="13.42578125" style="75" customWidth="1"/>
    <col min="1990" max="1990" width="13.140625" style="75" customWidth="1"/>
    <col min="1991" max="1991" width="14.7109375" style="75" customWidth="1"/>
    <col min="1992" max="1992" width="14.5703125" style="75" customWidth="1"/>
    <col min="1993" max="1993" width="13" style="75" customWidth="1"/>
    <col min="1994" max="1994" width="15" style="75" customWidth="1"/>
    <col min="1995" max="1996" width="12.140625" style="75" customWidth="1"/>
    <col min="1997" max="1997" width="12" style="75" customWidth="1"/>
    <col min="1998" max="1998" width="13.5703125" style="75" customWidth="1"/>
    <col min="1999" max="1999" width="14" style="75" customWidth="1"/>
    <col min="2000" max="2000" width="12.28515625" style="75" customWidth="1"/>
    <col min="2001" max="2001" width="14.140625" style="75" customWidth="1"/>
    <col min="2002" max="2002" width="13" style="75" customWidth="1"/>
    <col min="2003" max="2003" width="13.5703125" style="75" customWidth="1"/>
    <col min="2004" max="2004" width="12.42578125" style="75" customWidth="1"/>
    <col min="2005" max="2005" width="12.5703125" style="75" customWidth="1"/>
    <col min="2006" max="2006" width="11.7109375" style="75" customWidth="1"/>
    <col min="2007" max="2007" width="13.7109375" style="75" customWidth="1"/>
    <col min="2008" max="2008" width="13.28515625" style="75" customWidth="1"/>
    <col min="2009" max="2009" width="13.140625" style="75" customWidth="1"/>
    <col min="2010" max="2010" width="12" style="75" customWidth="1"/>
    <col min="2011" max="2011" width="12.140625" style="75" customWidth="1"/>
    <col min="2012" max="2012" width="12.28515625" style="75" customWidth="1"/>
    <col min="2013" max="2013" width="12.140625" style="75" customWidth="1"/>
    <col min="2014" max="2014" width="12.5703125" style="75" customWidth="1"/>
    <col min="2015" max="2231" width="9.140625" style="75"/>
    <col min="2232" max="2232" width="25.42578125" style="75" customWidth="1"/>
    <col min="2233" max="2233" width="56.28515625" style="75" customWidth="1"/>
    <col min="2234" max="2234" width="14" style="75" customWidth="1"/>
    <col min="2235" max="2236" width="14.5703125" style="75" customWidth="1"/>
    <col min="2237" max="2237" width="14.140625" style="75" customWidth="1"/>
    <col min="2238" max="2238" width="15.140625" style="75" customWidth="1"/>
    <col min="2239" max="2239" width="13.85546875" style="75" customWidth="1"/>
    <col min="2240" max="2241" width="14.7109375" style="75" customWidth="1"/>
    <col min="2242" max="2242" width="12.85546875" style="75" customWidth="1"/>
    <col min="2243" max="2243" width="13.5703125" style="75" customWidth="1"/>
    <col min="2244" max="2244" width="12.7109375" style="75" customWidth="1"/>
    <col min="2245" max="2245" width="13.42578125" style="75" customWidth="1"/>
    <col min="2246" max="2246" width="13.140625" style="75" customWidth="1"/>
    <col min="2247" max="2247" width="14.7109375" style="75" customWidth="1"/>
    <col min="2248" max="2248" width="14.5703125" style="75" customWidth="1"/>
    <col min="2249" max="2249" width="13" style="75" customWidth="1"/>
    <col min="2250" max="2250" width="15" style="75" customWidth="1"/>
    <col min="2251" max="2252" width="12.140625" style="75" customWidth="1"/>
    <col min="2253" max="2253" width="12" style="75" customWidth="1"/>
    <col min="2254" max="2254" width="13.5703125" style="75" customWidth="1"/>
    <col min="2255" max="2255" width="14" style="75" customWidth="1"/>
    <col min="2256" max="2256" width="12.28515625" style="75" customWidth="1"/>
    <col min="2257" max="2257" width="14.140625" style="75" customWidth="1"/>
    <col min="2258" max="2258" width="13" style="75" customWidth="1"/>
    <col min="2259" max="2259" width="13.5703125" style="75" customWidth="1"/>
    <col min="2260" max="2260" width="12.42578125" style="75" customWidth="1"/>
    <col min="2261" max="2261" width="12.5703125" style="75" customWidth="1"/>
    <col min="2262" max="2262" width="11.7109375" style="75" customWidth="1"/>
    <col min="2263" max="2263" width="13.7109375" style="75" customWidth="1"/>
    <col min="2264" max="2264" width="13.28515625" style="75" customWidth="1"/>
    <col min="2265" max="2265" width="13.140625" style="75" customWidth="1"/>
    <col min="2266" max="2266" width="12" style="75" customWidth="1"/>
    <col min="2267" max="2267" width="12.140625" style="75" customWidth="1"/>
    <col min="2268" max="2268" width="12.28515625" style="75" customWidth="1"/>
    <col min="2269" max="2269" width="12.140625" style="75" customWidth="1"/>
    <col min="2270" max="2270" width="12.5703125" style="75" customWidth="1"/>
    <col min="2271" max="2487" width="9.140625" style="75"/>
    <col min="2488" max="2488" width="25.42578125" style="75" customWidth="1"/>
    <col min="2489" max="2489" width="56.28515625" style="75" customWidth="1"/>
    <col min="2490" max="2490" width="14" style="75" customWidth="1"/>
    <col min="2491" max="2492" width="14.5703125" style="75" customWidth="1"/>
    <col min="2493" max="2493" width="14.140625" style="75" customWidth="1"/>
    <col min="2494" max="2494" width="15.140625" style="75" customWidth="1"/>
    <col min="2495" max="2495" width="13.85546875" style="75" customWidth="1"/>
    <col min="2496" max="2497" width="14.7109375" style="75" customWidth="1"/>
    <col min="2498" max="2498" width="12.85546875" style="75" customWidth="1"/>
    <col min="2499" max="2499" width="13.5703125" style="75" customWidth="1"/>
    <col min="2500" max="2500" width="12.7109375" style="75" customWidth="1"/>
    <col min="2501" max="2501" width="13.42578125" style="75" customWidth="1"/>
    <col min="2502" max="2502" width="13.140625" style="75" customWidth="1"/>
    <col min="2503" max="2503" width="14.7109375" style="75" customWidth="1"/>
    <col min="2504" max="2504" width="14.5703125" style="75" customWidth="1"/>
    <col min="2505" max="2505" width="13" style="75" customWidth="1"/>
    <col min="2506" max="2506" width="15" style="75" customWidth="1"/>
    <col min="2507" max="2508" width="12.140625" style="75" customWidth="1"/>
    <col min="2509" max="2509" width="12" style="75" customWidth="1"/>
    <col min="2510" max="2510" width="13.5703125" style="75" customWidth="1"/>
    <col min="2511" max="2511" width="14" style="75" customWidth="1"/>
    <col min="2512" max="2512" width="12.28515625" style="75" customWidth="1"/>
    <col min="2513" max="2513" width="14.140625" style="75" customWidth="1"/>
    <col min="2514" max="2514" width="13" style="75" customWidth="1"/>
    <col min="2515" max="2515" width="13.5703125" style="75" customWidth="1"/>
    <col min="2516" max="2516" width="12.42578125" style="75" customWidth="1"/>
    <col min="2517" max="2517" width="12.5703125" style="75" customWidth="1"/>
    <col min="2518" max="2518" width="11.7109375" style="75" customWidth="1"/>
    <col min="2519" max="2519" width="13.7109375" style="75" customWidth="1"/>
    <col min="2520" max="2520" width="13.28515625" style="75" customWidth="1"/>
    <col min="2521" max="2521" width="13.140625" style="75" customWidth="1"/>
    <col min="2522" max="2522" width="12" style="75" customWidth="1"/>
    <col min="2523" max="2523" width="12.140625" style="75" customWidth="1"/>
    <col min="2524" max="2524" width="12.28515625" style="75" customWidth="1"/>
    <col min="2525" max="2525" width="12.140625" style="75" customWidth="1"/>
    <col min="2526" max="2526" width="12.5703125" style="75" customWidth="1"/>
    <col min="2527" max="2743" width="9.140625" style="75"/>
    <col min="2744" max="2744" width="25.42578125" style="75" customWidth="1"/>
    <col min="2745" max="2745" width="56.28515625" style="75" customWidth="1"/>
    <col min="2746" max="2746" width="14" style="75" customWidth="1"/>
    <col min="2747" max="2748" width="14.5703125" style="75" customWidth="1"/>
    <col min="2749" max="2749" width="14.140625" style="75" customWidth="1"/>
    <col min="2750" max="2750" width="15.140625" style="75" customWidth="1"/>
    <col min="2751" max="2751" width="13.85546875" style="75" customWidth="1"/>
    <col min="2752" max="2753" width="14.7109375" style="75" customWidth="1"/>
    <col min="2754" max="2754" width="12.85546875" style="75" customWidth="1"/>
    <col min="2755" max="2755" width="13.5703125" style="75" customWidth="1"/>
    <col min="2756" max="2756" width="12.7109375" style="75" customWidth="1"/>
    <col min="2757" max="2757" width="13.42578125" style="75" customWidth="1"/>
    <col min="2758" max="2758" width="13.140625" style="75" customWidth="1"/>
    <col min="2759" max="2759" width="14.7109375" style="75" customWidth="1"/>
    <col min="2760" max="2760" width="14.5703125" style="75" customWidth="1"/>
    <col min="2761" max="2761" width="13" style="75" customWidth="1"/>
    <col min="2762" max="2762" width="15" style="75" customWidth="1"/>
    <col min="2763" max="2764" width="12.140625" style="75" customWidth="1"/>
    <col min="2765" max="2765" width="12" style="75" customWidth="1"/>
    <col min="2766" max="2766" width="13.5703125" style="75" customWidth="1"/>
    <col min="2767" max="2767" width="14" style="75" customWidth="1"/>
    <col min="2768" max="2768" width="12.28515625" style="75" customWidth="1"/>
    <col min="2769" max="2769" width="14.140625" style="75" customWidth="1"/>
    <col min="2770" max="2770" width="13" style="75" customWidth="1"/>
    <col min="2771" max="2771" width="13.5703125" style="75" customWidth="1"/>
    <col min="2772" max="2772" width="12.42578125" style="75" customWidth="1"/>
    <col min="2773" max="2773" width="12.5703125" style="75" customWidth="1"/>
    <col min="2774" max="2774" width="11.7109375" style="75" customWidth="1"/>
    <col min="2775" max="2775" width="13.7109375" style="75" customWidth="1"/>
    <col min="2776" max="2776" width="13.28515625" style="75" customWidth="1"/>
    <col min="2777" max="2777" width="13.140625" style="75" customWidth="1"/>
    <col min="2778" max="2778" width="12" style="75" customWidth="1"/>
    <col min="2779" max="2779" width="12.140625" style="75" customWidth="1"/>
    <col min="2780" max="2780" width="12.28515625" style="75" customWidth="1"/>
    <col min="2781" max="2781" width="12.140625" style="75" customWidth="1"/>
    <col min="2782" max="2782" width="12.5703125" style="75" customWidth="1"/>
    <col min="2783" max="2999" width="9.140625" style="75"/>
    <col min="3000" max="3000" width="25.42578125" style="75" customWidth="1"/>
    <col min="3001" max="3001" width="56.28515625" style="75" customWidth="1"/>
    <col min="3002" max="3002" width="14" style="75" customWidth="1"/>
    <col min="3003" max="3004" width="14.5703125" style="75" customWidth="1"/>
    <col min="3005" max="3005" width="14.140625" style="75" customWidth="1"/>
    <col min="3006" max="3006" width="15.140625" style="75" customWidth="1"/>
    <col min="3007" max="3007" width="13.85546875" style="75" customWidth="1"/>
    <col min="3008" max="3009" width="14.7109375" style="75" customWidth="1"/>
    <col min="3010" max="3010" width="12.85546875" style="75" customWidth="1"/>
    <col min="3011" max="3011" width="13.5703125" style="75" customWidth="1"/>
    <col min="3012" max="3012" width="12.7109375" style="75" customWidth="1"/>
    <col min="3013" max="3013" width="13.42578125" style="75" customWidth="1"/>
    <col min="3014" max="3014" width="13.140625" style="75" customWidth="1"/>
    <col min="3015" max="3015" width="14.7109375" style="75" customWidth="1"/>
    <col min="3016" max="3016" width="14.5703125" style="75" customWidth="1"/>
    <col min="3017" max="3017" width="13" style="75" customWidth="1"/>
    <col min="3018" max="3018" width="15" style="75" customWidth="1"/>
    <col min="3019" max="3020" width="12.140625" style="75" customWidth="1"/>
    <col min="3021" max="3021" width="12" style="75" customWidth="1"/>
    <col min="3022" max="3022" width="13.5703125" style="75" customWidth="1"/>
    <col min="3023" max="3023" width="14" style="75" customWidth="1"/>
    <col min="3024" max="3024" width="12.28515625" style="75" customWidth="1"/>
    <col min="3025" max="3025" width="14.140625" style="75" customWidth="1"/>
    <col min="3026" max="3026" width="13" style="75" customWidth="1"/>
    <col min="3027" max="3027" width="13.5703125" style="75" customWidth="1"/>
    <col min="3028" max="3028" width="12.42578125" style="75" customWidth="1"/>
    <col min="3029" max="3029" width="12.5703125" style="75" customWidth="1"/>
    <col min="3030" max="3030" width="11.7109375" style="75" customWidth="1"/>
    <col min="3031" max="3031" width="13.7109375" style="75" customWidth="1"/>
    <col min="3032" max="3032" width="13.28515625" style="75" customWidth="1"/>
    <col min="3033" max="3033" width="13.140625" style="75" customWidth="1"/>
    <col min="3034" max="3034" width="12" style="75" customWidth="1"/>
    <col min="3035" max="3035" width="12.140625" style="75" customWidth="1"/>
    <col min="3036" max="3036" width="12.28515625" style="75" customWidth="1"/>
    <col min="3037" max="3037" width="12.140625" style="75" customWidth="1"/>
    <col min="3038" max="3038" width="12.5703125" style="75" customWidth="1"/>
    <col min="3039" max="3255" width="9.140625" style="75"/>
    <col min="3256" max="3256" width="25.42578125" style="75" customWidth="1"/>
    <col min="3257" max="3257" width="56.28515625" style="75" customWidth="1"/>
    <col min="3258" max="3258" width="14" style="75" customWidth="1"/>
    <col min="3259" max="3260" width="14.5703125" style="75" customWidth="1"/>
    <col min="3261" max="3261" width="14.140625" style="75" customWidth="1"/>
    <col min="3262" max="3262" width="15.140625" style="75" customWidth="1"/>
    <col min="3263" max="3263" width="13.85546875" style="75" customWidth="1"/>
    <col min="3264" max="3265" width="14.7109375" style="75" customWidth="1"/>
    <col min="3266" max="3266" width="12.85546875" style="75" customWidth="1"/>
    <col min="3267" max="3267" width="13.5703125" style="75" customWidth="1"/>
    <col min="3268" max="3268" width="12.7109375" style="75" customWidth="1"/>
    <col min="3269" max="3269" width="13.42578125" style="75" customWidth="1"/>
    <col min="3270" max="3270" width="13.140625" style="75" customWidth="1"/>
    <col min="3271" max="3271" width="14.7109375" style="75" customWidth="1"/>
    <col min="3272" max="3272" width="14.5703125" style="75" customWidth="1"/>
    <col min="3273" max="3273" width="13" style="75" customWidth="1"/>
    <col min="3274" max="3274" width="15" style="75" customWidth="1"/>
    <col min="3275" max="3276" width="12.140625" style="75" customWidth="1"/>
    <col min="3277" max="3277" width="12" style="75" customWidth="1"/>
    <col min="3278" max="3278" width="13.5703125" style="75" customWidth="1"/>
    <col min="3279" max="3279" width="14" style="75" customWidth="1"/>
    <col min="3280" max="3280" width="12.28515625" style="75" customWidth="1"/>
    <col min="3281" max="3281" width="14.140625" style="75" customWidth="1"/>
    <col min="3282" max="3282" width="13" style="75" customWidth="1"/>
    <col min="3283" max="3283" width="13.5703125" style="75" customWidth="1"/>
    <col min="3284" max="3284" width="12.42578125" style="75" customWidth="1"/>
    <col min="3285" max="3285" width="12.5703125" style="75" customWidth="1"/>
    <col min="3286" max="3286" width="11.7109375" style="75" customWidth="1"/>
    <col min="3287" max="3287" width="13.7109375" style="75" customWidth="1"/>
    <col min="3288" max="3288" width="13.28515625" style="75" customWidth="1"/>
    <col min="3289" max="3289" width="13.140625" style="75" customWidth="1"/>
    <col min="3290" max="3290" width="12" style="75" customWidth="1"/>
    <col min="3291" max="3291" width="12.140625" style="75" customWidth="1"/>
    <col min="3292" max="3292" width="12.28515625" style="75" customWidth="1"/>
    <col min="3293" max="3293" width="12.140625" style="75" customWidth="1"/>
    <col min="3294" max="3294" width="12.5703125" style="75" customWidth="1"/>
    <col min="3295" max="3511" width="9.140625" style="75"/>
    <col min="3512" max="3512" width="25.42578125" style="75" customWidth="1"/>
    <col min="3513" max="3513" width="56.28515625" style="75" customWidth="1"/>
    <col min="3514" max="3514" width="14" style="75" customWidth="1"/>
    <col min="3515" max="3516" width="14.5703125" style="75" customWidth="1"/>
    <col min="3517" max="3517" width="14.140625" style="75" customWidth="1"/>
    <col min="3518" max="3518" width="15.140625" style="75" customWidth="1"/>
    <col min="3519" max="3519" width="13.85546875" style="75" customWidth="1"/>
    <col min="3520" max="3521" width="14.7109375" style="75" customWidth="1"/>
    <col min="3522" max="3522" width="12.85546875" style="75" customWidth="1"/>
    <col min="3523" max="3523" width="13.5703125" style="75" customWidth="1"/>
    <col min="3524" max="3524" width="12.7109375" style="75" customWidth="1"/>
    <col min="3525" max="3525" width="13.42578125" style="75" customWidth="1"/>
    <col min="3526" max="3526" width="13.140625" style="75" customWidth="1"/>
    <col min="3527" max="3527" width="14.7109375" style="75" customWidth="1"/>
    <col min="3528" max="3528" width="14.5703125" style="75" customWidth="1"/>
    <col min="3529" max="3529" width="13" style="75" customWidth="1"/>
    <col min="3530" max="3530" width="15" style="75" customWidth="1"/>
    <col min="3531" max="3532" width="12.140625" style="75" customWidth="1"/>
    <col min="3533" max="3533" width="12" style="75" customWidth="1"/>
    <col min="3534" max="3534" width="13.5703125" style="75" customWidth="1"/>
    <col min="3535" max="3535" width="14" style="75" customWidth="1"/>
    <col min="3536" max="3536" width="12.28515625" style="75" customWidth="1"/>
    <col min="3537" max="3537" width="14.140625" style="75" customWidth="1"/>
    <col min="3538" max="3538" width="13" style="75" customWidth="1"/>
    <col min="3539" max="3539" width="13.5703125" style="75" customWidth="1"/>
    <col min="3540" max="3540" width="12.42578125" style="75" customWidth="1"/>
    <col min="3541" max="3541" width="12.5703125" style="75" customWidth="1"/>
    <col min="3542" max="3542" width="11.7109375" style="75" customWidth="1"/>
    <col min="3543" max="3543" width="13.7109375" style="75" customWidth="1"/>
    <col min="3544" max="3544" width="13.28515625" style="75" customWidth="1"/>
    <col min="3545" max="3545" width="13.140625" style="75" customWidth="1"/>
    <col min="3546" max="3546" width="12" style="75" customWidth="1"/>
    <col min="3547" max="3547" width="12.140625" style="75" customWidth="1"/>
    <col min="3548" max="3548" width="12.28515625" style="75" customWidth="1"/>
    <col min="3549" max="3549" width="12.140625" style="75" customWidth="1"/>
    <col min="3550" max="3550" width="12.5703125" style="75" customWidth="1"/>
    <col min="3551" max="3767" width="9.140625" style="75"/>
    <col min="3768" max="3768" width="25.42578125" style="75" customWidth="1"/>
    <col min="3769" max="3769" width="56.28515625" style="75" customWidth="1"/>
    <col min="3770" max="3770" width="14" style="75" customWidth="1"/>
    <col min="3771" max="3772" width="14.5703125" style="75" customWidth="1"/>
    <col min="3773" max="3773" width="14.140625" style="75" customWidth="1"/>
    <col min="3774" max="3774" width="15.140625" style="75" customWidth="1"/>
    <col min="3775" max="3775" width="13.85546875" style="75" customWidth="1"/>
    <col min="3776" max="3777" width="14.7109375" style="75" customWidth="1"/>
    <col min="3778" max="3778" width="12.85546875" style="75" customWidth="1"/>
    <col min="3779" max="3779" width="13.5703125" style="75" customWidth="1"/>
    <col min="3780" max="3780" width="12.7109375" style="75" customWidth="1"/>
    <col min="3781" max="3781" width="13.42578125" style="75" customWidth="1"/>
    <col min="3782" max="3782" width="13.140625" style="75" customWidth="1"/>
    <col min="3783" max="3783" width="14.7109375" style="75" customWidth="1"/>
    <col min="3784" max="3784" width="14.5703125" style="75" customWidth="1"/>
    <col min="3785" max="3785" width="13" style="75" customWidth="1"/>
    <col min="3786" max="3786" width="15" style="75" customWidth="1"/>
    <col min="3787" max="3788" width="12.140625" style="75" customWidth="1"/>
    <col min="3789" max="3789" width="12" style="75" customWidth="1"/>
    <col min="3790" max="3790" width="13.5703125" style="75" customWidth="1"/>
    <col min="3791" max="3791" width="14" style="75" customWidth="1"/>
    <col min="3792" max="3792" width="12.28515625" style="75" customWidth="1"/>
    <col min="3793" max="3793" width="14.140625" style="75" customWidth="1"/>
    <col min="3794" max="3794" width="13" style="75" customWidth="1"/>
    <col min="3795" max="3795" width="13.5703125" style="75" customWidth="1"/>
    <col min="3796" max="3796" width="12.42578125" style="75" customWidth="1"/>
    <col min="3797" max="3797" width="12.5703125" style="75" customWidth="1"/>
    <col min="3798" max="3798" width="11.7109375" style="75" customWidth="1"/>
    <col min="3799" max="3799" width="13.7109375" style="75" customWidth="1"/>
    <col min="3800" max="3800" width="13.28515625" style="75" customWidth="1"/>
    <col min="3801" max="3801" width="13.140625" style="75" customWidth="1"/>
    <col min="3802" max="3802" width="12" style="75" customWidth="1"/>
    <col min="3803" max="3803" width="12.140625" style="75" customWidth="1"/>
    <col min="3804" max="3804" width="12.28515625" style="75" customWidth="1"/>
    <col min="3805" max="3805" width="12.140625" style="75" customWidth="1"/>
    <col min="3806" max="3806" width="12.5703125" style="75" customWidth="1"/>
    <col min="3807" max="4023" width="9.140625" style="75"/>
    <col min="4024" max="4024" width="25.42578125" style="75" customWidth="1"/>
    <col min="4025" max="4025" width="56.28515625" style="75" customWidth="1"/>
    <col min="4026" max="4026" width="14" style="75" customWidth="1"/>
    <col min="4027" max="4028" width="14.5703125" style="75" customWidth="1"/>
    <col min="4029" max="4029" width="14.140625" style="75" customWidth="1"/>
    <col min="4030" max="4030" width="15.140625" style="75" customWidth="1"/>
    <col min="4031" max="4031" width="13.85546875" style="75" customWidth="1"/>
    <col min="4032" max="4033" width="14.7109375" style="75" customWidth="1"/>
    <col min="4034" max="4034" width="12.85546875" style="75" customWidth="1"/>
    <col min="4035" max="4035" width="13.5703125" style="75" customWidth="1"/>
    <col min="4036" max="4036" width="12.7109375" style="75" customWidth="1"/>
    <col min="4037" max="4037" width="13.42578125" style="75" customWidth="1"/>
    <col min="4038" max="4038" width="13.140625" style="75" customWidth="1"/>
    <col min="4039" max="4039" width="14.7109375" style="75" customWidth="1"/>
    <col min="4040" max="4040" width="14.5703125" style="75" customWidth="1"/>
    <col min="4041" max="4041" width="13" style="75" customWidth="1"/>
    <col min="4042" max="4042" width="15" style="75" customWidth="1"/>
    <col min="4043" max="4044" width="12.140625" style="75" customWidth="1"/>
    <col min="4045" max="4045" width="12" style="75" customWidth="1"/>
    <col min="4046" max="4046" width="13.5703125" style="75" customWidth="1"/>
    <col min="4047" max="4047" width="14" style="75" customWidth="1"/>
    <col min="4048" max="4048" width="12.28515625" style="75" customWidth="1"/>
    <col min="4049" max="4049" width="14.140625" style="75" customWidth="1"/>
    <col min="4050" max="4050" width="13" style="75" customWidth="1"/>
    <col min="4051" max="4051" width="13.5703125" style="75" customWidth="1"/>
    <col min="4052" max="4052" width="12.42578125" style="75" customWidth="1"/>
    <col min="4053" max="4053" width="12.5703125" style="75" customWidth="1"/>
    <col min="4054" max="4054" width="11.7109375" style="75" customWidth="1"/>
    <col min="4055" max="4055" width="13.7109375" style="75" customWidth="1"/>
    <col min="4056" max="4056" width="13.28515625" style="75" customWidth="1"/>
    <col min="4057" max="4057" width="13.140625" style="75" customWidth="1"/>
    <col min="4058" max="4058" width="12" style="75" customWidth="1"/>
    <col min="4059" max="4059" width="12.140625" style="75" customWidth="1"/>
    <col min="4060" max="4060" width="12.28515625" style="75" customWidth="1"/>
    <col min="4061" max="4061" width="12.140625" style="75" customWidth="1"/>
    <col min="4062" max="4062" width="12.5703125" style="75" customWidth="1"/>
    <col min="4063" max="4279" width="9.140625" style="75"/>
    <col min="4280" max="4280" width="25.42578125" style="75" customWidth="1"/>
    <col min="4281" max="4281" width="56.28515625" style="75" customWidth="1"/>
    <col min="4282" max="4282" width="14" style="75" customWidth="1"/>
    <col min="4283" max="4284" width="14.5703125" style="75" customWidth="1"/>
    <col min="4285" max="4285" width="14.140625" style="75" customWidth="1"/>
    <col min="4286" max="4286" width="15.140625" style="75" customWidth="1"/>
    <col min="4287" max="4287" width="13.85546875" style="75" customWidth="1"/>
    <col min="4288" max="4289" width="14.7109375" style="75" customWidth="1"/>
    <col min="4290" max="4290" width="12.85546875" style="75" customWidth="1"/>
    <col min="4291" max="4291" width="13.5703125" style="75" customWidth="1"/>
    <col min="4292" max="4292" width="12.7109375" style="75" customWidth="1"/>
    <col min="4293" max="4293" width="13.42578125" style="75" customWidth="1"/>
    <col min="4294" max="4294" width="13.140625" style="75" customWidth="1"/>
    <col min="4295" max="4295" width="14.7109375" style="75" customWidth="1"/>
    <col min="4296" max="4296" width="14.5703125" style="75" customWidth="1"/>
    <col min="4297" max="4297" width="13" style="75" customWidth="1"/>
    <col min="4298" max="4298" width="15" style="75" customWidth="1"/>
    <col min="4299" max="4300" width="12.140625" style="75" customWidth="1"/>
    <col min="4301" max="4301" width="12" style="75" customWidth="1"/>
    <col min="4302" max="4302" width="13.5703125" style="75" customWidth="1"/>
    <col min="4303" max="4303" width="14" style="75" customWidth="1"/>
    <col min="4304" max="4304" width="12.28515625" style="75" customWidth="1"/>
    <col min="4305" max="4305" width="14.140625" style="75" customWidth="1"/>
    <col min="4306" max="4306" width="13" style="75" customWidth="1"/>
    <col min="4307" max="4307" width="13.5703125" style="75" customWidth="1"/>
    <col min="4308" max="4308" width="12.42578125" style="75" customWidth="1"/>
    <col min="4309" max="4309" width="12.5703125" style="75" customWidth="1"/>
    <col min="4310" max="4310" width="11.7109375" style="75" customWidth="1"/>
    <col min="4311" max="4311" width="13.7109375" style="75" customWidth="1"/>
    <col min="4312" max="4312" width="13.28515625" style="75" customWidth="1"/>
    <col min="4313" max="4313" width="13.140625" style="75" customWidth="1"/>
    <col min="4314" max="4314" width="12" style="75" customWidth="1"/>
    <col min="4315" max="4315" width="12.140625" style="75" customWidth="1"/>
    <col min="4316" max="4316" width="12.28515625" style="75" customWidth="1"/>
    <col min="4317" max="4317" width="12.140625" style="75" customWidth="1"/>
    <col min="4318" max="4318" width="12.5703125" style="75" customWidth="1"/>
    <col min="4319" max="4535" width="9.140625" style="75"/>
    <col min="4536" max="4536" width="25.42578125" style="75" customWidth="1"/>
    <col min="4537" max="4537" width="56.28515625" style="75" customWidth="1"/>
    <col min="4538" max="4538" width="14" style="75" customWidth="1"/>
    <col min="4539" max="4540" width="14.5703125" style="75" customWidth="1"/>
    <col min="4541" max="4541" width="14.140625" style="75" customWidth="1"/>
    <col min="4542" max="4542" width="15.140625" style="75" customWidth="1"/>
    <col min="4543" max="4543" width="13.85546875" style="75" customWidth="1"/>
    <col min="4544" max="4545" width="14.7109375" style="75" customWidth="1"/>
    <col min="4546" max="4546" width="12.85546875" style="75" customWidth="1"/>
    <col min="4547" max="4547" width="13.5703125" style="75" customWidth="1"/>
    <col min="4548" max="4548" width="12.7109375" style="75" customWidth="1"/>
    <col min="4549" max="4549" width="13.42578125" style="75" customWidth="1"/>
    <col min="4550" max="4550" width="13.140625" style="75" customWidth="1"/>
    <col min="4551" max="4551" width="14.7109375" style="75" customWidth="1"/>
    <col min="4552" max="4552" width="14.5703125" style="75" customWidth="1"/>
    <col min="4553" max="4553" width="13" style="75" customWidth="1"/>
    <col min="4554" max="4554" width="15" style="75" customWidth="1"/>
    <col min="4555" max="4556" width="12.140625" style="75" customWidth="1"/>
    <col min="4557" max="4557" width="12" style="75" customWidth="1"/>
    <col min="4558" max="4558" width="13.5703125" style="75" customWidth="1"/>
    <col min="4559" max="4559" width="14" style="75" customWidth="1"/>
    <col min="4560" max="4560" width="12.28515625" style="75" customWidth="1"/>
    <col min="4561" max="4561" width="14.140625" style="75" customWidth="1"/>
    <col min="4562" max="4562" width="13" style="75" customWidth="1"/>
    <col min="4563" max="4563" width="13.5703125" style="75" customWidth="1"/>
    <col min="4564" max="4564" width="12.42578125" style="75" customWidth="1"/>
    <col min="4565" max="4565" width="12.5703125" style="75" customWidth="1"/>
    <col min="4566" max="4566" width="11.7109375" style="75" customWidth="1"/>
    <col min="4567" max="4567" width="13.7109375" style="75" customWidth="1"/>
    <col min="4568" max="4568" width="13.28515625" style="75" customWidth="1"/>
    <col min="4569" max="4569" width="13.140625" style="75" customWidth="1"/>
    <col min="4570" max="4570" width="12" style="75" customWidth="1"/>
    <col min="4571" max="4571" width="12.140625" style="75" customWidth="1"/>
    <col min="4572" max="4572" width="12.28515625" style="75" customWidth="1"/>
    <col min="4573" max="4573" width="12.140625" style="75" customWidth="1"/>
    <col min="4574" max="4574" width="12.5703125" style="75" customWidth="1"/>
    <col min="4575" max="4791" width="9.140625" style="75"/>
    <col min="4792" max="4792" width="25.42578125" style="75" customWidth="1"/>
    <col min="4793" max="4793" width="56.28515625" style="75" customWidth="1"/>
    <col min="4794" max="4794" width="14" style="75" customWidth="1"/>
    <col min="4795" max="4796" width="14.5703125" style="75" customWidth="1"/>
    <col min="4797" max="4797" width="14.140625" style="75" customWidth="1"/>
    <col min="4798" max="4798" width="15.140625" style="75" customWidth="1"/>
    <col min="4799" max="4799" width="13.85546875" style="75" customWidth="1"/>
    <col min="4800" max="4801" width="14.7109375" style="75" customWidth="1"/>
    <col min="4802" max="4802" width="12.85546875" style="75" customWidth="1"/>
    <col min="4803" max="4803" width="13.5703125" style="75" customWidth="1"/>
    <col min="4804" max="4804" width="12.7109375" style="75" customWidth="1"/>
    <col min="4805" max="4805" width="13.42578125" style="75" customWidth="1"/>
    <col min="4806" max="4806" width="13.140625" style="75" customWidth="1"/>
    <col min="4807" max="4807" width="14.7109375" style="75" customWidth="1"/>
    <col min="4808" max="4808" width="14.5703125" style="75" customWidth="1"/>
    <col min="4809" max="4809" width="13" style="75" customWidth="1"/>
    <col min="4810" max="4810" width="15" style="75" customWidth="1"/>
    <col min="4811" max="4812" width="12.140625" style="75" customWidth="1"/>
    <col min="4813" max="4813" width="12" style="75" customWidth="1"/>
    <col min="4814" max="4814" width="13.5703125" style="75" customWidth="1"/>
    <col min="4815" max="4815" width="14" style="75" customWidth="1"/>
    <col min="4816" max="4816" width="12.28515625" style="75" customWidth="1"/>
    <col min="4817" max="4817" width="14.140625" style="75" customWidth="1"/>
    <col min="4818" max="4818" width="13" style="75" customWidth="1"/>
    <col min="4819" max="4819" width="13.5703125" style="75" customWidth="1"/>
    <col min="4820" max="4820" width="12.42578125" style="75" customWidth="1"/>
    <col min="4821" max="4821" width="12.5703125" style="75" customWidth="1"/>
    <col min="4822" max="4822" width="11.7109375" style="75" customWidth="1"/>
    <col min="4823" max="4823" width="13.7109375" style="75" customWidth="1"/>
    <col min="4824" max="4824" width="13.28515625" style="75" customWidth="1"/>
    <col min="4825" max="4825" width="13.140625" style="75" customWidth="1"/>
    <col min="4826" max="4826" width="12" style="75" customWidth="1"/>
    <col min="4827" max="4827" width="12.140625" style="75" customWidth="1"/>
    <col min="4828" max="4828" width="12.28515625" style="75" customWidth="1"/>
    <col min="4829" max="4829" width="12.140625" style="75" customWidth="1"/>
    <col min="4830" max="4830" width="12.5703125" style="75" customWidth="1"/>
    <col min="4831" max="5047" width="9.140625" style="75"/>
    <col min="5048" max="5048" width="25.42578125" style="75" customWidth="1"/>
    <col min="5049" max="5049" width="56.28515625" style="75" customWidth="1"/>
    <col min="5050" max="5050" width="14" style="75" customWidth="1"/>
    <col min="5051" max="5052" width="14.5703125" style="75" customWidth="1"/>
    <col min="5053" max="5053" width="14.140625" style="75" customWidth="1"/>
    <col min="5054" max="5054" width="15.140625" style="75" customWidth="1"/>
    <col min="5055" max="5055" width="13.85546875" style="75" customWidth="1"/>
    <col min="5056" max="5057" width="14.7109375" style="75" customWidth="1"/>
    <col min="5058" max="5058" width="12.85546875" style="75" customWidth="1"/>
    <col min="5059" max="5059" width="13.5703125" style="75" customWidth="1"/>
    <col min="5060" max="5060" width="12.7109375" style="75" customWidth="1"/>
    <col min="5061" max="5061" width="13.42578125" style="75" customWidth="1"/>
    <col min="5062" max="5062" width="13.140625" style="75" customWidth="1"/>
    <col min="5063" max="5063" width="14.7109375" style="75" customWidth="1"/>
    <col min="5064" max="5064" width="14.5703125" style="75" customWidth="1"/>
    <col min="5065" max="5065" width="13" style="75" customWidth="1"/>
    <col min="5066" max="5066" width="15" style="75" customWidth="1"/>
    <col min="5067" max="5068" width="12.140625" style="75" customWidth="1"/>
    <col min="5069" max="5069" width="12" style="75" customWidth="1"/>
    <col min="5070" max="5070" width="13.5703125" style="75" customWidth="1"/>
    <col min="5071" max="5071" width="14" style="75" customWidth="1"/>
    <col min="5072" max="5072" width="12.28515625" style="75" customWidth="1"/>
    <col min="5073" max="5073" width="14.140625" style="75" customWidth="1"/>
    <col min="5074" max="5074" width="13" style="75" customWidth="1"/>
    <col min="5075" max="5075" width="13.5703125" style="75" customWidth="1"/>
    <col min="5076" max="5076" width="12.42578125" style="75" customWidth="1"/>
    <col min="5077" max="5077" width="12.5703125" style="75" customWidth="1"/>
    <col min="5078" max="5078" width="11.7109375" style="75" customWidth="1"/>
    <col min="5079" max="5079" width="13.7109375" style="75" customWidth="1"/>
    <col min="5080" max="5080" width="13.28515625" style="75" customWidth="1"/>
    <col min="5081" max="5081" width="13.140625" style="75" customWidth="1"/>
    <col min="5082" max="5082" width="12" style="75" customWidth="1"/>
    <col min="5083" max="5083" width="12.140625" style="75" customWidth="1"/>
    <col min="5084" max="5084" width="12.28515625" style="75" customWidth="1"/>
    <col min="5085" max="5085" width="12.140625" style="75" customWidth="1"/>
    <col min="5086" max="5086" width="12.5703125" style="75" customWidth="1"/>
    <col min="5087" max="5303" width="9.140625" style="75"/>
    <col min="5304" max="5304" width="25.42578125" style="75" customWidth="1"/>
    <col min="5305" max="5305" width="56.28515625" style="75" customWidth="1"/>
    <col min="5306" max="5306" width="14" style="75" customWidth="1"/>
    <col min="5307" max="5308" width="14.5703125" style="75" customWidth="1"/>
    <col min="5309" max="5309" width="14.140625" style="75" customWidth="1"/>
    <col min="5310" max="5310" width="15.140625" style="75" customWidth="1"/>
    <col min="5311" max="5311" width="13.85546875" style="75" customWidth="1"/>
    <col min="5312" max="5313" width="14.7109375" style="75" customWidth="1"/>
    <col min="5314" max="5314" width="12.85546875" style="75" customWidth="1"/>
    <col min="5315" max="5315" width="13.5703125" style="75" customWidth="1"/>
    <col min="5316" max="5316" width="12.7109375" style="75" customWidth="1"/>
    <col min="5317" max="5317" width="13.42578125" style="75" customWidth="1"/>
    <col min="5318" max="5318" width="13.140625" style="75" customWidth="1"/>
    <col min="5319" max="5319" width="14.7109375" style="75" customWidth="1"/>
    <col min="5320" max="5320" width="14.5703125" style="75" customWidth="1"/>
    <col min="5321" max="5321" width="13" style="75" customWidth="1"/>
    <col min="5322" max="5322" width="15" style="75" customWidth="1"/>
    <col min="5323" max="5324" width="12.140625" style="75" customWidth="1"/>
    <col min="5325" max="5325" width="12" style="75" customWidth="1"/>
    <col min="5326" max="5326" width="13.5703125" style="75" customWidth="1"/>
    <col min="5327" max="5327" width="14" style="75" customWidth="1"/>
    <col min="5328" max="5328" width="12.28515625" style="75" customWidth="1"/>
    <col min="5329" max="5329" width="14.140625" style="75" customWidth="1"/>
    <col min="5330" max="5330" width="13" style="75" customWidth="1"/>
    <col min="5331" max="5331" width="13.5703125" style="75" customWidth="1"/>
    <col min="5332" max="5332" width="12.42578125" style="75" customWidth="1"/>
    <col min="5333" max="5333" width="12.5703125" style="75" customWidth="1"/>
    <col min="5334" max="5334" width="11.7109375" style="75" customWidth="1"/>
    <col min="5335" max="5335" width="13.7109375" style="75" customWidth="1"/>
    <col min="5336" max="5336" width="13.28515625" style="75" customWidth="1"/>
    <col min="5337" max="5337" width="13.140625" style="75" customWidth="1"/>
    <col min="5338" max="5338" width="12" style="75" customWidth="1"/>
    <col min="5339" max="5339" width="12.140625" style="75" customWidth="1"/>
    <col min="5340" max="5340" width="12.28515625" style="75" customWidth="1"/>
    <col min="5341" max="5341" width="12.140625" style="75" customWidth="1"/>
    <col min="5342" max="5342" width="12.5703125" style="75" customWidth="1"/>
    <col min="5343" max="5559" width="9.140625" style="75"/>
    <col min="5560" max="5560" width="25.42578125" style="75" customWidth="1"/>
    <col min="5561" max="5561" width="56.28515625" style="75" customWidth="1"/>
    <col min="5562" max="5562" width="14" style="75" customWidth="1"/>
    <col min="5563" max="5564" width="14.5703125" style="75" customWidth="1"/>
    <col min="5565" max="5565" width="14.140625" style="75" customWidth="1"/>
    <col min="5566" max="5566" width="15.140625" style="75" customWidth="1"/>
    <col min="5567" max="5567" width="13.85546875" style="75" customWidth="1"/>
    <col min="5568" max="5569" width="14.7109375" style="75" customWidth="1"/>
    <col min="5570" max="5570" width="12.85546875" style="75" customWidth="1"/>
    <col min="5571" max="5571" width="13.5703125" style="75" customWidth="1"/>
    <col min="5572" max="5572" width="12.7109375" style="75" customWidth="1"/>
    <col min="5573" max="5573" width="13.42578125" style="75" customWidth="1"/>
    <col min="5574" max="5574" width="13.140625" style="75" customWidth="1"/>
    <col min="5575" max="5575" width="14.7109375" style="75" customWidth="1"/>
    <col min="5576" max="5576" width="14.5703125" style="75" customWidth="1"/>
    <col min="5577" max="5577" width="13" style="75" customWidth="1"/>
    <col min="5578" max="5578" width="15" style="75" customWidth="1"/>
    <col min="5579" max="5580" width="12.140625" style="75" customWidth="1"/>
    <col min="5581" max="5581" width="12" style="75" customWidth="1"/>
    <col min="5582" max="5582" width="13.5703125" style="75" customWidth="1"/>
    <col min="5583" max="5583" width="14" style="75" customWidth="1"/>
    <col min="5584" max="5584" width="12.28515625" style="75" customWidth="1"/>
    <col min="5585" max="5585" width="14.140625" style="75" customWidth="1"/>
    <col min="5586" max="5586" width="13" style="75" customWidth="1"/>
    <col min="5587" max="5587" width="13.5703125" style="75" customWidth="1"/>
    <col min="5588" max="5588" width="12.42578125" style="75" customWidth="1"/>
    <col min="5589" max="5589" width="12.5703125" style="75" customWidth="1"/>
    <col min="5590" max="5590" width="11.7109375" style="75" customWidth="1"/>
    <col min="5591" max="5591" width="13.7109375" style="75" customWidth="1"/>
    <col min="5592" max="5592" width="13.28515625" style="75" customWidth="1"/>
    <col min="5593" max="5593" width="13.140625" style="75" customWidth="1"/>
    <col min="5594" max="5594" width="12" style="75" customWidth="1"/>
    <col min="5595" max="5595" width="12.140625" style="75" customWidth="1"/>
    <col min="5596" max="5596" width="12.28515625" style="75" customWidth="1"/>
    <col min="5597" max="5597" width="12.140625" style="75" customWidth="1"/>
    <col min="5598" max="5598" width="12.5703125" style="75" customWidth="1"/>
    <col min="5599" max="5815" width="9.140625" style="75"/>
    <col min="5816" max="5816" width="25.42578125" style="75" customWidth="1"/>
    <col min="5817" max="5817" width="56.28515625" style="75" customWidth="1"/>
    <col min="5818" max="5818" width="14" style="75" customWidth="1"/>
    <col min="5819" max="5820" width="14.5703125" style="75" customWidth="1"/>
    <col min="5821" max="5821" width="14.140625" style="75" customWidth="1"/>
    <col min="5822" max="5822" width="15.140625" style="75" customWidth="1"/>
    <col min="5823" max="5823" width="13.85546875" style="75" customWidth="1"/>
    <col min="5824" max="5825" width="14.7109375" style="75" customWidth="1"/>
    <col min="5826" max="5826" width="12.85546875" style="75" customWidth="1"/>
    <col min="5827" max="5827" width="13.5703125" style="75" customWidth="1"/>
    <col min="5828" max="5828" width="12.7109375" style="75" customWidth="1"/>
    <col min="5829" max="5829" width="13.42578125" style="75" customWidth="1"/>
    <col min="5830" max="5830" width="13.140625" style="75" customWidth="1"/>
    <col min="5831" max="5831" width="14.7109375" style="75" customWidth="1"/>
    <col min="5832" max="5832" width="14.5703125" style="75" customWidth="1"/>
    <col min="5833" max="5833" width="13" style="75" customWidth="1"/>
    <col min="5834" max="5834" width="15" style="75" customWidth="1"/>
    <col min="5835" max="5836" width="12.140625" style="75" customWidth="1"/>
    <col min="5837" max="5837" width="12" style="75" customWidth="1"/>
    <col min="5838" max="5838" width="13.5703125" style="75" customWidth="1"/>
    <col min="5839" max="5839" width="14" style="75" customWidth="1"/>
    <col min="5840" max="5840" width="12.28515625" style="75" customWidth="1"/>
    <col min="5841" max="5841" width="14.140625" style="75" customWidth="1"/>
    <col min="5842" max="5842" width="13" style="75" customWidth="1"/>
    <col min="5843" max="5843" width="13.5703125" style="75" customWidth="1"/>
    <col min="5844" max="5844" width="12.42578125" style="75" customWidth="1"/>
    <col min="5845" max="5845" width="12.5703125" style="75" customWidth="1"/>
    <col min="5846" max="5846" width="11.7109375" style="75" customWidth="1"/>
    <col min="5847" max="5847" width="13.7109375" style="75" customWidth="1"/>
    <col min="5848" max="5848" width="13.28515625" style="75" customWidth="1"/>
    <col min="5849" max="5849" width="13.140625" style="75" customWidth="1"/>
    <col min="5850" max="5850" width="12" style="75" customWidth="1"/>
    <col min="5851" max="5851" width="12.140625" style="75" customWidth="1"/>
    <col min="5852" max="5852" width="12.28515625" style="75" customWidth="1"/>
    <col min="5853" max="5853" width="12.140625" style="75" customWidth="1"/>
    <col min="5854" max="5854" width="12.5703125" style="75" customWidth="1"/>
    <col min="5855" max="6071" width="9.140625" style="75"/>
    <col min="6072" max="6072" width="25.42578125" style="75" customWidth="1"/>
    <col min="6073" max="6073" width="56.28515625" style="75" customWidth="1"/>
    <col min="6074" max="6074" width="14" style="75" customWidth="1"/>
    <col min="6075" max="6076" width="14.5703125" style="75" customWidth="1"/>
    <col min="6077" max="6077" width="14.140625" style="75" customWidth="1"/>
    <col min="6078" max="6078" width="15.140625" style="75" customWidth="1"/>
    <col min="6079" max="6079" width="13.85546875" style="75" customWidth="1"/>
    <col min="6080" max="6081" width="14.7109375" style="75" customWidth="1"/>
    <col min="6082" max="6082" width="12.85546875" style="75" customWidth="1"/>
    <col min="6083" max="6083" width="13.5703125" style="75" customWidth="1"/>
    <col min="6084" max="6084" width="12.7109375" style="75" customWidth="1"/>
    <col min="6085" max="6085" width="13.42578125" style="75" customWidth="1"/>
    <col min="6086" max="6086" width="13.140625" style="75" customWidth="1"/>
    <col min="6087" max="6087" width="14.7109375" style="75" customWidth="1"/>
    <col min="6088" max="6088" width="14.5703125" style="75" customWidth="1"/>
    <col min="6089" max="6089" width="13" style="75" customWidth="1"/>
    <col min="6090" max="6090" width="15" style="75" customWidth="1"/>
    <col min="6091" max="6092" width="12.140625" style="75" customWidth="1"/>
    <col min="6093" max="6093" width="12" style="75" customWidth="1"/>
    <col min="6094" max="6094" width="13.5703125" style="75" customWidth="1"/>
    <col min="6095" max="6095" width="14" style="75" customWidth="1"/>
    <col min="6096" max="6096" width="12.28515625" style="75" customWidth="1"/>
    <col min="6097" max="6097" width="14.140625" style="75" customWidth="1"/>
    <col min="6098" max="6098" width="13" style="75" customWidth="1"/>
    <col min="6099" max="6099" width="13.5703125" style="75" customWidth="1"/>
    <col min="6100" max="6100" width="12.42578125" style="75" customWidth="1"/>
    <col min="6101" max="6101" width="12.5703125" style="75" customWidth="1"/>
    <col min="6102" max="6102" width="11.7109375" style="75" customWidth="1"/>
    <col min="6103" max="6103" width="13.7109375" style="75" customWidth="1"/>
    <col min="6104" max="6104" width="13.28515625" style="75" customWidth="1"/>
    <col min="6105" max="6105" width="13.140625" style="75" customWidth="1"/>
    <col min="6106" max="6106" width="12" style="75" customWidth="1"/>
    <col min="6107" max="6107" width="12.140625" style="75" customWidth="1"/>
    <col min="6108" max="6108" width="12.28515625" style="75" customWidth="1"/>
    <col min="6109" max="6109" width="12.140625" style="75" customWidth="1"/>
    <col min="6110" max="6110" width="12.5703125" style="75" customWidth="1"/>
    <col min="6111" max="6327" width="9.140625" style="75"/>
    <col min="6328" max="6328" width="25.42578125" style="75" customWidth="1"/>
    <col min="6329" max="6329" width="56.28515625" style="75" customWidth="1"/>
    <col min="6330" max="6330" width="14" style="75" customWidth="1"/>
    <col min="6331" max="6332" width="14.5703125" style="75" customWidth="1"/>
    <col min="6333" max="6333" width="14.140625" style="75" customWidth="1"/>
    <col min="6334" max="6334" width="15.140625" style="75" customWidth="1"/>
    <col min="6335" max="6335" width="13.85546875" style="75" customWidth="1"/>
    <col min="6336" max="6337" width="14.7109375" style="75" customWidth="1"/>
    <col min="6338" max="6338" width="12.85546875" style="75" customWidth="1"/>
    <col min="6339" max="6339" width="13.5703125" style="75" customWidth="1"/>
    <col min="6340" max="6340" width="12.7109375" style="75" customWidth="1"/>
    <col min="6341" max="6341" width="13.42578125" style="75" customWidth="1"/>
    <col min="6342" max="6342" width="13.140625" style="75" customWidth="1"/>
    <col min="6343" max="6343" width="14.7109375" style="75" customWidth="1"/>
    <col min="6344" max="6344" width="14.5703125" style="75" customWidth="1"/>
    <col min="6345" max="6345" width="13" style="75" customWidth="1"/>
    <col min="6346" max="6346" width="15" style="75" customWidth="1"/>
    <col min="6347" max="6348" width="12.140625" style="75" customWidth="1"/>
    <col min="6349" max="6349" width="12" style="75" customWidth="1"/>
    <col min="6350" max="6350" width="13.5703125" style="75" customWidth="1"/>
    <col min="6351" max="6351" width="14" style="75" customWidth="1"/>
    <col min="6352" max="6352" width="12.28515625" style="75" customWidth="1"/>
    <col min="6353" max="6353" width="14.140625" style="75" customWidth="1"/>
    <col min="6354" max="6354" width="13" style="75" customWidth="1"/>
    <col min="6355" max="6355" width="13.5703125" style="75" customWidth="1"/>
    <col min="6356" max="6356" width="12.42578125" style="75" customWidth="1"/>
    <col min="6357" max="6357" width="12.5703125" style="75" customWidth="1"/>
    <col min="6358" max="6358" width="11.7109375" style="75" customWidth="1"/>
    <col min="6359" max="6359" width="13.7109375" style="75" customWidth="1"/>
    <col min="6360" max="6360" width="13.28515625" style="75" customWidth="1"/>
    <col min="6361" max="6361" width="13.140625" style="75" customWidth="1"/>
    <col min="6362" max="6362" width="12" style="75" customWidth="1"/>
    <col min="6363" max="6363" width="12.140625" style="75" customWidth="1"/>
    <col min="6364" max="6364" width="12.28515625" style="75" customWidth="1"/>
    <col min="6365" max="6365" width="12.140625" style="75" customWidth="1"/>
    <col min="6366" max="6366" width="12.5703125" style="75" customWidth="1"/>
    <col min="6367" max="6583" width="9.140625" style="75"/>
    <col min="6584" max="6584" width="25.42578125" style="75" customWidth="1"/>
    <col min="6585" max="6585" width="56.28515625" style="75" customWidth="1"/>
    <col min="6586" max="6586" width="14" style="75" customWidth="1"/>
    <col min="6587" max="6588" width="14.5703125" style="75" customWidth="1"/>
    <col min="6589" max="6589" width="14.140625" style="75" customWidth="1"/>
    <col min="6590" max="6590" width="15.140625" style="75" customWidth="1"/>
    <col min="6591" max="6591" width="13.85546875" style="75" customWidth="1"/>
    <col min="6592" max="6593" width="14.7109375" style="75" customWidth="1"/>
    <col min="6594" max="6594" width="12.85546875" style="75" customWidth="1"/>
    <col min="6595" max="6595" width="13.5703125" style="75" customWidth="1"/>
    <col min="6596" max="6596" width="12.7109375" style="75" customWidth="1"/>
    <col min="6597" max="6597" width="13.42578125" style="75" customWidth="1"/>
    <col min="6598" max="6598" width="13.140625" style="75" customWidth="1"/>
    <col min="6599" max="6599" width="14.7109375" style="75" customWidth="1"/>
    <col min="6600" max="6600" width="14.5703125" style="75" customWidth="1"/>
    <col min="6601" max="6601" width="13" style="75" customWidth="1"/>
    <col min="6602" max="6602" width="15" style="75" customWidth="1"/>
    <col min="6603" max="6604" width="12.140625" style="75" customWidth="1"/>
    <col min="6605" max="6605" width="12" style="75" customWidth="1"/>
    <col min="6606" max="6606" width="13.5703125" style="75" customWidth="1"/>
    <col min="6607" max="6607" width="14" style="75" customWidth="1"/>
    <col min="6608" max="6608" width="12.28515625" style="75" customWidth="1"/>
    <col min="6609" max="6609" width="14.140625" style="75" customWidth="1"/>
    <col min="6610" max="6610" width="13" style="75" customWidth="1"/>
    <col min="6611" max="6611" width="13.5703125" style="75" customWidth="1"/>
    <col min="6612" max="6612" width="12.42578125" style="75" customWidth="1"/>
    <col min="6613" max="6613" width="12.5703125" style="75" customWidth="1"/>
    <col min="6614" max="6614" width="11.7109375" style="75" customWidth="1"/>
    <col min="6615" max="6615" width="13.7109375" style="75" customWidth="1"/>
    <col min="6616" max="6616" width="13.28515625" style="75" customWidth="1"/>
    <col min="6617" max="6617" width="13.140625" style="75" customWidth="1"/>
    <col min="6618" max="6618" width="12" style="75" customWidth="1"/>
    <col min="6619" max="6619" width="12.140625" style="75" customWidth="1"/>
    <col min="6620" max="6620" width="12.28515625" style="75" customWidth="1"/>
    <col min="6621" max="6621" width="12.140625" style="75" customWidth="1"/>
    <col min="6622" max="6622" width="12.5703125" style="75" customWidth="1"/>
    <col min="6623" max="6839" width="9.140625" style="75"/>
    <col min="6840" max="6840" width="25.42578125" style="75" customWidth="1"/>
    <col min="6841" max="6841" width="56.28515625" style="75" customWidth="1"/>
    <col min="6842" max="6842" width="14" style="75" customWidth="1"/>
    <col min="6843" max="6844" width="14.5703125" style="75" customWidth="1"/>
    <col min="6845" max="6845" width="14.140625" style="75" customWidth="1"/>
    <col min="6846" max="6846" width="15.140625" style="75" customWidth="1"/>
    <col min="6847" max="6847" width="13.85546875" style="75" customWidth="1"/>
    <col min="6848" max="6849" width="14.7109375" style="75" customWidth="1"/>
    <col min="6850" max="6850" width="12.85546875" style="75" customWidth="1"/>
    <col min="6851" max="6851" width="13.5703125" style="75" customWidth="1"/>
    <col min="6852" max="6852" width="12.7109375" style="75" customWidth="1"/>
    <col min="6853" max="6853" width="13.42578125" style="75" customWidth="1"/>
    <col min="6854" max="6854" width="13.140625" style="75" customWidth="1"/>
    <col min="6855" max="6855" width="14.7109375" style="75" customWidth="1"/>
    <col min="6856" max="6856" width="14.5703125" style="75" customWidth="1"/>
    <col min="6857" max="6857" width="13" style="75" customWidth="1"/>
    <col min="6858" max="6858" width="15" style="75" customWidth="1"/>
    <col min="6859" max="6860" width="12.140625" style="75" customWidth="1"/>
    <col min="6861" max="6861" width="12" style="75" customWidth="1"/>
    <col min="6862" max="6862" width="13.5703125" style="75" customWidth="1"/>
    <col min="6863" max="6863" width="14" style="75" customWidth="1"/>
    <col min="6864" max="6864" width="12.28515625" style="75" customWidth="1"/>
    <col min="6865" max="6865" width="14.140625" style="75" customWidth="1"/>
    <col min="6866" max="6866" width="13" style="75" customWidth="1"/>
    <col min="6867" max="6867" width="13.5703125" style="75" customWidth="1"/>
    <col min="6868" max="6868" width="12.42578125" style="75" customWidth="1"/>
    <col min="6869" max="6869" width="12.5703125" style="75" customWidth="1"/>
    <col min="6870" max="6870" width="11.7109375" style="75" customWidth="1"/>
    <col min="6871" max="6871" width="13.7109375" style="75" customWidth="1"/>
    <col min="6872" max="6872" width="13.28515625" style="75" customWidth="1"/>
    <col min="6873" max="6873" width="13.140625" style="75" customWidth="1"/>
    <col min="6874" max="6874" width="12" style="75" customWidth="1"/>
    <col min="6875" max="6875" width="12.140625" style="75" customWidth="1"/>
    <col min="6876" max="6876" width="12.28515625" style="75" customWidth="1"/>
    <col min="6877" max="6877" width="12.140625" style="75" customWidth="1"/>
    <col min="6878" max="6878" width="12.5703125" style="75" customWidth="1"/>
    <col min="6879" max="7095" width="9.140625" style="75"/>
    <col min="7096" max="7096" width="25.42578125" style="75" customWidth="1"/>
    <col min="7097" max="7097" width="56.28515625" style="75" customWidth="1"/>
    <col min="7098" max="7098" width="14" style="75" customWidth="1"/>
    <col min="7099" max="7100" width="14.5703125" style="75" customWidth="1"/>
    <col min="7101" max="7101" width="14.140625" style="75" customWidth="1"/>
    <col min="7102" max="7102" width="15.140625" style="75" customWidth="1"/>
    <col min="7103" max="7103" width="13.85546875" style="75" customWidth="1"/>
    <col min="7104" max="7105" width="14.7109375" style="75" customWidth="1"/>
    <col min="7106" max="7106" width="12.85546875" style="75" customWidth="1"/>
    <col min="7107" max="7107" width="13.5703125" style="75" customWidth="1"/>
    <col min="7108" max="7108" width="12.7109375" style="75" customWidth="1"/>
    <col min="7109" max="7109" width="13.42578125" style="75" customWidth="1"/>
    <col min="7110" max="7110" width="13.140625" style="75" customWidth="1"/>
    <col min="7111" max="7111" width="14.7109375" style="75" customWidth="1"/>
    <col min="7112" max="7112" width="14.5703125" style="75" customWidth="1"/>
    <col min="7113" max="7113" width="13" style="75" customWidth="1"/>
    <col min="7114" max="7114" width="15" style="75" customWidth="1"/>
    <col min="7115" max="7116" width="12.140625" style="75" customWidth="1"/>
    <col min="7117" max="7117" width="12" style="75" customWidth="1"/>
    <col min="7118" max="7118" width="13.5703125" style="75" customWidth="1"/>
    <col min="7119" max="7119" width="14" style="75" customWidth="1"/>
    <col min="7120" max="7120" width="12.28515625" style="75" customWidth="1"/>
    <col min="7121" max="7121" width="14.140625" style="75" customWidth="1"/>
    <col min="7122" max="7122" width="13" style="75" customWidth="1"/>
    <col min="7123" max="7123" width="13.5703125" style="75" customWidth="1"/>
    <col min="7124" max="7124" width="12.42578125" style="75" customWidth="1"/>
    <col min="7125" max="7125" width="12.5703125" style="75" customWidth="1"/>
    <col min="7126" max="7126" width="11.7109375" style="75" customWidth="1"/>
    <col min="7127" max="7127" width="13.7109375" style="75" customWidth="1"/>
    <col min="7128" max="7128" width="13.28515625" style="75" customWidth="1"/>
    <col min="7129" max="7129" width="13.140625" style="75" customWidth="1"/>
    <col min="7130" max="7130" width="12" style="75" customWidth="1"/>
    <col min="7131" max="7131" width="12.140625" style="75" customWidth="1"/>
    <col min="7132" max="7132" width="12.28515625" style="75" customWidth="1"/>
    <col min="7133" max="7133" width="12.140625" style="75" customWidth="1"/>
    <col min="7134" max="7134" width="12.5703125" style="75" customWidth="1"/>
    <col min="7135" max="7351" width="9.140625" style="75"/>
    <col min="7352" max="7352" width="25.42578125" style="75" customWidth="1"/>
    <col min="7353" max="7353" width="56.28515625" style="75" customWidth="1"/>
    <col min="7354" max="7354" width="14" style="75" customWidth="1"/>
    <col min="7355" max="7356" width="14.5703125" style="75" customWidth="1"/>
    <col min="7357" max="7357" width="14.140625" style="75" customWidth="1"/>
    <col min="7358" max="7358" width="15.140625" style="75" customWidth="1"/>
    <col min="7359" max="7359" width="13.85546875" style="75" customWidth="1"/>
    <col min="7360" max="7361" width="14.7109375" style="75" customWidth="1"/>
    <col min="7362" max="7362" width="12.85546875" style="75" customWidth="1"/>
    <col min="7363" max="7363" width="13.5703125" style="75" customWidth="1"/>
    <col min="7364" max="7364" width="12.7109375" style="75" customWidth="1"/>
    <col min="7365" max="7365" width="13.42578125" style="75" customWidth="1"/>
    <col min="7366" max="7366" width="13.140625" style="75" customWidth="1"/>
    <col min="7367" max="7367" width="14.7109375" style="75" customWidth="1"/>
    <col min="7368" max="7368" width="14.5703125" style="75" customWidth="1"/>
    <col min="7369" max="7369" width="13" style="75" customWidth="1"/>
    <col min="7370" max="7370" width="15" style="75" customWidth="1"/>
    <col min="7371" max="7372" width="12.140625" style="75" customWidth="1"/>
    <col min="7373" max="7373" width="12" style="75" customWidth="1"/>
    <col min="7374" max="7374" width="13.5703125" style="75" customWidth="1"/>
    <col min="7375" max="7375" width="14" style="75" customWidth="1"/>
    <col min="7376" max="7376" width="12.28515625" style="75" customWidth="1"/>
    <col min="7377" max="7377" width="14.140625" style="75" customWidth="1"/>
    <col min="7378" max="7378" width="13" style="75" customWidth="1"/>
    <col min="7379" max="7379" width="13.5703125" style="75" customWidth="1"/>
    <col min="7380" max="7380" width="12.42578125" style="75" customWidth="1"/>
    <col min="7381" max="7381" width="12.5703125" style="75" customWidth="1"/>
    <col min="7382" max="7382" width="11.7109375" style="75" customWidth="1"/>
    <col min="7383" max="7383" width="13.7109375" style="75" customWidth="1"/>
    <col min="7384" max="7384" width="13.28515625" style="75" customWidth="1"/>
    <col min="7385" max="7385" width="13.140625" style="75" customWidth="1"/>
    <col min="7386" max="7386" width="12" style="75" customWidth="1"/>
    <col min="7387" max="7387" width="12.140625" style="75" customWidth="1"/>
    <col min="7388" max="7388" width="12.28515625" style="75" customWidth="1"/>
    <col min="7389" max="7389" width="12.140625" style="75" customWidth="1"/>
    <col min="7390" max="7390" width="12.5703125" style="75" customWidth="1"/>
    <col min="7391" max="7607" width="9.140625" style="75"/>
    <col min="7608" max="7608" width="25.42578125" style="75" customWidth="1"/>
    <col min="7609" max="7609" width="56.28515625" style="75" customWidth="1"/>
    <col min="7610" max="7610" width="14" style="75" customWidth="1"/>
    <col min="7611" max="7612" width="14.5703125" style="75" customWidth="1"/>
    <col min="7613" max="7613" width="14.140625" style="75" customWidth="1"/>
    <col min="7614" max="7614" width="15.140625" style="75" customWidth="1"/>
    <col min="7615" max="7615" width="13.85546875" style="75" customWidth="1"/>
    <col min="7616" max="7617" width="14.7109375" style="75" customWidth="1"/>
    <col min="7618" max="7618" width="12.85546875" style="75" customWidth="1"/>
    <col min="7619" max="7619" width="13.5703125" style="75" customWidth="1"/>
    <col min="7620" max="7620" width="12.7109375" style="75" customWidth="1"/>
    <col min="7621" max="7621" width="13.42578125" style="75" customWidth="1"/>
    <col min="7622" max="7622" width="13.140625" style="75" customWidth="1"/>
    <col min="7623" max="7623" width="14.7109375" style="75" customWidth="1"/>
    <col min="7624" max="7624" width="14.5703125" style="75" customWidth="1"/>
    <col min="7625" max="7625" width="13" style="75" customWidth="1"/>
    <col min="7626" max="7626" width="15" style="75" customWidth="1"/>
    <col min="7627" max="7628" width="12.140625" style="75" customWidth="1"/>
    <col min="7629" max="7629" width="12" style="75" customWidth="1"/>
    <col min="7630" max="7630" width="13.5703125" style="75" customWidth="1"/>
    <col min="7631" max="7631" width="14" style="75" customWidth="1"/>
    <col min="7632" max="7632" width="12.28515625" style="75" customWidth="1"/>
    <col min="7633" max="7633" width="14.140625" style="75" customWidth="1"/>
    <col min="7634" max="7634" width="13" style="75" customWidth="1"/>
    <col min="7635" max="7635" width="13.5703125" style="75" customWidth="1"/>
    <col min="7636" max="7636" width="12.42578125" style="75" customWidth="1"/>
    <col min="7637" max="7637" width="12.5703125" style="75" customWidth="1"/>
    <col min="7638" max="7638" width="11.7109375" style="75" customWidth="1"/>
    <col min="7639" max="7639" width="13.7109375" style="75" customWidth="1"/>
    <col min="7640" max="7640" width="13.28515625" style="75" customWidth="1"/>
    <col min="7641" max="7641" width="13.140625" style="75" customWidth="1"/>
    <col min="7642" max="7642" width="12" style="75" customWidth="1"/>
    <col min="7643" max="7643" width="12.140625" style="75" customWidth="1"/>
    <col min="7644" max="7644" width="12.28515625" style="75" customWidth="1"/>
    <col min="7645" max="7645" width="12.140625" style="75" customWidth="1"/>
    <col min="7646" max="7646" width="12.5703125" style="75" customWidth="1"/>
    <col min="7647" max="7863" width="9.140625" style="75"/>
    <col min="7864" max="7864" width="25.42578125" style="75" customWidth="1"/>
    <col min="7865" max="7865" width="56.28515625" style="75" customWidth="1"/>
    <col min="7866" max="7866" width="14" style="75" customWidth="1"/>
    <col min="7867" max="7868" width="14.5703125" style="75" customWidth="1"/>
    <col min="7869" max="7869" width="14.140625" style="75" customWidth="1"/>
    <col min="7870" max="7870" width="15.140625" style="75" customWidth="1"/>
    <col min="7871" max="7871" width="13.85546875" style="75" customWidth="1"/>
    <col min="7872" max="7873" width="14.7109375" style="75" customWidth="1"/>
    <col min="7874" max="7874" width="12.85546875" style="75" customWidth="1"/>
    <col min="7875" max="7875" width="13.5703125" style="75" customWidth="1"/>
    <col min="7876" max="7876" width="12.7109375" style="75" customWidth="1"/>
    <col min="7877" max="7877" width="13.42578125" style="75" customWidth="1"/>
    <col min="7878" max="7878" width="13.140625" style="75" customWidth="1"/>
    <col min="7879" max="7879" width="14.7109375" style="75" customWidth="1"/>
    <col min="7880" max="7880" width="14.5703125" style="75" customWidth="1"/>
    <col min="7881" max="7881" width="13" style="75" customWidth="1"/>
    <col min="7882" max="7882" width="15" style="75" customWidth="1"/>
    <col min="7883" max="7884" width="12.140625" style="75" customWidth="1"/>
    <col min="7885" max="7885" width="12" style="75" customWidth="1"/>
    <col min="7886" max="7886" width="13.5703125" style="75" customWidth="1"/>
    <col min="7887" max="7887" width="14" style="75" customWidth="1"/>
    <col min="7888" max="7888" width="12.28515625" style="75" customWidth="1"/>
    <col min="7889" max="7889" width="14.140625" style="75" customWidth="1"/>
    <col min="7890" max="7890" width="13" style="75" customWidth="1"/>
    <col min="7891" max="7891" width="13.5703125" style="75" customWidth="1"/>
    <col min="7892" max="7892" width="12.42578125" style="75" customWidth="1"/>
    <col min="7893" max="7893" width="12.5703125" style="75" customWidth="1"/>
    <col min="7894" max="7894" width="11.7109375" style="75" customWidth="1"/>
    <col min="7895" max="7895" width="13.7109375" style="75" customWidth="1"/>
    <col min="7896" max="7896" width="13.28515625" style="75" customWidth="1"/>
    <col min="7897" max="7897" width="13.140625" style="75" customWidth="1"/>
    <col min="7898" max="7898" width="12" style="75" customWidth="1"/>
    <col min="7899" max="7899" width="12.140625" style="75" customWidth="1"/>
    <col min="7900" max="7900" width="12.28515625" style="75" customWidth="1"/>
    <col min="7901" max="7901" width="12.140625" style="75" customWidth="1"/>
    <col min="7902" max="7902" width="12.5703125" style="75" customWidth="1"/>
    <col min="7903" max="8119" width="9.140625" style="75"/>
    <col min="8120" max="8120" width="25.42578125" style="75" customWidth="1"/>
    <col min="8121" max="8121" width="56.28515625" style="75" customWidth="1"/>
    <col min="8122" max="8122" width="14" style="75" customWidth="1"/>
    <col min="8123" max="8124" width="14.5703125" style="75" customWidth="1"/>
    <col min="8125" max="8125" width="14.140625" style="75" customWidth="1"/>
    <col min="8126" max="8126" width="15.140625" style="75" customWidth="1"/>
    <col min="8127" max="8127" width="13.85546875" style="75" customWidth="1"/>
    <col min="8128" max="8129" width="14.7109375" style="75" customWidth="1"/>
    <col min="8130" max="8130" width="12.85546875" style="75" customWidth="1"/>
    <col min="8131" max="8131" width="13.5703125" style="75" customWidth="1"/>
    <col min="8132" max="8132" width="12.7109375" style="75" customWidth="1"/>
    <col min="8133" max="8133" width="13.42578125" style="75" customWidth="1"/>
    <col min="8134" max="8134" width="13.140625" style="75" customWidth="1"/>
    <col min="8135" max="8135" width="14.7109375" style="75" customWidth="1"/>
    <col min="8136" max="8136" width="14.5703125" style="75" customWidth="1"/>
    <col min="8137" max="8137" width="13" style="75" customWidth="1"/>
    <col min="8138" max="8138" width="15" style="75" customWidth="1"/>
    <col min="8139" max="8140" width="12.140625" style="75" customWidth="1"/>
    <col min="8141" max="8141" width="12" style="75" customWidth="1"/>
    <col min="8142" max="8142" width="13.5703125" style="75" customWidth="1"/>
    <col min="8143" max="8143" width="14" style="75" customWidth="1"/>
    <col min="8144" max="8144" width="12.28515625" style="75" customWidth="1"/>
    <col min="8145" max="8145" width="14.140625" style="75" customWidth="1"/>
    <col min="8146" max="8146" width="13" style="75" customWidth="1"/>
    <col min="8147" max="8147" width="13.5703125" style="75" customWidth="1"/>
    <col min="8148" max="8148" width="12.42578125" style="75" customWidth="1"/>
    <col min="8149" max="8149" width="12.5703125" style="75" customWidth="1"/>
    <col min="8150" max="8150" width="11.7109375" style="75" customWidth="1"/>
    <col min="8151" max="8151" width="13.7109375" style="75" customWidth="1"/>
    <col min="8152" max="8152" width="13.28515625" style="75" customWidth="1"/>
    <col min="8153" max="8153" width="13.140625" style="75" customWidth="1"/>
    <col min="8154" max="8154" width="12" style="75" customWidth="1"/>
    <col min="8155" max="8155" width="12.140625" style="75" customWidth="1"/>
    <col min="8156" max="8156" width="12.28515625" style="75" customWidth="1"/>
    <col min="8157" max="8157" width="12.140625" style="75" customWidth="1"/>
    <col min="8158" max="8158" width="12.5703125" style="75" customWidth="1"/>
    <col min="8159" max="8375" width="9.140625" style="75"/>
    <col min="8376" max="8376" width="25.42578125" style="75" customWidth="1"/>
    <col min="8377" max="8377" width="56.28515625" style="75" customWidth="1"/>
    <col min="8378" max="8378" width="14" style="75" customWidth="1"/>
    <col min="8379" max="8380" width="14.5703125" style="75" customWidth="1"/>
    <col min="8381" max="8381" width="14.140625" style="75" customWidth="1"/>
    <col min="8382" max="8382" width="15.140625" style="75" customWidth="1"/>
    <col min="8383" max="8383" width="13.85546875" style="75" customWidth="1"/>
    <col min="8384" max="8385" width="14.7109375" style="75" customWidth="1"/>
    <col min="8386" max="8386" width="12.85546875" style="75" customWidth="1"/>
    <col min="8387" max="8387" width="13.5703125" style="75" customWidth="1"/>
    <col min="8388" max="8388" width="12.7109375" style="75" customWidth="1"/>
    <col min="8389" max="8389" width="13.42578125" style="75" customWidth="1"/>
    <col min="8390" max="8390" width="13.140625" style="75" customWidth="1"/>
    <col min="8391" max="8391" width="14.7109375" style="75" customWidth="1"/>
    <col min="8392" max="8392" width="14.5703125" style="75" customWidth="1"/>
    <col min="8393" max="8393" width="13" style="75" customWidth="1"/>
    <col min="8394" max="8394" width="15" style="75" customWidth="1"/>
    <col min="8395" max="8396" width="12.140625" style="75" customWidth="1"/>
    <col min="8397" max="8397" width="12" style="75" customWidth="1"/>
    <col min="8398" max="8398" width="13.5703125" style="75" customWidth="1"/>
    <col min="8399" max="8399" width="14" style="75" customWidth="1"/>
    <col min="8400" max="8400" width="12.28515625" style="75" customWidth="1"/>
    <col min="8401" max="8401" width="14.140625" style="75" customWidth="1"/>
    <col min="8402" max="8402" width="13" style="75" customWidth="1"/>
    <col min="8403" max="8403" width="13.5703125" style="75" customWidth="1"/>
    <col min="8404" max="8404" width="12.42578125" style="75" customWidth="1"/>
    <col min="8405" max="8405" width="12.5703125" style="75" customWidth="1"/>
    <col min="8406" max="8406" width="11.7109375" style="75" customWidth="1"/>
    <col min="8407" max="8407" width="13.7109375" style="75" customWidth="1"/>
    <col min="8408" max="8408" width="13.28515625" style="75" customWidth="1"/>
    <col min="8409" max="8409" width="13.140625" style="75" customWidth="1"/>
    <col min="8410" max="8410" width="12" style="75" customWidth="1"/>
    <col min="8411" max="8411" width="12.140625" style="75" customWidth="1"/>
    <col min="8412" max="8412" width="12.28515625" style="75" customWidth="1"/>
    <col min="8413" max="8413" width="12.140625" style="75" customWidth="1"/>
    <col min="8414" max="8414" width="12.5703125" style="75" customWidth="1"/>
    <col min="8415" max="8631" width="9.140625" style="75"/>
    <col min="8632" max="8632" width="25.42578125" style="75" customWidth="1"/>
    <col min="8633" max="8633" width="56.28515625" style="75" customWidth="1"/>
    <col min="8634" max="8634" width="14" style="75" customWidth="1"/>
    <col min="8635" max="8636" width="14.5703125" style="75" customWidth="1"/>
    <col min="8637" max="8637" width="14.140625" style="75" customWidth="1"/>
    <col min="8638" max="8638" width="15.140625" style="75" customWidth="1"/>
    <col min="8639" max="8639" width="13.85546875" style="75" customWidth="1"/>
    <col min="8640" max="8641" width="14.7109375" style="75" customWidth="1"/>
    <col min="8642" max="8642" width="12.85546875" style="75" customWidth="1"/>
    <col min="8643" max="8643" width="13.5703125" style="75" customWidth="1"/>
    <col min="8644" max="8644" width="12.7109375" style="75" customWidth="1"/>
    <col min="8645" max="8645" width="13.42578125" style="75" customWidth="1"/>
    <col min="8646" max="8646" width="13.140625" style="75" customWidth="1"/>
    <col min="8647" max="8647" width="14.7109375" style="75" customWidth="1"/>
    <col min="8648" max="8648" width="14.5703125" style="75" customWidth="1"/>
    <col min="8649" max="8649" width="13" style="75" customWidth="1"/>
    <col min="8650" max="8650" width="15" style="75" customWidth="1"/>
    <col min="8651" max="8652" width="12.140625" style="75" customWidth="1"/>
    <col min="8653" max="8653" width="12" style="75" customWidth="1"/>
    <col min="8654" max="8654" width="13.5703125" style="75" customWidth="1"/>
    <col min="8655" max="8655" width="14" style="75" customWidth="1"/>
    <col min="8656" max="8656" width="12.28515625" style="75" customWidth="1"/>
    <col min="8657" max="8657" width="14.140625" style="75" customWidth="1"/>
    <col min="8658" max="8658" width="13" style="75" customWidth="1"/>
    <col min="8659" max="8659" width="13.5703125" style="75" customWidth="1"/>
    <col min="8660" max="8660" width="12.42578125" style="75" customWidth="1"/>
    <col min="8661" max="8661" width="12.5703125" style="75" customWidth="1"/>
    <col min="8662" max="8662" width="11.7109375" style="75" customWidth="1"/>
    <col min="8663" max="8663" width="13.7109375" style="75" customWidth="1"/>
    <col min="8664" max="8664" width="13.28515625" style="75" customWidth="1"/>
    <col min="8665" max="8665" width="13.140625" style="75" customWidth="1"/>
    <col min="8666" max="8666" width="12" style="75" customWidth="1"/>
    <col min="8667" max="8667" width="12.140625" style="75" customWidth="1"/>
    <col min="8668" max="8668" width="12.28515625" style="75" customWidth="1"/>
    <col min="8669" max="8669" width="12.140625" style="75" customWidth="1"/>
    <col min="8670" max="8670" width="12.5703125" style="75" customWidth="1"/>
    <col min="8671" max="8887" width="9.140625" style="75"/>
    <col min="8888" max="8888" width="25.42578125" style="75" customWidth="1"/>
    <col min="8889" max="8889" width="56.28515625" style="75" customWidth="1"/>
    <col min="8890" max="8890" width="14" style="75" customWidth="1"/>
    <col min="8891" max="8892" width="14.5703125" style="75" customWidth="1"/>
    <col min="8893" max="8893" width="14.140625" style="75" customWidth="1"/>
    <col min="8894" max="8894" width="15.140625" style="75" customWidth="1"/>
    <col min="8895" max="8895" width="13.85546875" style="75" customWidth="1"/>
    <col min="8896" max="8897" width="14.7109375" style="75" customWidth="1"/>
    <col min="8898" max="8898" width="12.85546875" style="75" customWidth="1"/>
    <col min="8899" max="8899" width="13.5703125" style="75" customWidth="1"/>
    <col min="8900" max="8900" width="12.7109375" style="75" customWidth="1"/>
    <col min="8901" max="8901" width="13.42578125" style="75" customWidth="1"/>
    <col min="8902" max="8902" width="13.140625" style="75" customWidth="1"/>
    <col min="8903" max="8903" width="14.7109375" style="75" customWidth="1"/>
    <col min="8904" max="8904" width="14.5703125" style="75" customWidth="1"/>
    <col min="8905" max="8905" width="13" style="75" customWidth="1"/>
    <col min="8906" max="8906" width="15" style="75" customWidth="1"/>
    <col min="8907" max="8908" width="12.140625" style="75" customWidth="1"/>
    <col min="8909" max="8909" width="12" style="75" customWidth="1"/>
    <col min="8910" max="8910" width="13.5703125" style="75" customWidth="1"/>
    <col min="8911" max="8911" width="14" style="75" customWidth="1"/>
    <col min="8912" max="8912" width="12.28515625" style="75" customWidth="1"/>
    <col min="8913" max="8913" width="14.140625" style="75" customWidth="1"/>
    <col min="8914" max="8914" width="13" style="75" customWidth="1"/>
    <col min="8915" max="8915" width="13.5703125" style="75" customWidth="1"/>
    <col min="8916" max="8916" width="12.42578125" style="75" customWidth="1"/>
    <col min="8917" max="8917" width="12.5703125" style="75" customWidth="1"/>
    <col min="8918" max="8918" width="11.7109375" style="75" customWidth="1"/>
    <col min="8919" max="8919" width="13.7109375" style="75" customWidth="1"/>
    <col min="8920" max="8920" width="13.28515625" style="75" customWidth="1"/>
    <col min="8921" max="8921" width="13.140625" style="75" customWidth="1"/>
    <col min="8922" max="8922" width="12" style="75" customWidth="1"/>
    <col min="8923" max="8923" width="12.140625" style="75" customWidth="1"/>
    <col min="8924" max="8924" width="12.28515625" style="75" customWidth="1"/>
    <col min="8925" max="8925" width="12.140625" style="75" customWidth="1"/>
    <col min="8926" max="8926" width="12.5703125" style="75" customWidth="1"/>
    <col min="8927" max="9143" width="9.140625" style="75"/>
    <col min="9144" max="9144" width="25.42578125" style="75" customWidth="1"/>
    <col min="9145" max="9145" width="56.28515625" style="75" customWidth="1"/>
    <col min="9146" max="9146" width="14" style="75" customWidth="1"/>
    <col min="9147" max="9148" width="14.5703125" style="75" customWidth="1"/>
    <col min="9149" max="9149" width="14.140625" style="75" customWidth="1"/>
    <col min="9150" max="9150" width="15.140625" style="75" customWidth="1"/>
    <col min="9151" max="9151" width="13.85546875" style="75" customWidth="1"/>
    <col min="9152" max="9153" width="14.7109375" style="75" customWidth="1"/>
    <col min="9154" max="9154" width="12.85546875" style="75" customWidth="1"/>
    <col min="9155" max="9155" width="13.5703125" style="75" customWidth="1"/>
    <col min="9156" max="9156" width="12.7109375" style="75" customWidth="1"/>
    <col min="9157" max="9157" width="13.42578125" style="75" customWidth="1"/>
    <col min="9158" max="9158" width="13.140625" style="75" customWidth="1"/>
    <col min="9159" max="9159" width="14.7109375" style="75" customWidth="1"/>
    <col min="9160" max="9160" width="14.5703125" style="75" customWidth="1"/>
    <col min="9161" max="9161" width="13" style="75" customWidth="1"/>
    <col min="9162" max="9162" width="15" style="75" customWidth="1"/>
    <col min="9163" max="9164" width="12.140625" style="75" customWidth="1"/>
    <col min="9165" max="9165" width="12" style="75" customWidth="1"/>
    <col min="9166" max="9166" width="13.5703125" style="75" customWidth="1"/>
    <col min="9167" max="9167" width="14" style="75" customWidth="1"/>
    <col min="9168" max="9168" width="12.28515625" style="75" customWidth="1"/>
    <col min="9169" max="9169" width="14.140625" style="75" customWidth="1"/>
    <col min="9170" max="9170" width="13" style="75" customWidth="1"/>
    <col min="9171" max="9171" width="13.5703125" style="75" customWidth="1"/>
    <col min="9172" max="9172" width="12.42578125" style="75" customWidth="1"/>
    <col min="9173" max="9173" width="12.5703125" style="75" customWidth="1"/>
    <col min="9174" max="9174" width="11.7109375" style="75" customWidth="1"/>
    <col min="9175" max="9175" width="13.7109375" style="75" customWidth="1"/>
    <col min="9176" max="9176" width="13.28515625" style="75" customWidth="1"/>
    <col min="9177" max="9177" width="13.140625" style="75" customWidth="1"/>
    <col min="9178" max="9178" width="12" style="75" customWidth="1"/>
    <col min="9179" max="9179" width="12.140625" style="75" customWidth="1"/>
    <col min="9180" max="9180" width="12.28515625" style="75" customWidth="1"/>
    <col min="9181" max="9181" width="12.140625" style="75" customWidth="1"/>
    <col min="9182" max="9182" width="12.5703125" style="75" customWidth="1"/>
    <col min="9183" max="9399" width="9.140625" style="75"/>
    <col min="9400" max="9400" width="25.42578125" style="75" customWidth="1"/>
    <col min="9401" max="9401" width="56.28515625" style="75" customWidth="1"/>
    <col min="9402" max="9402" width="14" style="75" customWidth="1"/>
    <col min="9403" max="9404" width="14.5703125" style="75" customWidth="1"/>
    <col min="9405" max="9405" width="14.140625" style="75" customWidth="1"/>
    <col min="9406" max="9406" width="15.140625" style="75" customWidth="1"/>
    <col min="9407" max="9407" width="13.85546875" style="75" customWidth="1"/>
    <col min="9408" max="9409" width="14.7109375" style="75" customWidth="1"/>
    <col min="9410" max="9410" width="12.85546875" style="75" customWidth="1"/>
    <col min="9411" max="9411" width="13.5703125" style="75" customWidth="1"/>
    <col min="9412" max="9412" width="12.7109375" style="75" customWidth="1"/>
    <col min="9413" max="9413" width="13.42578125" style="75" customWidth="1"/>
    <col min="9414" max="9414" width="13.140625" style="75" customWidth="1"/>
    <col min="9415" max="9415" width="14.7109375" style="75" customWidth="1"/>
    <col min="9416" max="9416" width="14.5703125" style="75" customWidth="1"/>
    <col min="9417" max="9417" width="13" style="75" customWidth="1"/>
    <col min="9418" max="9418" width="15" style="75" customWidth="1"/>
    <col min="9419" max="9420" width="12.140625" style="75" customWidth="1"/>
    <col min="9421" max="9421" width="12" style="75" customWidth="1"/>
    <col min="9422" max="9422" width="13.5703125" style="75" customWidth="1"/>
    <col min="9423" max="9423" width="14" style="75" customWidth="1"/>
    <col min="9424" max="9424" width="12.28515625" style="75" customWidth="1"/>
    <col min="9425" max="9425" width="14.140625" style="75" customWidth="1"/>
    <col min="9426" max="9426" width="13" style="75" customWidth="1"/>
    <col min="9427" max="9427" width="13.5703125" style="75" customWidth="1"/>
    <col min="9428" max="9428" width="12.42578125" style="75" customWidth="1"/>
    <col min="9429" max="9429" width="12.5703125" style="75" customWidth="1"/>
    <col min="9430" max="9430" width="11.7109375" style="75" customWidth="1"/>
    <col min="9431" max="9431" width="13.7109375" style="75" customWidth="1"/>
    <col min="9432" max="9432" width="13.28515625" style="75" customWidth="1"/>
    <col min="9433" max="9433" width="13.140625" style="75" customWidth="1"/>
    <col min="9434" max="9434" width="12" style="75" customWidth="1"/>
    <col min="9435" max="9435" width="12.140625" style="75" customWidth="1"/>
    <col min="9436" max="9436" width="12.28515625" style="75" customWidth="1"/>
    <col min="9437" max="9437" width="12.140625" style="75" customWidth="1"/>
    <col min="9438" max="9438" width="12.5703125" style="75" customWidth="1"/>
    <col min="9439" max="9655" width="9.140625" style="75"/>
    <col min="9656" max="9656" width="25.42578125" style="75" customWidth="1"/>
    <col min="9657" max="9657" width="56.28515625" style="75" customWidth="1"/>
    <col min="9658" max="9658" width="14" style="75" customWidth="1"/>
    <col min="9659" max="9660" width="14.5703125" style="75" customWidth="1"/>
    <col min="9661" max="9661" width="14.140625" style="75" customWidth="1"/>
    <col min="9662" max="9662" width="15.140625" style="75" customWidth="1"/>
    <col min="9663" max="9663" width="13.85546875" style="75" customWidth="1"/>
    <col min="9664" max="9665" width="14.7109375" style="75" customWidth="1"/>
    <col min="9666" max="9666" width="12.85546875" style="75" customWidth="1"/>
    <col min="9667" max="9667" width="13.5703125" style="75" customWidth="1"/>
    <col min="9668" max="9668" width="12.7109375" style="75" customWidth="1"/>
    <col min="9669" max="9669" width="13.42578125" style="75" customWidth="1"/>
    <col min="9670" max="9670" width="13.140625" style="75" customWidth="1"/>
    <col min="9671" max="9671" width="14.7109375" style="75" customWidth="1"/>
    <col min="9672" max="9672" width="14.5703125" style="75" customWidth="1"/>
    <col min="9673" max="9673" width="13" style="75" customWidth="1"/>
    <col min="9674" max="9674" width="15" style="75" customWidth="1"/>
    <col min="9675" max="9676" width="12.140625" style="75" customWidth="1"/>
    <col min="9677" max="9677" width="12" style="75" customWidth="1"/>
    <col min="9678" max="9678" width="13.5703125" style="75" customWidth="1"/>
    <col min="9679" max="9679" width="14" style="75" customWidth="1"/>
    <col min="9680" max="9680" width="12.28515625" style="75" customWidth="1"/>
    <col min="9681" max="9681" width="14.140625" style="75" customWidth="1"/>
    <col min="9682" max="9682" width="13" style="75" customWidth="1"/>
    <col min="9683" max="9683" width="13.5703125" style="75" customWidth="1"/>
    <col min="9684" max="9684" width="12.42578125" style="75" customWidth="1"/>
    <col min="9685" max="9685" width="12.5703125" style="75" customWidth="1"/>
    <col min="9686" max="9686" width="11.7109375" style="75" customWidth="1"/>
    <col min="9687" max="9687" width="13.7109375" style="75" customWidth="1"/>
    <col min="9688" max="9688" width="13.28515625" style="75" customWidth="1"/>
    <col min="9689" max="9689" width="13.140625" style="75" customWidth="1"/>
    <col min="9690" max="9690" width="12" style="75" customWidth="1"/>
    <col min="9691" max="9691" width="12.140625" style="75" customWidth="1"/>
    <col min="9692" max="9692" width="12.28515625" style="75" customWidth="1"/>
    <col min="9693" max="9693" width="12.140625" style="75" customWidth="1"/>
    <col min="9694" max="9694" width="12.5703125" style="75" customWidth="1"/>
    <col min="9695" max="9911" width="9.140625" style="75"/>
    <col min="9912" max="9912" width="25.42578125" style="75" customWidth="1"/>
    <col min="9913" max="9913" width="56.28515625" style="75" customWidth="1"/>
    <col min="9914" max="9914" width="14" style="75" customWidth="1"/>
    <col min="9915" max="9916" width="14.5703125" style="75" customWidth="1"/>
    <col min="9917" max="9917" width="14.140625" style="75" customWidth="1"/>
    <col min="9918" max="9918" width="15.140625" style="75" customWidth="1"/>
    <col min="9919" max="9919" width="13.85546875" style="75" customWidth="1"/>
    <col min="9920" max="9921" width="14.7109375" style="75" customWidth="1"/>
    <col min="9922" max="9922" width="12.85546875" style="75" customWidth="1"/>
    <col min="9923" max="9923" width="13.5703125" style="75" customWidth="1"/>
    <col min="9924" max="9924" width="12.7109375" style="75" customWidth="1"/>
    <col min="9925" max="9925" width="13.42578125" style="75" customWidth="1"/>
    <col min="9926" max="9926" width="13.140625" style="75" customWidth="1"/>
    <col min="9927" max="9927" width="14.7109375" style="75" customWidth="1"/>
    <col min="9928" max="9928" width="14.5703125" style="75" customWidth="1"/>
    <col min="9929" max="9929" width="13" style="75" customWidth="1"/>
    <col min="9930" max="9930" width="15" style="75" customWidth="1"/>
    <col min="9931" max="9932" width="12.140625" style="75" customWidth="1"/>
    <col min="9933" max="9933" width="12" style="75" customWidth="1"/>
    <col min="9934" max="9934" width="13.5703125" style="75" customWidth="1"/>
    <col min="9935" max="9935" width="14" style="75" customWidth="1"/>
    <col min="9936" max="9936" width="12.28515625" style="75" customWidth="1"/>
    <col min="9937" max="9937" width="14.140625" style="75" customWidth="1"/>
    <col min="9938" max="9938" width="13" style="75" customWidth="1"/>
    <col min="9939" max="9939" width="13.5703125" style="75" customWidth="1"/>
    <col min="9940" max="9940" width="12.42578125" style="75" customWidth="1"/>
    <col min="9941" max="9941" width="12.5703125" style="75" customWidth="1"/>
    <col min="9942" max="9942" width="11.7109375" style="75" customWidth="1"/>
    <col min="9943" max="9943" width="13.7109375" style="75" customWidth="1"/>
    <col min="9944" max="9944" width="13.28515625" style="75" customWidth="1"/>
    <col min="9945" max="9945" width="13.140625" style="75" customWidth="1"/>
    <col min="9946" max="9946" width="12" style="75" customWidth="1"/>
    <col min="9947" max="9947" width="12.140625" style="75" customWidth="1"/>
    <col min="9948" max="9948" width="12.28515625" style="75" customWidth="1"/>
    <col min="9949" max="9949" width="12.140625" style="75" customWidth="1"/>
    <col min="9950" max="9950" width="12.5703125" style="75" customWidth="1"/>
    <col min="9951" max="10167" width="9.140625" style="75"/>
    <col min="10168" max="10168" width="25.42578125" style="75" customWidth="1"/>
    <col min="10169" max="10169" width="56.28515625" style="75" customWidth="1"/>
    <col min="10170" max="10170" width="14" style="75" customWidth="1"/>
    <col min="10171" max="10172" width="14.5703125" style="75" customWidth="1"/>
    <col min="10173" max="10173" width="14.140625" style="75" customWidth="1"/>
    <col min="10174" max="10174" width="15.140625" style="75" customWidth="1"/>
    <col min="10175" max="10175" width="13.85546875" style="75" customWidth="1"/>
    <col min="10176" max="10177" width="14.7109375" style="75" customWidth="1"/>
    <col min="10178" max="10178" width="12.85546875" style="75" customWidth="1"/>
    <col min="10179" max="10179" width="13.5703125" style="75" customWidth="1"/>
    <col min="10180" max="10180" width="12.7109375" style="75" customWidth="1"/>
    <col min="10181" max="10181" width="13.42578125" style="75" customWidth="1"/>
    <col min="10182" max="10182" width="13.140625" style="75" customWidth="1"/>
    <col min="10183" max="10183" width="14.7109375" style="75" customWidth="1"/>
    <col min="10184" max="10184" width="14.5703125" style="75" customWidth="1"/>
    <col min="10185" max="10185" width="13" style="75" customWidth="1"/>
    <col min="10186" max="10186" width="15" style="75" customWidth="1"/>
    <col min="10187" max="10188" width="12.140625" style="75" customWidth="1"/>
    <col min="10189" max="10189" width="12" style="75" customWidth="1"/>
    <col min="10190" max="10190" width="13.5703125" style="75" customWidth="1"/>
    <col min="10191" max="10191" width="14" style="75" customWidth="1"/>
    <col min="10192" max="10192" width="12.28515625" style="75" customWidth="1"/>
    <col min="10193" max="10193" width="14.140625" style="75" customWidth="1"/>
    <col min="10194" max="10194" width="13" style="75" customWidth="1"/>
    <col min="10195" max="10195" width="13.5703125" style="75" customWidth="1"/>
    <col min="10196" max="10196" width="12.42578125" style="75" customWidth="1"/>
    <col min="10197" max="10197" width="12.5703125" style="75" customWidth="1"/>
    <col min="10198" max="10198" width="11.7109375" style="75" customWidth="1"/>
    <col min="10199" max="10199" width="13.7109375" style="75" customWidth="1"/>
    <col min="10200" max="10200" width="13.28515625" style="75" customWidth="1"/>
    <col min="10201" max="10201" width="13.140625" style="75" customWidth="1"/>
    <col min="10202" max="10202" width="12" style="75" customWidth="1"/>
    <col min="10203" max="10203" width="12.140625" style="75" customWidth="1"/>
    <col min="10204" max="10204" width="12.28515625" style="75" customWidth="1"/>
    <col min="10205" max="10205" width="12.140625" style="75" customWidth="1"/>
    <col min="10206" max="10206" width="12.5703125" style="75" customWidth="1"/>
    <col min="10207" max="10423" width="9.140625" style="75"/>
    <col min="10424" max="10424" width="25.42578125" style="75" customWidth="1"/>
    <col min="10425" max="10425" width="56.28515625" style="75" customWidth="1"/>
    <col min="10426" max="10426" width="14" style="75" customWidth="1"/>
    <col min="10427" max="10428" width="14.5703125" style="75" customWidth="1"/>
    <col min="10429" max="10429" width="14.140625" style="75" customWidth="1"/>
    <col min="10430" max="10430" width="15.140625" style="75" customWidth="1"/>
    <col min="10431" max="10431" width="13.85546875" style="75" customWidth="1"/>
    <col min="10432" max="10433" width="14.7109375" style="75" customWidth="1"/>
    <col min="10434" max="10434" width="12.85546875" style="75" customWidth="1"/>
    <col min="10435" max="10435" width="13.5703125" style="75" customWidth="1"/>
    <col min="10436" max="10436" width="12.7109375" style="75" customWidth="1"/>
    <col min="10437" max="10437" width="13.42578125" style="75" customWidth="1"/>
    <col min="10438" max="10438" width="13.140625" style="75" customWidth="1"/>
    <col min="10439" max="10439" width="14.7109375" style="75" customWidth="1"/>
    <col min="10440" max="10440" width="14.5703125" style="75" customWidth="1"/>
    <col min="10441" max="10441" width="13" style="75" customWidth="1"/>
    <col min="10442" max="10442" width="15" style="75" customWidth="1"/>
    <col min="10443" max="10444" width="12.140625" style="75" customWidth="1"/>
    <col min="10445" max="10445" width="12" style="75" customWidth="1"/>
    <col min="10446" max="10446" width="13.5703125" style="75" customWidth="1"/>
    <col min="10447" max="10447" width="14" style="75" customWidth="1"/>
    <col min="10448" max="10448" width="12.28515625" style="75" customWidth="1"/>
    <col min="10449" max="10449" width="14.140625" style="75" customWidth="1"/>
    <col min="10450" max="10450" width="13" style="75" customWidth="1"/>
    <col min="10451" max="10451" width="13.5703125" style="75" customWidth="1"/>
    <col min="10452" max="10452" width="12.42578125" style="75" customWidth="1"/>
    <col min="10453" max="10453" width="12.5703125" style="75" customWidth="1"/>
    <col min="10454" max="10454" width="11.7109375" style="75" customWidth="1"/>
    <col min="10455" max="10455" width="13.7109375" style="75" customWidth="1"/>
    <col min="10456" max="10456" width="13.28515625" style="75" customWidth="1"/>
    <col min="10457" max="10457" width="13.140625" style="75" customWidth="1"/>
    <col min="10458" max="10458" width="12" style="75" customWidth="1"/>
    <col min="10459" max="10459" width="12.140625" style="75" customWidth="1"/>
    <col min="10460" max="10460" width="12.28515625" style="75" customWidth="1"/>
    <col min="10461" max="10461" width="12.140625" style="75" customWidth="1"/>
    <col min="10462" max="10462" width="12.5703125" style="75" customWidth="1"/>
    <col min="10463" max="10679" width="9.140625" style="75"/>
    <col min="10680" max="10680" width="25.42578125" style="75" customWidth="1"/>
    <col min="10681" max="10681" width="56.28515625" style="75" customWidth="1"/>
    <col min="10682" max="10682" width="14" style="75" customWidth="1"/>
    <col min="10683" max="10684" width="14.5703125" style="75" customWidth="1"/>
    <col min="10685" max="10685" width="14.140625" style="75" customWidth="1"/>
    <col min="10686" max="10686" width="15.140625" style="75" customWidth="1"/>
    <col min="10687" max="10687" width="13.85546875" style="75" customWidth="1"/>
    <col min="10688" max="10689" width="14.7109375" style="75" customWidth="1"/>
    <col min="10690" max="10690" width="12.85546875" style="75" customWidth="1"/>
    <col min="10691" max="10691" width="13.5703125" style="75" customWidth="1"/>
    <col min="10692" max="10692" width="12.7109375" style="75" customWidth="1"/>
    <col min="10693" max="10693" width="13.42578125" style="75" customWidth="1"/>
    <col min="10694" max="10694" width="13.140625" style="75" customWidth="1"/>
    <col min="10695" max="10695" width="14.7109375" style="75" customWidth="1"/>
    <col min="10696" max="10696" width="14.5703125" style="75" customWidth="1"/>
    <col min="10697" max="10697" width="13" style="75" customWidth="1"/>
    <col min="10698" max="10698" width="15" style="75" customWidth="1"/>
    <col min="10699" max="10700" width="12.140625" style="75" customWidth="1"/>
    <col min="10701" max="10701" width="12" style="75" customWidth="1"/>
    <col min="10702" max="10702" width="13.5703125" style="75" customWidth="1"/>
    <col min="10703" max="10703" width="14" style="75" customWidth="1"/>
    <col min="10704" max="10704" width="12.28515625" style="75" customWidth="1"/>
    <col min="10705" max="10705" width="14.140625" style="75" customWidth="1"/>
    <col min="10706" max="10706" width="13" style="75" customWidth="1"/>
    <col min="10707" max="10707" width="13.5703125" style="75" customWidth="1"/>
    <col min="10708" max="10708" width="12.42578125" style="75" customWidth="1"/>
    <col min="10709" max="10709" width="12.5703125" style="75" customWidth="1"/>
    <col min="10710" max="10710" width="11.7109375" style="75" customWidth="1"/>
    <col min="10711" max="10711" width="13.7109375" style="75" customWidth="1"/>
    <col min="10712" max="10712" width="13.28515625" style="75" customWidth="1"/>
    <col min="10713" max="10713" width="13.140625" style="75" customWidth="1"/>
    <col min="10714" max="10714" width="12" style="75" customWidth="1"/>
    <col min="10715" max="10715" width="12.140625" style="75" customWidth="1"/>
    <col min="10716" max="10716" width="12.28515625" style="75" customWidth="1"/>
    <col min="10717" max="10717" width="12.140625" style="75" customWidth="1"/>
    <col min="10718" max="10718" width="12.5703125" style="75" customWidth="1"/>
    <col min="10719" max="10935" width="9.140625" style="75"/>
    <col min="10936" max="10936" width="25.42578125" style="75" customWidth="1"/>
    <col min="10937" max="10937" width="56.28515625" style="75" customWidth="1"/>
    <col min="10938" max="10938" width="14" style="75" customWidth="1"/>
    <col min="10939" max="10940" width="14.5703125" style="75" customWidth="1"/>
    <col min="10941" max="10941" width="14.140625" style="75" customWidth="1"/>
    <col min="10942" max="10942" width="15.140625" style="75" customWidth="1"/>
    <col min="10943" max="10943" width="13.85546875" style="75" customWidth="1"/>
    <col min="10944" max="10945" width="14.7109375" style="75" customWidth="1"/>
    <col min="10946" max="10946" width="12.85546875" style="75" customWidth="1"/>
    <col min="10947" max="10947" width="13.5703125" style="75" customWidth="1"/>
    <col min="10948" max="10948" width="12.7109375" style="75" customWidth="1"/>
    <col min="10949" max="10949" width="13.42578125" style="75" customWidth="1"/>
    <col min="10950" max="10950" width="13.140625" style="75" customWidth="1"/>
    <col min="10951" max="10951" width="14.7109375" style="75" customWidth="1"/>
    <col min="10952" max="10952" width="14.5703125" style="75" customWidth="1"/>
    <col min="10953" max="10953" width="13" style="75" customWidth="1"/>
    <col min="10954" max="10954" width="15" style="75" customWidth="1"/>
    <col min="10955" max="10956" width="12.140625" style="75" customWidth="1"/>
    <col min="10957" max="10957" width="12" style="75" customWidth="1"/>
    <col min="10958" max="10958" width="13.5703125" style="75" customWidth="1"/>
    <col min="10959" max="10959" width="14" style="75" customWidth="1"/>
    <col min="10960" max="10960" width="12.28515625" style="75" customWidth="1"/>
    <col min="10961" max="10961" width="14.140625" style="75" customWidth="1"/>
    <col min="10962" max="10962" width="13" style="75" customWidth="1"/>
    <col min="10963" max="10963" width="13.5703125" style="75" customWidth="1"/>
    <col min="10964" max="10964" width="12.42578125" style="75" customWidth="1"/>
    <col min="10965" max="10965" width="12.5703125" style="75" customWidth="1"/>
    <col min="10966" max="10966" width="11.7109375" style="75" customWidth="1"/>
    <col min="10967" max="10967" width="13.7109375" style="75" customWidth="1"/>
    <col min="10968" max="10968" width="13.28515625" style="75" customWidth="1"/>
    <col min="10969" max="10969" width="13.140625" style="75" customWidth="1"/>
    <col min="10970" max="10970" width="12" style="75" customWidth="1"/>
    <col min="10971" max="10971" width="12.140625" style="75" customWidth="1"/>
    <col min="10972" max="10972" width="12.28515625" style="75" customWidth="1"/>
    <col min="10973" max="10973" width="12.140625" style="75" customWidth="1"/>
    <col min="10974" max="10974" width="12.5703125" style="75" customWidth="1"/>
    <col min="10975" max="11191" width="9.140625" style="75"/>
    <col min="11192" max="11192" width="25.42578125" style="75" customWidth="1"/>
    <col min="11193" max="11193" width="56.28515625" style="75" customWidth="1"/>
    <col min="11194" max="11194" width="14" style="75" customWidth="1"/>
    <col min="11195" max="11196" width="14.5703125" style="75" customWidth="1"/>
    <col min="11197" max="11197" width="14.140625" style="75" customWidth="1"/>
    <col min="11198" max="11198" width="15.140625" style="75" customWidth="1"/>
    <col min="11199" max="11199" width="13.85546875" style="75" customWidth="1"/>
    <col min="11200" max="11201" width="14.7109375" style="75" customWidth="1"/>
    <col min="11202" max="11202" width="12.85546875" style="75" customWidth="1"/>
    <col min="11203" max="11203" width="13.5703125" style="75" customWidth="1"/>
    <col min="11204" max="11204" width="12.7109375" style="75" customWidth="1"/>
    <col min="11205" max="11205" width="13.42578125" style="75" customWidth="1"/>
    <col min="11206" max="11206" width="13.140625" style="75" customWidth="1"/>
    <col min="11207" max="11207" width="14.7109375" style="75" customWidth="1"/>
    <col min="11208" max="11208" width="14.5703125" style="75" customWidth="1"/>
    <col min="11209" max="11209" width="13" style="75" customWidth="1"/>
    <col min="11210" max="11210" width="15" style="75" customWidth="1"/>
    <col min="11211" max="11212" width="12.140625" style="75" customWidth="1"/>
    <col min="11213" max="11213" width="12" style="75" customWidth="1"/>
    <col min="11214" max="11214" width="13.5703125" style="75" customWidth="1"/>
    <col min="11215" max="11215" width="14" style="75" customWidth="1"/>
    <col min="11216" max="11216" width="12.28515625" style="75" customWidth="1"/>
    <col min="11217" max="11217" width="14.140625" style="75" customWidth="1"/>
    <col min="11218" max="11218" width="13" style="75" customWidth="1"/>
    <col min="11219" max="11219" width="13.5703125" style="75" customWidth="1"/>
    <col min="11220" max="11220" width="12.42578125" style="75" customWidth="1"/>
    <col min="11221" max="11221" width="12.5703125" style="75" customWidth="1"/>
    <col min="11222" max="11222" width="11.7109375" style="75" customWidth="1"/>
    <col min="11223" max="11223" width="13.7109375" style="75" customWidth="1"/>
    <col min="11224" max="11224" width="13.28515625" style="75" customWidth="1"/>
    <col min="11225" max="11225" width="13.140625" style="75" customWidth="1"/>
    <col min="11226" max="11226" width="12" style="75" customWidth="1"/>
    <col min="11227" max="11227" width="12.140625" style="75" customWidth="1"/>
    <col min="11228" max="11228" width="12.28515625" style="75" customWidth="1"/>
    <col min="11229" max="11229" width="12.140625" style="75" customWidth="1"/>
    <col min="11230" max="11230" width="12.5703125" style="75" customWidth="1"/>
    <col min="11231" max="11447" width="9.140625" style="75"/>
    <col min="11448" max="11448" width="25.42578125" style="75" customWidth="1"/>
    <col min="11449" max="11449" width="56.28515625" style="75" customWidth="1"/>
    <col min="11450" max="11450" width="14" style="75" customWidth="1"/>
    <col min="11451" max="11452" width="14.5703125" style="75" customWidth="1"/>
    <col min="11453" max="11453" width="14.140625" style="75" customWidth="1"/>
    <col min="11454" max="11454" width="15.140625" style="75" customWidth="1"/>
    <col min="11455" max="11455" width="13.85546875" style="75" customWidth="1"/>
    <col min="11456" max="11457" width="14.7109375" style="75" customWidth="1"/>
    <col min="11458" max="11458" width="12.85546875" style="75" customWidth="1"/>
    <col min="11459" max="11459" width="13.5703125" style="75" customWidth="1"/>
    <col min="11460" max="11460" width="12.7109375" style="75" customWidth="1"/>
    <col min="11461" max="11461" width="13.42578125" style="75" customWidth="1"/>
    <col min="11462" max="11462" width="13.140625" style="75" customWidth="1"/>
    <col min="11463" max="11463" width="14.7109375" style="75" customWidth="1"/>
    <col min="11464" max="11464" width="14.5703125" style="75" customWidth="1"/>
    <col min="11465" max="11465" width="13" style="75" customWidth="1"/>
    <col min="11466" max="11466" width="15" style="75" customWidth="1"/>
    <col min="11467" max="11468" width="12.140625" style="75" customWidth="1"/>
    <col min="11469" max="11469" width="12" style="75" customWidth="1"/>
    <col min="11470" max="11470" width="13.5703125" style="75" customWidth="1"/>
    <col min="11471" max="11471" width="14" style="75" customWidth="1"/>
    <col min="11472" max="11472" width="12.28515625" style="75" customWidth="1"/>
    <col min="11473" max="11473" width="14.140625" style="75" customWidth="1"/>
    <col min="11474" max="11474" width="13" style="75" customWidth="1"/>
    <col min="11475" max="11475" width="13.5703125" style="75" customWidth="1"/>
    <col min="11476" max="11476" width="12.42578125" style="75" customWidth="1"/>
    <col min="11477" max="11477" width="12.5703125" style="75" customWidth="1"/>
    <col min="11478" max="11478" width="11.7109375" style="75" customWidth="1"/>
    <col min="11479" max="11479" width="13.7109375" style="75" customWidth="1"/>
    <col min="11480" max="11480" width="13.28515625" style="75" customWidth="1"/>
    <col min="11481" max="11481" width="13.140625" style="75" customWidth="1"/>
    <col min="11482" max="11482" width="12" style="75" customWidth="1"/>
    <col min="11483" max="11483" width="12.140625" style="75" customWidth="1"/>
    <col min="11484" max="11484" width="12.28515625" style="75" customWidth="1"/>
    <col min="11485" max="11485" width="12.140625" style="75" customWidth="1"/>
    <col min="11486" max="11486" width="12.5703125" style="75" customWidth="1"/>
    <col min="11487" max="11703" width="9.140625" style="75"/>
    <col min="11704" max="11704" width="25.42578125" style="75" customWidth="1"/>
    <col min="11705" max="11705" width="56.28515625" style="75" customWidth="1"/>
    <col min="11706" max="11706" width="14" style="75" customWidth="1"/>
    <col min="11707" max="11708" width="14.5703125" style="75" customWidth="1"/>
    <col min="11709" max="11709" width="14.140625" style="75" customWidth="1"/>
    <col min="11710" max="11710" width="15.140625" style="75" customWidth="1"/>
    <col min="11711" max="11711" width="13.85546875" style="75" customWidth="1"/>
    <col min="11712" max="11713" width="14.7109375" style="75" customWidth="1"/>
    <col min="11714" max="11714" width="12.85546875" style="75" customWidth="1"/>
    <col min="11715" max="11715" width="13.5703125" style="75" customWidth="1"/>
    <col min="11716" max="11716" width="12.7109375" style="75" customWidth="1"/>
    <col min="11717" max="11717" width="13.42578125" style="75" customWidth="1"/>
    <col min="11718" max="11718" width="13.140625" style="75" customWidth="1"/>
    <col min="11719" max="11719" width="14.7109375" style="75" customWidth="1"/>
    <col min="11720" max="11720" width="14.5703125" style="75" customWidth="1"/>
    <col min="11721" max="11721" width="13" style="75" customWidth="1"/>
    <col min="11722" max="11722" width="15" style="75" customWidth="1"/>
    <col min="11723" max="11724" width="12.140625" style="75" customWidth="1"/>
    <col min="11725" max="11725" width="12" style="75" customWidth="1"/>
    <col min="11726" max="11726" width="13.5703125" style="75" customWidth="1"/>
    <col min="11727" max="11727" width="14" style="75" customWidth="1"/>
    <col min="11728" max="11728" width="12.28515625" style="75" customWidth="1"/>
    <col min="11729" max="11729" width="14.140625" style="75" customWidth="1"/>
    <col min="11730" max="11730" width="13" style="75" customWidth="1"/>
    <col min="11731" max="11731" width="13.5703125" style="75" customWidth="1"/>
    <col min="11732" max="11732" width="12.42578125" style="75" customWidth="1"/>
    <col min="11733" max="11733" width="12.5703125" style="75" customWidth="1"/>
    <col min="11734" max="11734" width="11.7109375" style="75" customWidth="1"/>
    <col min="11735" max="11735" width="13.7109375" style="75" customWidth="1"/>
    <col min="11736" max="11736" width="13.28515625" style="75" customWidth="1"/>
    <col min="11737" max="11737" width="13.140625" style="75" customWidth="1"/>
    <col min="11738" max="11738" width="12" style="75" customWidth="1"/>
    <col min="11739" max="11739" width="12.140625" style="75" customWidth="1"/>
    <col min="11740" max="11740" width="12.28515625" style="75" customWidth="1"/>
    <col min="11741" max="11741" width="12.140625" style="75" customWidth="1"/>
    <col min="11742" max="11742" width="12.5703125" style="75" customWidth="1"/>
    <col min="11743" max="11959" width="9.140625" style="75"/>
    <col min="11960" max="11960" width="25.42578125" style="75" customWidth="1"/>
    <col min="11961" max="11961" width="56.28515625" style="75" customWidth="1"/>
    <col min="11962" max="11962" width="14" style="75" customWidth="1"/>
    <col min="11963" max="11964" width="14.5703125" style="75" customWidth="1"/>
    <col min="11965" max="11965" width="14.140625" style="75" customWidth="1"/>
    <col min="11966" max="11966" width="15.140625" style="75" customWidth="1"/>
    <col min="11967" max="11967" width="13.85546875" style="75" customWidth="1"/>
    <col min="11968" max="11969" width="14.7109375" style="75" customWidth="1"/>
    <col min="11970" max="11970" width="12.85546875" style="75" customWidth="1"/>
    <col min="11971" max="11971" width="13.5703125" style="75" customWidth="1"/>
    <col min="11972" max="11972" width="12.7109375" style="75" customWidth="1"/>
    <col min="11973" max="11973" width="13.42578125" style="75" customWidth="1"/>
    <col min="11974" max="11974" width="13.140625" style="75" customWidth="1"/>
    <col min="11975" max="11975" width="14.7109375" style="75" customWidth="1"/>
    <col min="11976" max="11976" width="14.5703125" style="75" customWidth="1"/>
    <col min="11977" max="11977" width="13" style="75" customWidth="1"/>
    <col min="11978" max="11978" width="15" style="75" customWidth="1"/>
    <col min="11979" max="11980" width="12.140625" style="75" customWidth="1"/>
    <col min="11981" max="11981" width="12" style="75" customWidth="1"/>
    <col min="11982" max="11982" width="13.5703125" style="75" customWidth="1"/>
    <col min="11983" max="11983" width="14" style="75" customWidth="1"/>
    <col min="11984" max="11984" width="12.28515625" style="75" customWidth="1"/>
    <col min="11985" max="11985" width="14.140625" style="75" customWidth="1"/>
    <col min="11986" max="11986" width="13" style="75" customWidth="1"/>
    <col min="11987" max="11987" width="13.5703125" style="75" customWidth="1"/>
    <col min="11988" max="11988" width="12.42578125" style="75" customWidth="1"/>
    <col min="11989" max="11989" width="12.5703125" style="75" customWidth="1"/>
    <col min="11990" max="11990" width="11.7109375" style="75" customWidth="1"/>
    <col min="11991" max="11991" width="13.7109375" style="75" customWidth="1"/>
    <col min="11992" max="11992" width="13.28515625" style="75" customWidth="1"/>
    <col min="11993" max="11993" width="13.140625" style="75" customWidth="1"/>
    <col min="11994" max="11994" width="12" style="75" customWidth="1"/>
    <col min="11995" max="11995" width="12.140625" style="75" customWidth="1"/>
    <col min="11996" max="11996" width="12.28515625" style="75" customWidth="1"/>
    <col min="11997" max="11997" width="12.140625" style="75" customWidth="1"/>
    <col min="11998" max="11998" width="12.5703125" style="75" customWidth="1"/>
    <col min="11999" max="12215" width="9.140625" style="75"/>
    <col min="12216" max="12216" width="25.42578125" style="75" customWidth="1"/>
    <col min="12217" max="12217" width="56.28515625" style="75" customWidth="1"/>
    <col min="12218" max="12218" width="14" style="75" customWidth="1"/>
    <col min="12219" max="12220" width="14.5703125" style="75" customWidth="1"/>
    <col min="12221" max="12221" width="14.140625" style="75" customWidth="1"/>
    <col min="12222" max="12222" width="15.140625" style="75" customWidth="1"/>
    <col min="12223" max="12223" width="13.85546875" style="75" customWidth="1"/>
    <col min="12224" max="12225" width="14.7109375" style="75" customWidth="1"/>
    <col min="12226" max="12226" width="12.85546875" style="75" customWidth="1"/>
    <col min="12227" max="12227" width="13.5703125" style="75" customWidth="1"/>
    <col min="12228" max="12228" width="12.7109375" style="75" customWidth="1"/>
    <col min="12229" max="12229" width="13.42578125" style="75" customWidth="1"/>
    <col min="12230" max="12230" width="13.140625" style="75" customWidth="1"/>
    <col min="12231" max="12231" width="14.7109375" style="75" customWidth="1"/>
    <col min="12232" max="12232" width="14.5703125" style="75" customWidth="1"/>
    <col min="12233" max="12233" width="13" style="75" customWidth="1"/>
    <col min="12234" max="12234" width="15" style="75" customWidth="1"/>
    <col min="12235" max="12236" width="12.140625" style="75" customWidth="1"/>
    <col min="12237" max="12237" width="12" style="75" customWidth="1"/>
    <col min="12238" max="12238" width="13.5703125" style="75" customWidth="1"/>
    <col min="12239" max="12239" width="14" style="75" customWidth="1"/>
    <col min="12240" max="12240" width="12.28515625" style="75" customWidth="1"/>
    <col min="12241" max="12241" width="14.140625" style="75" customWidth="1"/>
    <col min="12242" max="12242" width="13" style="75" customWidth="1"/>
    <col min="12243" max="12243" width="13.5703125" style="75" customWidth="1"/>
    <col min="12244" max="12244" width="12.42578125" style="75" customWidth="1"/>
    <col min="12245" max="12245" width="12.5703125" style="75" customWidth="1"/>
    <col min="12246" max="12246" width="11.7109375" style="75" customWidth="1"/>
    <col min="12247" max="12247" width="13.7109375" style="75" customWidth="1"/>
    <col min="12248" max="12248" width="13.28515625" style="75" customWidth="1"/>
    <col min="12249" max="12249" width="13.140625" style="75" customWidth="1"/>
    <col min="12250" max="12250" width="12" style="75" customWidth="1"/>
    <col min="12251" max="12251" width="12.140625" style="75" customWidth="1"/>
    <col min="12252" max="12252" width="12.28515625" style="75" customWidth="1"/>
    <col min="12253" max="12253" width="12.140625" style="75" customWidth="1"/>
    <col min="12254" max="12254" width="12.5703125" style="75" customWidth="1"/>
    <col min="12255" max="12471" width="9.140625" style="75"/>
    <col min="12472" max="12472" width="25.42578125" style="75" customWidth="1"/>
    <col min="12473" max="12473" width="56.28515625" style="75" customWidth="1"/>
    <col min="12474" max="12474" width="14" style="75" customWidth="1"/>
    <col min="12475" max="12476" width="14.5703125" style="75" customWidth="1"/>
    <col min="12477" max="12477" width="14.140625" style="75" customWidth="1"/>
    <col min="12478" max="12478" width="15.140625" style="75" customWidth="1"/>
    <col min="12479" max="12479" width="13.85546875" style="75" customWidth="1"/>
    <col min="12480" max="12481" width="14.7109375" style="75" customWidth="1"/>
    <col min="12482" max="12482" width="12.85546875" style="75" customWidth="1"/>
    <col min="12483" max="12483" width="13.5703125" style="75" customWidth="1"/>
    <col min="12484" max="12484" width="12.7109375" style="75" customWidth="1"/>
    <col min="12485" max="12485" width="13.42578125" style="75" customWidth="1"/>
    <col min="12486" max="12486" width="13.140625" style="75" customWidth="1"/>
    <col min="12487" max="12487" width="14.7109375" style="75" customWidth="1"/>
    <col min="12488" max="12488" width="14.5703125" style="75" customWidth="1"/>
    <col min="12489" max="12489" width="13" style="75" customWidth="1"/>
    <col min="12490" max="12490" width="15" style="75" customWidth="1"/>
    <col min="12491" max="12492" width="12.140625" style="75" customWidth="1"/>
    <col min="12493" max="12493" width="12" style="75" customWidth="1"/>
    <col min="12494" max="12494" width="13.5703125" style="75" customWidth="1"/>
    <col min="12495" max="12495" width="14" style="75" customWidth="1"/>
    <col min="12496" max="12496" width="12.28515625" style="75" customWidth="1"/>
    <col min="12497" max="12497" width="14.140625" style="75" customWidth="1"/>
    <col min="12498" max="12498" width="13" style="75" customWidth="1"/>
    <col min="12499" max="12499" width="13.5703125" style="75" customWidth="1"/>
    <col min="12500" max="12500" width="12.42578125" style="75" customWidth="1"/>
    <col min="12501" max="12501" width="12.5703125" style="75" customWidth="1"/>
    <col min="12502" max="12502" width="11.7109375" style="75" customWidth="1"/>
    <col min="12503" max="12503" width="13.7109375" style="75" customWidth="1"/>
    <col min="12504" max="12504" width="13.28515625" style="75" customWidth="1"/>
    <col min="12505" max="12505" width="13.140625" style="75" customWidth="1"/>
    <col min="12506" max="12506" width="12" style="75" customWidth="1"/>
    <col min="12507" max="12507" width="12.140625" style="75" customWidth="1"/>
    <col min="12508" max="12508" width="12.28515625" style="75" customWidth="1"/>
    <col min="12509" max="12509" width="12.140625" style="75" customWidth="1"/>
    <col min="12510" max="12510" width="12.5703125" style="75" customWidth="1"/>
    <col min="12511" max="12727" width="9.140625" style="75"/>
    <col min="12728" max="12728" width="25.42578125" style="75" customWidth="1"/>
    <col min="12729" max="12729" width="56.28515625" style="75" customWidth="1"/>
    <col min="12730" max="12730" width="14" style="75" customWidth="1"/>
    <col min="12731" max="12732" width="14.5703125" style="75" customWidth="1"/>
    <col min="12733" max="12733" width="14.140625" style="75" customWidth="1"/>
    <col min="12734" max="12734" width="15.140625" style="75" customWidth="1"/>
    <col min="12735" max="12735" width="13.85546875" style="75" customWidth="1"/>
    <col min="12736" max="12737" width="14.7109375" style="75" customWidth="1"/>
    <col min="12738" max="12738" width="12.85546875" style="75" customWidth="1"/>
    <col min="12739" max="12739" width="13.5703125" style="75" customWidth="1"/>
    <col min="12740" max="12740" width="12.7109375" style="75" customWidth="1"/>
    <col min="12741" max="12741" width="13.42578125" style="75" customWidth="1"/>
    <col min="12742" max="12742" width="13.140625" style="75" customWidth="1"/>
    <col min="12743" max="12743" width="14.7109375" style="75" customWidth="1"/>
    <col min="12744" max="12744" width="14.5703125" style="75" customWidth="1"/>
    <col min="12745" max="12745" width="13" style="75" customWidth="1"/>
    <col min="12746" max="12746" width="15" style="75" customWidth="1"/>
    <col min="12747" max="12748" width="12.140625" style="75" customWidth="1"/>
    <col min="12749" max="12749" width="12" style="75" customWidth="1"/>
    <col min="12750" max="12750" width="13.5703125" style="75" customWidth="1"/>
    <col min="12751" max="12751" width="14" style="75" customWidth="1"/>
    <col min="12752" max="12752" width="12.28515625" style="75" customWidth="1"/>
    <col min="12753" max="12753" width="14.140625" style="75" customWidth="1"/>
    <col min="12754" max="12754" width="13" style="75" customWidth="1"/>
    <col min="12755" max="12755" width="13.5703125" style="75" customWidth="1"/>
    <col min="12756" max="12756" width="12.42578125" style="75" customWidth="1"/>
    <col min="12757" max="12757" width="12.5703125" style="75" customWidth="1"/>
    <col min="12758" max="12758" width="11.7109375" style="75" customWidth="1"/>
    <col min="12759" max="12759" width="13.7109375" style="75" customWidth="1"/>
    <col min="12760" max="12760" width="13.28515625" style="75" customWidth="1"/>
    <col min="12761" max="12761" width="13.140625" style="75" customWidth="1"/>
    <col min="12762" max="12762" width="12" style="75" customWidth="1"/>
    <col min="12763" max="12763" width="12.140625" style="75" customWidth="1"/>
    <col min="12764" max="12764" width="12.28515625" style="75" customWidth="1"/>
    <col min="12765" max="12765" width="12.140625" style="75" customWidth="1"/>
    <col min="12766" max="12766" width="12.5703125" style="75" customWidth="1"/>
    <col min="12767" max="12983" width="9.140625" style="75"/>
    <col min="12984" max="12984" width="25.42578125" style="75" customWidth="1"/>
    <col min="12985" max="12985" width="56.28515625" style="75" customWidth="1"/>
    <col min="12986" max="12986" width="14" style="75" customWidth="1"/>
    <col min="12987" max="12988" width="14.5703125" style="75" customWidth="1"/>
    <col min="12989" max="12989" width="14.140625" style="75" customWidth="1"/>
    <col min="12990" max="12990" width="15.140625" style="75" customWidth="1"/>
    <col min="12991" max="12991" width="13.85546875" style="75" customWidth="1"/>
    <col min="12992" max="12993" width="14.7109375" style="75" customWidth="1"/>
    <col min="12994" max="12994" width="12.85546875" style="75" customWidth="1"/>
    <col min="12995" max="12995" width="13.5703125" style="75" customWidth="1"/>
    <col min="12996" max="12996" width="12.7109375" style="75" customWidth="1"/>
    <col min="12997" max="12997" width="13.42578125" style="75" customWidth="1"/>
    <col min="12998" max="12998" width="13.140625" style="75" customWidth="1"/>
    <col min="12999" max="12999" width="14.7109375" style="75" customWidth="1"/>
    <col min="13000" max="13000" width="14.5703125" style="75" customWidth="1"/>
    <col min="13001" max="13001" width="13" style="75" customWidth="1"/>
    <col min="13002" max="13002" width="15" style="75" customWidth="1"/>
    <col min="13003" max="13004" width="12.140625" style="75" customWidth="1"/>
    <col min="13005" max="13005" width="12" style="75" customWidth="1"/>
    <col min="13006" max="13006" width="13.5703125" style="75" customWidth="1"/>
    <col min="13007" max="13007" width="14" style="75" customWidth="1"/>
    <col min="13008" max="13008" width="12.28515625" style="75" customWidth="1"/>
    <col min="13009" max="13009" width="14.140625" style="75" customWidth="1"/>
    <col min="13010" max="13010" width="13" style="75" customWidth="1"/>
    <col min="13011" max="13011" width="13.5703125" style="75" customWidth="1"/>
    <col min="13012" max="13012" width="12.42578125" style="75" customWidth="1"/>
    <col min="13013" max="13013" width="12.5703125" style="75" customWidth="1"/>
    <col min="13014" max="13014" width="11.7109375" style="75" customWidth="1"/>
    <col min="13015" max="13015" width="13.7109375" style="75" customWidth="1"/>
    <col min="13016" max="13016" width="13.28515625" style="75" customWidth="1"/>
    <col min="13017" max="13017" width="13.140625" style="75" customWidth="1"/>
    <col min="13018" max="13018" width="12" style="75" customWidth="1"/>
    <col min="13019" max="13019" width="12.140625" style="75" customWidth="1"/>
    <col min="13020" max="13020" width="12.28515625" style="75" customWidth="1"/>
    <col min="13021" max="13021" width="12.140625" style="75" customWidth="1"/>
    <col min="13022" max="13022" width="12.5703125" style="75" customWidth="1"/>
    <col min="13023" max="13239" width="9.140625" style="75"/>
    <col min="13240" max="13240" width="25.42578125" style="75" customWidth="1"/>
    <col min="13241" max="13241" width="56.28515625" style="75" customWidth="1"/>
    <col min="13242" max="13242" width="14" style="75" customWidth="1"/>
    <col min="13243" max="13244" width="14.5703125" style="75" customWidth="1"/>
    <col min="13245" max="13245" width="14.140625" style="75" customWidth="1"/>
    <col min="13246" max="13246" width="15.140625" style="75" customWidth="1"/>
    <col min="13247" max="13247" width="13.85546875" style="75" customWidth="1"/>
    <col min="13248" max="13249" width="14.7109375" style="75" customWidth="1"/>
    <col min="13250" max="13250" width="12.85546875" style="75" customWidth="1"/>
    <col min="13251" max="13251" width="13.5703125" style="75" customWidth="1"/>
    <col min="13252" max="13252" width="12.7109375" style="75" customWidth="1"/>
    <col min="13253" max="13253" width="13.42578125" style="75" customWidth="1"/>
    <col min="13254" max="13254" width="13.140625" style="75" customWidth="1"/>
    <col min="13255" max="13255" width="14.7109375" style="75" customWidth="1"/>
    <col min="13256" max="13256" width="14.5703125" style="75" customWidth="1"/>
    <col min="13257" max="13257" width="13" style="75" customWidth="1"/>
    <col min="13258" max="13258" width="15" style="75" customWidth="1"/>
    <col min="13259" max="13260" width="12.140625" style="75" customWidth="1"/>
    <col min="13261" max="13261" width="12" style="75" customWidth="1"/>
    <col min="13262" max="13262" width="13.5703125" style="75" customWidth="1"/>
    <col min="13263" max="13263" width="14" style="75" customWidth="1"/>
    <col min="13264" max="13264" width="12.28515625" style="75" customWidth="1"/>
    <col min="13265" max="13265" width="14.140625" style="75" customWidth="1"/>
    <col min="13266" max="13266" width="13" style="75" customWidth="1"/>
    <col min="13267" max="13267" width="13.5703125" style="75" customWidth="1"/>
    <col min="13268" max="13268" width="12.42578125" style="75" customWidth="1"/>
    <col min="13269" max="13269" width="12.5703125" style="75" customWidth="1"/>
    <col min="13270" max="13270" width="11.7109375" style="75" customWidth="1"/>
    <col min="13271" max="13271" width="13.7109375" style="75" customWidth="1"/>
    <col min="13272" max="13272" width="13.28515625" style="75" customWidth="1"/>
    <col min="13273" max="13273" width="13.140625" style="75" customWidth="1"/>
    <col min="13274" max="13274" width="12" style="75" customWidth="1"/>
    <col min="13275" max="13275" width="12.140625" style="75" customWidth="1"/>
    <col min="13276" max="13276" width="12.28515625" style="75" customWidth="1"/>
    <col min="13277" max="13277" width="12.140625" style="75" customWidth="1"/>
    <col min="13278" max="13278" width="12.5703125" style="75" customWidth="1"/>
    <col min="13279" max="13495" width="9.140625" style="75"/>
    <col min="13496" max="13496" width="25.42578125" style="75" customWidth="1"/>
    <col min="13497" max="13497" width="56.28515625" style="75" customWidth="1"/>
    <col min="13498" max="13498" width="14" style="75" customWidth="1"/>
    <col min="13499" max="13500" width="14.5703125" style="75" customWidth="1"/>
    <col min="13501" max="13501" width="14.140625" style="75" customWidth="1"/>
    <col min="13502" max="13502" width="15.140625" style="75" customWidth="1"/>
    <col min="13503" max="13503" width="13.85546875" style="75" customWidth="1"/>
    <col min="13504" max="13505" width="14.7109375" style="75" customWidth="1"/>
    <col min="13506" max="13506" width="12.85546875" style="75" customWidth="1"/>
    <col min="13507" max="13507" width="13.5703125" style="75" customWidth="1"/>
    <col min="13508" max="13508" width="12.7109375" style="75" customWidth="1"/>
    <col min="13509" max="13509" width="13.42578125" style="75" customWidth="1"/>
    <col min="13510" max="13510" width="13.140625" style="75" customWidth="1"/>
    <col min="13511" max="13511" width="14.7109375" style="75" customWidth="1"/>
    <col min="13512" max="13512" width="14.5703125" style="75" customWidth="1"/>
    <col min="13513" max="13513" width="13" style="75" customWidth="1"/>
    <col min="13514" max="13514" width="15" style="75" customWidth="1"/>
    <col min="13515" max="13516" width="12.140625" style="75" customWidth="1"/>
    <col min="13517" max="13517" width="12" style="75" customWidth="1"/>
    <col min="13518" max="13518" width="13.5703125" style="75" customWidth="1"/>
    <col min="13519" max="13519" width="14" style="75" customWidth="1"/>
    <col min="13520" max="13520" width="12.28515625" style="75" customWidth="1"/>
    <col min="13521" max="13521" width="14.140625" style="75" customWidth="1"/>
    <col min="13522" max="13522" width="13" style="75" customWidth="1"/>
    <col min="13523" max="13523" width="13.5703125" style="75" customWidth="1"/>
    <col min="13524" max="13524" width="12.42578125" style="75" customWidth="1"/>
    <col min="13525" max="13525" width="12.5703125" style="75" customWidth="1"/>
    <col min="13526" max="13526" width="11.7109375" style="75" customWidth="1"/>
    <col min="13527" max="13527" width="13.7109375" style="75" customWidth="1"/>
    <col min="13528" max="13528" width="13.28515625" style="75" customWidth="1"/>
    <col min="13529" max="13529" width="13.140625" style="75" customWidth="1"/>
    <col min="13530" max="13530" width="12" style="75" customWidth="1"/>
    <col min="13531" max="13531" width="12.140625" style="75" customWidth="1"/>
    <col min="13532" max="13532" width="12.28515625" style="75" customWidth="1"/>
    <col min="13533" max="13533" width="12.140625" style="75" customWidth="1"/>
    <col min="13534" max="13534" width="12.5703125" style="75" customWidth="1"/>
    <col min="13535" max="13751" width="9.140625" style="75"/>
    <col min="13752" max="13752" width="25.42578125" style="75" customWidth="1"/>
    <col min="13753" max="13753" width="56.28515625" style="75" customWidth="1"/>
    <col min="13754" max="13754" width="14" style="75" customWidth="1"/>
    <col min="13755" max="13756" width="14.5703125" style="75" customWidth="1"/>
    <col min="13757" max="13757" width="14.140625" style="75" customWidth="1"/>
    <col min="13758" max="13758" width="15.140625" style="75" customWidth="1"/>
    <col min="13759" max="13759" width="13.85546875" style="75" customWidth="1"/>
    <col min="13760" max="13761" width="14.7109375" style="75" customWidth="1"/>
    <col min="13762" max="13762" width="12.85546875" style="75" customWidth="1"/>
    <col min="13763" max="13763" width="13.5703125" style="75" customWidth="1"/>
    <col min="13764" max="13764" width="12.7109375" style="75" customWidth="1"/>
    <col min="13765" max="13765" width="13.42578125" style="75" customWidth="1"/>
    <col min="13766" max="13766" width="13.140625" style="75" customWidth="1"/>
    <col min="13767" max="13767" width="14.7109375" style="75" customWidth="1"/>
    <col min="13768" max="13768" width="14.5703125" style="75" customWidth="1"/>
    <col min="13769" max="13769" width="13" style="75" customWidth="1"/>
    <col min="13770" max="13770" width="15" style="75" customWidth="1"/>
    <col min="13771" max="13772" width="12.140625" style="75" customWidth="1"/>
    <col min="13773" max="13773" width="12" style="75" customWidth="1"/>
    <col min="13774" max="13774" width="13.5703125" style="75" customWidth="1"/>
    <col min="13775" max="13775" width="14" style="75" customWidth="1"/>
    <col min="13776" max="13776" width="12.28515625" style="75" customWidth="1"/>
    <col min="13777" max="13777" width="14.140625" style="75" customWidth="1"/>
    <col min="13778" max="13778" width="13" style="75" customWidth="1"/>
    <col min="13779" max="13779" width="13.5703125" style="75" customWidth="1"/>
    <col min="13780" max="13780" width="12.42578125" style="75" customWidth="1"/>
    <col min="13781" max="13781" width="12.5703125" style="75" customWidth="1"/>
    <col min="13782" max="13782" width="11.7109375" style="75" customWidth="1"/>
    <col min="13783" max="13783" width="13.7109375" style="75" customWidth="1"/>
    <col min="13784" max="13784" width="13.28515625" style="75" customWidth="1"/>
    <col min="13785" max="13785" width="13.140625" style="75" customWidth="1"/>
    <col min="13786" max="13786" width="12" style="75" customWidth="1"/>
    <col min="13787" max="13787" width="12.140625" style="75" customWidth="1"/>
    <col min="13788" max="13788" width="12.28515625" style="75" customWidth="1"/>
    <col min="13789" max="13789" width="12.140625" style="75" customWidth="1"/>
    <col min="13790" max="13790" width="12.5703125" style="75" customWidth="1"/>
    <col min="13791" max="14007" width="9.140625" style="75"/>
    <col min="14008" max="14008" width="25.42578125" style="75" customWidth="1"/>
    <col min="14009" max="14009" width="56.28515625" style="75" customWidth="1"/>
    <col min="14010" max="14010" width="14" style="75" customWidth="1"/>
    <col min="14011" max="14012" width="14.5703125" style="75" customWidth="1"/>
    <col min="14013" max="14013" width="14.140625" style="75" customWidth="1"/>
    <col min="14014" max="14014" width="15.140625" style="75" customWidth="1"/>
    <col min="14015" max="14015" width="13.85546875" style="75" customWidth="1"/>
    <col min="14016" max="14017" width="14.7109375" style="75" customWidth="1"/>
    <col min="14018" max="14018" width="12.85546875" style="75" customWidth="1"/>
    <col min="14019" max="14019" width="13.5703125" style="75" customWidth="1"/>
    <col min="14020" max="14020" width="12.7109375" style="75" customWidth="1"/>
    <col min="14021" max="14021" width="13.42578125" style="75" customWidth="1"/>
    <col min="14022" max="14022" width="13.140625" style="75" customWidth="1"/>
    <col min="14023" max="14023" width="14.7109375" style="75" customWidth="1"/>
    <col min="14024" max="14024" width="14.5703125" style="75" customWidth="1"/>
    <col min="14025" max="14025" width="13" style="75" customWidth="1"/>
    <col min="14026" max="14026" width="15" style="75" customWidth="1"/>
    <col min="14027" max="14028" width="12.140625" style="75" customWidth="1"/>
    <col min="14029" max="14029" width="12" style="75" customWidth="1"/>
    <col min="14030" max="14030" width="13.5703125" style="75" customWidth="1"/>
    <col min="14031" max="14031" width="14" style="75" customWidth="1"/>
    <col min="14032" max="14032" width="12.28515625" style="75" customWidth="1"/>
    <col min="14033" max="14033" width="14.140625" style="75" customWidth="1"/>
    <col min="14034" max="14034" width="13" style="75" customWidth="1"/>
    <col min="14035" max="14035" width="13.5703125" style="75" customWidth="1"/>
    <col min="14036" max="14036" width="12.42578125" style="75" customWidth="1"/>
    <col min="14037" max="14037" width="12.5703125" style="75" customWidth="1"/>
    <col min="14038" max="14038" width="11.7109375" style="75" customWidth="1"/>
    <col min="14039" max="14039" width="13.7109375" style="75" customWidth="1"/>
    <col min="14040" max="14040" width="13.28515625" style="75" customWidth="1"/>
    <col min="14041" max="14041" width="13.140625" style="75" customWidth="1"/>
    <col min="14042" max="14042" width="12" style="75" customWidth="1"/>
    <col min="14043" max="14043" width="12.140625" style="75" customWidth="1"/>
    <col min="14044" max="14044" width="12.28515625" style="75" customWidth="1"/>
    <col min="14045" max="14045" width="12.140625" style="75" customWidth="1"/>
    <col min="14046" max="14046" width="12.5703125" style="75" customWidth="1"/>
    <col min="14047" max="14263" width="9.140625" style="75"/>
    <col min="14264" max="14264" width="25.42578125" style="75" customWidth="1"/>
    <col min="14265" max="14265" width="56.28515625" style="75" customWidth="1"/>
    <col min="14266" max="14266" width="14" style="75" customWidth="1"/>
    <col min="14267" max="14268" width="14.5703125" style="75" customWidth="1"/>
    <col min="14269" max="14269" width="14.140625" style="75" customWidth="1"/>
    <col min="14270" max="14270" width="15.140625" style="75" customWidth="1"/>
    <col min="14271" max="14271" width="13.85546875" style="75" customWidth="1"/>
    <col min="14272" max="14273" width="14.7109375" style="75" customWidth="1"/>
    <col min="14274" max="14274" width="12.85546875" style="75" customWidth="1"/>
    <col min="14275" max="14275" width="13.5703125" style="75" customWidth="1"/>
    <col min="14276" max="14276" width="12.7109375" style="75" customWidth="1"/>
    <col min="14277" max="14277" width="13.42578125" style="75" customWidth="1"/>
    <col min="14278" max="14278" width="13.140625" style="75" customWidth="1"/>
    <col min="14279" max="14279" width="14.7109375" style="75" customWidth="1"/>
    <col min="14280" max="14280" width="14.5703125" style="75" customWidth="1"/>
    <col min="14281" max="14281" width="13" style="75" customWidth="1"/>
    <col min="14282" max="14282" width="15" style="75" customWidth="1"/>
    <col min="14283" max="14284" width="12.140625" style="75" customWidth="1"/>
    <col min="14285" max="14285" width="12" style="75" customWidth="1"/>
    <col min="14286" max="14286" width="13.5703125" style="75" customWidth="1"/>
    <col min="14287" max="14287" width="14" style="75" customWidth="1"/>
    <col min="14288" max="14288" width="12.28515625" style="75" customWidth="1"/>
    <col min="14289" max="14289" width="14.140625" style="75" customWidth="1"/>
    <col min="14290" max="14290" width="13" style="75" customWidth="1"/>
    <col min="14291" max="14291" width="13.5703125" style="75" customWidth="1"/>
    <col min="14292" max="14292" width="12.42578125" style="75" customWidth="1"/>
    <col min="14293" max="14293" width="12.5703125" style="75" customWidth="1"/>
    <col min="14294" max="14294" width="11.7109375" style="75" customWidth="1"/>
    <col min="14295" max="14295" width="13.7109375" style="75" customWidth="1"/>
    <col min="14296" max="14296" width="13.28515625" style="75" customWidth="1"/>
    <col min="14297" max="14297" width="13.140625" style="75" customWidth="1"/>
    <col min="14298" max="14298" width="12" style="75" customWidth="1"/>
    <col min="14299" max="14299" width="12.140625" style="75" customWidth="1"/>
    <col min="14300" max="14300" width="12.28515625" style="75" customWidth="1"/>
    <col min="14301" max="14301" width="12.140625" style="75" customWidth="1"/>
    <col min="14302" max="14302" width="12.5703125" style="75" customWidth="1"/>
    <col min="14303" max="14519" width="9.140625" style="75"/>
    <col min="14520" max="14520" width="25.42578125" style="75" customWidth="1"/>
    <col min="14521" max="14521" width="56.28515625" style="75" customWidth="1"/>
    <col min="14522" max="14522" width="14" style="75" customWidth="1"/>
    <col min="14523" max="14524" width="14.5703125" style="75" customWidth="1"/>
    <col min="14525" max="14525" width="14.140625" style="75" customWidth="1"/>
    <col min="14526" max="14526" width="15.140625" style="75" customWidth="1"/>
    <col min="14527" max="14527" width="13.85546875" style="75" customWidth="1"/>
    <col min="14528" max="14529" width="14.7109375" style="75" customWidth="1"/>
    <col min="14530" max="14530" width="12.85546875" style="75" customWidth="1"/>
    <col min="14531" max="14531" width="13.5703125" style="75" customWidth="1"/>
    <col min="14532" max="14532" width="12.7109375" style="75" customWidth="1"/>
    <col min="14533" max="14533" width="13.42578125" style="75" customWidth="1"/>
    <col min="14534" max="14534" width="13.140625" style="75" customWidth="1"/>
    <col min="14535" max="14535" width="14.7109375" style="75" customWidth="1"/>
    <col min="14536" max="14536" width="14.5703125" style="75" customWidth="1"/>
    <col min="14537" max="14537" width="13" style="75" customWidth="1"/>
    <col min="14538" max="14538" width="15" style="75" customWidth="1"/>
    <col min="14539" max="14540" width="12.140625" style="75" customWidth="1"/>
    <col min="14541" max="14541" width="12" style="75" customWidth="1"/>
    <col min="14542" max="14542" width="13.5703125" style="75" customWidth="1"/>
    <col min="14543" max="14543" width="14" style="75" customWidth="1"/>
    <col min="14544" max="14544" width="12.28515625" style="75" customWidth="1"/>
    <col min="14545" max="14545" width="14.140625" style="75" customWidth="1"/>
    <col min="14546" max="14546" width="13" style="75" customWidth="1"/>
    <col min="14547" max="14547" width="13.5703125" style="75" customWidth="1"/>
    <col min="14548" max="14548" width="12.42578125" style="75" customWidth="1"/>
    <col min="14549" max="14549" width="12.5703125" style="75" customWidth="1"/>
    <col min="14550" max="14550" width="11.7109375" style="75" customWidth="1"/>
    <col min="14551" max="14551" width="13.7109375" style="75" customWidth="1"/>
    <col min="14552" max="14552" width="13.28515625" style="75" customWidth="1"/>
    <col min="14553" max="14553" width="13.140625" style="75" customWidth="1"/>
    <col min="14554" max="14554" width="12" style="75" customWidth="1"/>
    <col min="14555" max="14555" width="12.140625" style="75" customWidth="1"/>
    <col min="14556" max="14556" width="12.28515625" style="75" customWidth="1"/>
    <col min="14557" max="14557" width="12.140625" style="75" customWidth="1"/>
    <col min="14558" max="14558" width="12.5703125" style="75" customWidth="1"/>
    <col min="14559" max="14775" width="9.140625" style="75"/>
    <col min="14776" max="14776" width="25.42578125" style="75" customWidth="1"/>
    <col min="14777" max="14777" width="56.28515625" style="75" customWidth="1"/>
    <col min="14778" max="14778" width="14" style="75" customWidth="1"/>
    <col min="14779" max="14780" width="14.5703125" style="75" customWidth="1"/>
    <col min="14781" max="14781" width="14.140625" style="75" customWidth="1"/>
    <col min="14782" max="14782" width="15.140625" style="75" customWidth="1"/>
    <col min="14783" max="14783" width="13.85546875" style="75" customWidth="1"/>
    <col min="14784" max="14785" width="14.7109375" style="75" customWidth="1"/>
    <col min="14786" max="14786" width="12.85546875" style="75" customWidth="1"/>
    <col min="14787" max="14787" width="13.5703125" style="75" customWidth="1"/>
    <col min="14788" max="14788" width="12.7109375" style="75" customWidth="1"/>
    <col min="14789" max="14789" width="13.42578125" style="75" customWidth="1"/>
    <col min="14790" max="14790" width="13.140625" style="75" customWidth="1"/>
    <col min="14791" max="14791" width="14.7109375" style="75" customWidth="1"/>
    <col min="14792" max="14792" width="14.5703125" style="75" customWidth="1"/>
    <col min="14793" max="14793" width="13" style="75" customWidth="1"/>
    <col min="14794" max="14794" width="15" style="75" customWidth="1"/>
    <col min="14795" max="14796" width="12.140625" style="75" customWidth="1"/>
    <col min="14797" max="14797" width="12" style="75" customWidth="1"/>
    <col min="14798" max="14798" width="13.5703125" style="75" customWidth="1"/>
    <col min="14799" max="14799" width="14" style="75" customWidth="1"/>
    <col min="14800" max="14800" width="12.28515625" style="75" customWidth="1"/>
    <col min="14801" max="14801" width="14.140625" style="75" customWidth="1"/>
    <col min="14802" max="14802" width="13" style="75" customWidth="1"/>
    <col min="14803" max="14803" width="13.5703125" style="75" customWidth="1"/>
    <col min="14804" max="14804" width="12.42578125" style="75" customWidth="1"/>
    <col min="14805" max="14805" width="12.5703125" style="75" customWidth="1"/>
    <col min="14806" max="14806" width="11.7109375" style="75" customWidth="1"/>
    <col min="14807" max="14807" width="13.7109375" style="75" customWidth="1"/>
    <col min="14808" max="14808" width="13.28515625" style="75" customWidth="1"/>
    <col min="14809" max="14809" width="13.140625" style="75" customWidth="1"/>
    <col min="14810" max="14810" width="12" style="75" customWidth="1"/>
    <col min="14811" max="14811" width="12.140625" style="75" customWidth="1"/>
    <col min="14812" max="14812" width="12.28515625" style="75" customWidth="1"/>
    <col min="14813" max="14813" width="12.140625" style="75" customWidth="1"/>
    <col min="14814" max="14814" width="12.5703125" style="75" customWidth="1"/>
    <col min="14815" max="15031" width="9.140625" style="75"/>
    <col min="15032" max="15032" width="25.42578125" style="75" customWidth="1"/>
    <col min="15033" max="15033" width="56.28515625" style="75" customWidth="1"/>
    <col min="15034" max="15034" width="14" style="75" customWidth="1"/>
    <col min="15035" max="15036" width="14.5703125" style="75" customWidth="1"/>
    <col min="15037" max="15037" width="14.140625" style="75" customWidth="1"/>
    <col min="15038" max="15038" width="15.140625" style="75" customWidth="1"/>
    <col min="15039" max="15039" width="13.85546875" style="75" customWidth="1"/>
    <col min="15040" max="15041" width="14.7109375" style="75" customWidth="1"/>
    <col min="15042" max="15042" width="12.85546875" style="75" customWidth="1"/>
    <col min="15043" max="15043" width="13.5703125" style="75" customWidth="1"/>
    <col min="15044" max="15044" width="12.7109375" style="75" customWidth="1"/>
    <col min="15045" max="15045" width="13.42578125" style="75" customWidth="1"/>
    <col min="15046" max="15046" width="13.140625" style="75" customWidth="1"/>
    <col min="15047" max="15047" width="14.7109375" style="75" customWidth="1"/>
    <col min="15048" max="15048" width="14.5703125" style="75" customWidth="1"/>
    <col min="15049" max="15049" width="13" style="75" customWidth="1"/>
    <col min="15050" max="15050" width="15" style="75" customWidth="1"/>
    <col min="15051" max="15052" width="12.140625" style="75" customWidth="1"/>
    <col min="15053" max="15053" width="12" style="75" customWidth="1"/>
    <col min="15054" max="15054" width="13.5703125" style="75" customWidth="1"/>
    <col min="15055" max="15055" width="14" style="75" customWidth="1"/>
    <col min="15056" max="15056" width="12.28515625" style="75" customWidth="1"/>
    <col min="15057" max="15057" width="14.140625" style="75" customWidth="1"/>
    <col min="15058" max="15058" width="13" style="75" customWidth="1"/>
    <col min="15059" max="15059" width="13.5703125" style="75" customWidth="1"/>
    <col min="15060" max="15060" width="12.42578125" style="75" customWidth="1"/>
    <col min="15061" max="15061" width="12.5703125" style="75" customWidth="1"/>
    <col min="15062" max="15062" width="11.7109375" style="75" customWidth="1"/>
    <col min="15063" max="15063" width="13.7109375" style="75" customWidth="1"/>
    <col min="15064" max="15064" width="13.28515625" style="75" customWidth="1"/>
    <col min="15065" max="15065" width="13.140625" style="75" customWidth="1"/>
    <col min="15066" max="15066" width="12" style="75" customWidth="1"/>
    <col min="15067" max="15067" width="12.140625" style="75" customWidth="1"/>
    <col min="15068" max="15068" width="12.28515625" style="75" customWidth="1"/>
    <col min="15069" max="15069" width="12.140625" style="75" customWidth="1"/>
    <col min="15070" max="15070" width="12.5703125" style="75" customWidth="1"/>
    <col min="15071" max="15287" width="9.140625" style="75"/>
    <col min="15288" max="15288" width="25.42578125" style="75" customWidth="1"/>
    <col min="15289" max="15289" width="56.28515625" style="75" customWidth="1"/>
    <col min="15290" max="15290" width="14" style="75" customWidth="1"/>
    <col min="15291" max="15292" width="14.5703125" style="75" customWidth="1"/>
    <col min="15293" max="15293" width="14.140625" style="75" customWidth="1"/>
    <col min="15294" max="15294" width="15.140625" style="75" customWidth="1"/>
    <col min="15295" max="15295" width="13.85546875" style="75" customWidth="1"/>
    <col min="15296" max="15297" width="14.7109375" style="75" customWidth="1"/>
    <col min="15298" max="15298" width="12.85546875" style="75" customWidth="1"/>
    <col min="15299" max="15299" width="13.5703125" style="75" customWidth="1"/>
    <col min="15300" max="15300" width="12.7109375" style="75" customWidth="1"/>
    <col min="15301" max="15301" width="13.42578125" style="75" customWidth="1"/>
    <col min="15302" max="15302" width="13.140625" style="75" customWidth="1"/>
    <col min="15303" max="15303" width="14.7109375" style="75" customWidth="1"/>
    <col min="15304" max="15304" width="14.5703125" style="75" customWidth="1"/>
    <col min="15305" max="15305" width="13" style="75" customWidth="1"/>
    <col min="15306" max="15306" width="15" style="75" customWidth="1"/>
    <col min="15307" max="15308" width="12.140625" style="75" customWidth="1"/>
    <col min="15309" max="15309" width="12" style="75" customWidth="1"/>
    <col min="15310" max="15310" width="13.5703125" style="75" customWidth="1"/>
    <col min="15311" max="15311" width="14" style="75" customWidth="1"/>
    <col min="15312" max="15312" width="12.28515625" style="75" customWidth="1"/>
    <col min="15313" max="15313" width="14.140625" style="75" customWidth="1"/>
    <col min="15314" max="15314" width="13" style="75" customWidth="1"/>
    <col min="15315" max="15315" width="13.5703125" style="75" customWidth="1"/>
    <col min="15316" max="15316" width="12.42578125" style="75" customWidth="1"/>
    <col min="15317" max="15317" width="12.5703125" style="75" customWidth="1"/>
    <col min="15318" max="15318" width="11.7109375" style="75" customWidth="1"/>
    <col min="15319" max="15319" width="13.7109375" style="75" customWidth="1"/>
    <col min="15320" max="15320" width="13.28515625" style="75" customWidth="1"/>
    <col min="15321" max="15321" width="13.140625" style="75" customWidth="1"/>
    <col min="15322" max="15322" width="12" style="75" customWidth="1"/>
    <col min="15323" max="15323" width="12.140625" style="75" customWidth="1"/>
    <col min="15324" max="15324" width="12.28515625" style="75" customWidth="1"/>
    <col min="15325" max="15325" width="12.140625" style="75" customWidth="1"/>
    <col min="15326" max="15326" width="12.5703125" style="75" customWidth="1"/>
    <col min="15327" max="15543" width="9.140625" style="75"/>
    <col min="15544" max="15544" width="25.42578125" style="75" customWidth="1"/>
    <col min="15545" max="15545" width="56.28515625" style="75" customWidth="1"/>
    <col min="15546" max="15546" width="14" style="75" customWidth="1"/>
    <col min="15547" max="15548" width="14.5703125" style="75" customWidth="1"/>
    <col min="15549" max="15549" width="14.140625" style="75" customWidth="1"/>
    <col min="15550" max="15550" width="15.140625" style="75" customWidth="1"/>
    <col min="15551" max="15551" width="13.85546875" style="75" customWidth="1"/>
    <col min="15552" max="15553" width="14.7109375" style="75" customWidth="1"/>
    <col min="15554" max="15554" width="12.85546875" style="75" customWidth="1"/>
    <col min="15555" max="15555" width="13.5703125" style="75" customWidth="1"/>
    <col min="15556" max="15556" width="12.7109375" style="75" customWidth="1"/>
    <col min="15557" max="15557" width="13.42578125" style="75" customWidth="1"/>
    <col min="15558" max="15558" width="13.140625" style="75" customWidth="1"/>
    <col min="15559" max="15559" width="14.7109375" style="75" customWidth="1"/>
    <col min="15560" max="15560" width="14.5703125" style="75" customWidth="1"/>
    <col min="15561" max="15561" width="13" style="75" customWidth="1"/>
    <col min="15562" max="15562" width="15" style="75" customWidth="1"/>
    <col min="15563" max="15564" width="12.140625" style="75" customWidth="1"/>
    <col min="15565" max="15565" width="12" style="75" customWidth="1"/>
    <col min="15566" max="15566" width="13.5703125" style="75" customWidth="1"/>
    <col min="15567" max="15567" width="14" style="75" customWidth="1"/>
    <col min="15568" max="15568" width="12.28515625" style="75" customWidth="1"/>
    <col min="15569" max="15569" width="14.140625" style="75" customWidth="1"/>
    <col min="15570" max="15570" width="13" style="75" customWidth="1"/>
    <col min="15571" max="15571" width="13.5703125" style="75" customWidth="1"/>
    <col min="15572" max="15572" width="12.42578125" style="75" customWidth="1"/>
    <col min="15573" max="15573" width="12.5703125" style="75" customWidth="1"/>
    <col min="15574" max="15574" width="11.7109375" style="75" customWidth="1"/>
    <col min="15575" max="15575" width="13.7109375" style="75" customWidth="1"/>
    <col min="15576" max="15576" width="13.28515625" style="75" customWidth="1"/>
    <col min="15577" max="15577" width="13.140625" style="75" customWidth="1"/>
    <col min="15578" max="15578" width="12" style="75" customWidth="1"/>
    <col min="15579" max="15579" width="12.140625" style="75" customWidth="1"/>
    <col min="15580" max="15580" width="12.28515625" style="75" customWidth="1"/>
    <col min="15581" max="15581" width="12.140625" style="75" customWidth="1"/>
    <col min="15582" max="15582" width="12.5703125" style="75" customWidth="1"/>
    <col min="15583" max="15799" width="9.140625" style="75"/>
    <col min="15800" max="15800" width="25.42578125" style="75" customWidth="1"/>
    <col min="15801" max="15801" width="56.28515625" style="75" customWidth="1"/>
    <col min="15802" max="15802" width="14" style="75" customWidth="1"/>
    <col min="15803" max="15804" width="14.5703125" style="75" customWidth="1"/>
    <col min="15805" max="15805" width="14.140625" style="75" customWidth="1"/>
    <col min="15806" max="15806" width="15.140625" style="75" customWidth="1"/>
    <col min="15807" max="15807" width="13.85546875" style="75" customWidth="1"/>
    <col min="15808" max="15809" width="14.7109375" style="75" customWidth="1"/>
    <col min="15810" max="15810" width="12.85546875" style="75" customWidth="1"/>
    <col min="15811" max="15811" width="13.5703125" style="75" customWidth="1"/>
    <col min="15812" max="15812" width="12.7109375" style="75" customWidth="1"/>
    <col min="15813" max="15813" width="13.42578125" style="75" customWidth="1"/>
    <col min="15814" max="15814" width="13.140625" style="75" customWidth="1"/>
    <col min="15815" max="15815" width="14.7109375" style="75" customWidth="1"/>
    <col min="15816" max="15816" width="14.5703125" style="75" customWidth="1"/>
    <col min="15817" max="15817" width="13" style="75" customWidth="1"/>
    <col min="15818" max="15818" width="15" style="75" customWidth="1"/>
    <col min="15819" max="15820" width="12.140625" style="75" customWidth="1"/>
    <col min="15821" max="15821" width="12" style="75" customWidth="1"/>
    <col min="15822" max="15822" width="13.5703125" style="75" customWidth="1"/>
    <col min="15823" max="15823" width="14" style="75" customWidth="1"/>
    <col min="15824" max="15824" width="12.28515625" style="75" customWidth="1"/>
    <col min="15825" max="15825" width="14.140625" style="75" customWidth="1"/>
    <col min="15826" max="15826" width="13" style="75" customWidth="1"/>
    <col min="15827" max="15827" width="13.5703125" style="75" customWidth="1"/>
    <col min="15828" max="15828" width="12.42578125" style="75" customWidth="1"/>
    <col min="15829" max="15829" width="12.5703125" style="75" customWidth="1"/>
    <col min="15830" max="15830" width="11.7109375" style="75" customWidth="1"/>
    <col min="15831" max="15831" width="13.7109375" style="75" customWidth="1"/>
    <col min="15832" max="15832" width="13.28515625" style="75" customWidth="1"/>
    <col min="15833" max="15833" width="13.140625" style="75" customWidth="1"/>
    <col min="15834" max="15834" width="12" style="75" customWidth="1"/>
    <col min="15835" max="15835" width="12.140625" style="75" customWidth="1"/>
    <col min="15836" max="15836" width="12.28515625" style="75" customWidth="1"/>
    <col min="15837" max="15837" width="12.140625" style="75" customWidth="1"/>
    <col min="15838" max="15838" width="12.5703125" style="75" customWidth="1"/>
    <col min="15839" max="16055" width="9.140625" style="75"/>
    <col min="16056" max="16056" width="25.42578125" style="75" customWidth="1"/>
    <col min="16057" max="16057" width="56.28515625" style="75" customWidth="1"/>
    <col min="16058" max="16058" width="14" style="75" customWidth="1"/>
    <col min="16059" max="16060" width="14.5703125" style="75" customWidth="1"/>
    <col min="16061" max="16061" width="14.140625" style="75" customWidth="1"/>
    <col min="16062" max="16062" width="15.140625" style="75" customWidth="1"/>
    <col min="16063" max="16063" width="13.85546875" style="75" customWidth="1"/>
    <col min="16064" max="16065" width="14.7109375" style="75" customWidth="1"/>
    <col min="16066" max="16066" width="12.85546875" style="75" customWidth="1"/>
    <col min="16067" max="16067" width="13.5703125" style="75" customWidth="1"/>
    <col min="16068" max="16068" width="12.7109375" style="75" customWidth="1"/>
    <col min="16069" max="16069" width="13.42578125" style="75" customWidth="1"/>
    <col min="16070" max="16070" width="13.140625" style="75" customWidth="1"/>
    <col min="16071" max="16071" width="14.7109375" style="75" customWidth="1"/>
    <col min="16072" max="16072" width="14.5703125" style="75" customWidth="1"/>
    <col min="16073" max="16073" width="13" style="75" customWidth="1"/>
    <col min="16074" max="16074" width="15" style="75" customWidth="1"/>
    <col min="16075" max="16076" width="12.140625" style="75" customWidth="1"/>
    <col min="16077" max="16077" width="12" style="75" customWidth="1"/>
    <col min="16078" max="16078" width="13.5703125" style="75" customWidth="1"/>
    <col min="16079" max="16079" width="14" style="75" customWidth="1"/>
    <col min="16080" max="16080" width="12.28515625" style="75" customWidth="1"/>
    <col min="16081" max="16081" width="14.140625" style="75" customWidth="1"/>
    <col min="16082" max="16082" width="13" style="75" customWidth="1"/>
    <col min="16083" max="16083" width="13.5703125" style="75" customWidth="1"/>
    <col min="16084" max="16084" width="12.42578125" style="75" customWidth="1"/>
    <col min="16085" max="16085" width="12.5703125" style="75" customWidth="1"/>
    <col min="16086" max="16086" width="11.7109375" style="75" customWidth="1"/>
    <col min="16087" max="16087" width="13.7109375" style="75" customWidth="1"/>
    <col min="16088" max="16088" width="13.28515625" style="75" customWidth="1"/>
    <col min="16089" max="16089" width="13.140625" style="75" customWidth="1"/>
    <col min="16090" max="16090" width="12" style="75" customWidth="1"/>
    <col min="16091" max="16091" width="12.140625" style="75" customWidth="1"/>
    <col min="16092" max="16092" width="12.28515625" style="75" customWidth="1"/>
    <col min="16093" max="16093" width="12.140625" style="75" customWidth="1"/>
    <col min="16094" max="16094" width="12.5703125" style="75" customWidth="1"/>
    <col min="16095" max="16384" width="9.140625" style="75"/>
  </cols>
  <sheetData>
    <row r="1" spans="1:15" s="11" customFormat="1" ht="16.5" customHeight="1" x14ac:dyDescent="0.25">
      <c r="A1" s="10"/>
      <c r="B1" s="62"/>
      <c r="C1" s="57" t="s">
        <v>224</v>
      </c>
      <c r="D1" s="57"/>
      <c r="E1" s="57"/>
      <c r="F1" s="57"/>
      <c r="G1" s="57"/>
      <c r="H1" s="224"/>
      <c r="I1" s="57"/>
      <c r="J1" s="57"/>
      <c r="K1" s="57"/>
      <c r="L1" s="57"/>
      <c r="M1" s="57"/>
      <c r="N1" s="57"/>
      <c r="O1" s="57"/>
    </row>
    <row r="2" spans="1:15" s="11" customFormat="1" ht="27.75" customHeight="1" x14ac:dyDescent="0.25">
      <c r="A2" s="10"/>
      <c r="C2" s="269" t="s">
        <v>679</v>
      </c>
      <c r="D2" s="269"/>
      <c r="E2" s="269"/>
      <c r="F2" s="269"/>
      <c r="G2" s="269"/>
      <c r="H2" s="269"/>
      <c r="I2" s="269"/>
      <c r="J2" s="270"/>
      <c r="K2" s="270"/>
      <c r="L2" s="270"/>
      <c r="M2" s="270"/>
    </row>
    <row r="3" spans="1:15" s="11" customFormat="1" ht="20.25" customHeight="1" x14ac:dyDescent="0.25">
      <c r="A3" s="271" t="s">
        <v>680</v>
      </c>
      <c r="B3" s="271"/>
      <c r="C3" s="271"/>
      <c r="D3" s="271"/>
      <c r="E3" s="271"/>
      <c r="F3" s="271"/>
      <c r="G3" s="271"/>
      <c r="H3" s="271"/>
      <c r="I3" s="271"/>
      <c r="J3" s="271"/>
      <c r="K3" s="271"/>
      <c r="L3" s="271"/>
      <c r="M3" s="271"/>
    </row>
    <row r="4" spans="1:15" ht="16.5" customHeight="1" x14ac:dyDescent="0.25">
      <c r="A4" s="64" t="s">
        <v>285</v>
      </c>
      <c r="B4" s="63" t="s">
        <v>285</v>
      </c>
      <c r="C4" s="86"/>
      <c r="D4" s="86"/>
      <c r="E4" s="86"/>
      <c r="F4" s="86"/>
      <c r="G4" s="86"/>
      <c r="H4" s="225"/>
      <c r="I4" s="86"/>
      <c r="K4" s="86"/>
      <c r="L4" s="86"/>
      <c r="M4" s="80" t="s">
        <v>222</v>
      </c>
      <c r="N4" s="86"/>
      <c r="O4" s="86"/>
    </row>
    <row r="5" spans="1:15" s="154" customFormat="1" ht="40.5" customHeight="1" x14ac:dyDescent="0.25">
      <c r="A5" s="213" t="s">
        <v>286</v>
      </c>
      <c r="B5" s="214" t="s">
        <v>287</v>
      </c>
      <c r="C5" s="87" t="s">
        <v>681</v>
      </c>
      <c r="D5" s="87" t="s">
        <v>739</v>
      </c>
      <c r="E5" s="87" t="s">
        <v>740</v>
      </c>
      <c r="F5" s="87" t="s">
        <v>761</v>
      </c>
      <c r="G5" s="87" t="s">
        <v>762</v>
      </c>
      <c r="H5" s="226" t="s">
        <v>780</v>
      </c>
      <c r="I5" s="87" t="s">
        <v>781</v>
      </c>
      <c r="J5" s="87" t="s">
        <v>682</v>
      </c>
      <c r="K5" s="87" t="s">
        <v>739</v>
      </c>
      <c r="L5" s="87" t="s">
        <v>740</v>
      </c>
      <c r="M5" s="87" t="s">
        <v>683</v>
      </c>
      <c r="N5" s="87" t="s">
        <v>739</v>
      </c>
      <c r="O5" s="87" t="s">
        <v>740</v>
      </c>
    </row>
    <row r="6" spans="1:15" s="155" customFormat="1" ht="12.75" hidden="1" customHeight="1" x14ac:dyDescent="0.25">
      <c r="A6" s="215">
        <v>1</v>
      </c>
      <c r="B6" s="215">
        <v>2</v>
      </c>
      <c r="C6" s="88">
        <v>6</v>
      </c>
      <c r="D6" s="88"/>
      <c r="E6" s="88"/>
      <c r="F6" s="88"/>
      <c r="G6" s="88"/>
      <c r="H6" s="227"/>
      <c r="I6" s="88"/>
      <c r="J6" s="88">
        <v>7</v>
      </c>
      <c r="K6" s="88"/>
      <c r="L6" s="88"/>
      <c r="M6" s="88">
        <v>8</v>
      </c>
      <c r="N6" s="88"/>
      <c r="O6" s="88"/>
    </row>
    <row r="7" spans="1:15" s="168" customFormat="1" ht="33.75" customHeight="1" x14ac:dyDescent="0.25">
      <c r="A7" s="201" t="s">
        <v>288</v>
      </c>
      <c r="B7" s="6" t="s">
        <v>289</v>
      </c>
      <c r="C7" s="81">
        <f t="shared" ref="C7:O7" si="0">C8+C14+C24+C32+C35+C48+C60+C65+C54</f>
        <v>69054600</v>
      </c>
      <c r="D7" s="81">
        <f t="shared" si="0"/>
        <v>0</v>
      </c>
      <c r="E7" s="81">
        <f t="shared" si="0"/>
        <v>69054600</v>
      </c>
      <c r="F7" s="81">
        <f t="shared" ref="F7:G7" si="1">F8+F14+F24+F32+F35+F48+F60+F65+F54</f>
        <v>0</v>
      </c>
      <c r="G7" s="81">
        <f t="shared" si="1"/>
        <v>69054600</v>
      </c>
      <c r="H7" s="228">
        <f t="shared" ref="H7:I7" si="2">H8+H14+H24+H32+H35+H48+H60+H65+H54</f>
        <v>0</v>
      </c>
      <c r="I7" s="81">
        <f t="shared" si="2"/>
        <v>69054600</v>
      </c>
      <c r="J7" s="81">
        <f t="shared" si="0"/>
        <v>73239400</v>
      </c>
      <c r="K7" s="81">
        <f t="shared" si="0"/>
        <v>0</v>
      </c>
      <c r="L7" s="81">
        <f t="shared" si="0"/>
        <v>73239400</v>
      </c>
      <c r="M7" s="81">
        <f t="shared" si="0"/>
        <v>77635600</v>
      </c>
      <c r="N7" s="81">
        <f t="shared" si="0"/>
        <v>0</v>
      </c>
      <c r="O7" s="81">
        <f t="shared" si="0"/>
        <v>77635600</v>
      </c>
    </row>
    <row r="8" spans="1:15" s="168" customFormat="1" ht="17.25" hidden="1" customHeight="1" x14ac:dyDescent="0.25">
      <c r="A8" s="201" t="s">
        <v>290</v>
      </c>
      <c r="B8" s="6" t="s">
        <v>291</v>
      </c>
      <c r="C8" s="81">
        <f t="shared" ref="C8:O8" si="3">C9</f>
        <v>53864000</v>
      </c>
      <c r="D8" s="81">
        <f t="shared" si="3"/>
        <v>0</v>
      </c>
      <c r="E8" s="81">
        <f t="shared" si="3"/>
        <v>53864000</v>
      </c>
      <c r="F8" s="81">
        <f t="shared" si="3"/>
        <v>0</v>
      </c>
      <c r="G8" s="81">
        <f t="shared" si="3"/>
        <v>53864000</v>
      </c>
      <c r="H8" s="228">
        <f t="shared" si="3"/>
        <v>0</v>
      </c>
      <c r="I8" s="81">
        <f t="shared" si="3"/>
        <v>53864000</v>
      </c>
      <c r="J8" s="81">
        <f t="shared" si="3"/>
        <v>57790000</v>
      </c>
      <c r="K8" s="81">
        <f t="shared" si="3"/>
        <v>0</v>
      </c>
      <c r="L8" s="81">
        <f t="shared" si="3"/>
        <v>57790000</v>
      </c>
      <c r="M8" s="81">
        <f t="shared" si="3"/>
        <v>61947000</v>
      </c>
      <c r="N8" s="81">
        <f t="shared" si="3"/>
        <v>0</v>
      </c>
      <c r="O8" s="81">
        <f t="shared" si="3"/>
        <v>61947000</v>
      </c>
    </row>
    <row r="9" spans="1:15" s="168" customFormat="1" hidden="1" x14ac:dyDescent="0.25">
      <c r="A9" s="201" t="s">
        <v>292</v>
      </c>
      <c r="B9" s="26" t="s">
        <v>293</v>
      </c>
      <c r="C9" s="82">
        <f t="shared" ref="C9:M9" si="4">C10+C11+C12+C13</f>
        <v>53864000</v>
      </c>
      <c r="D9" s="82">
        <f t="shared" ref="D9:E9" si="5">D10+D11+D12+D13</f>
        <v>0</v>
      </c>
      <c r="E9" s="82">
        <f t="shared" si="5"/>
        <v>53864000</v>
      </c>
      <c r="F9" s="82">
        <f t="shared" ref="F9:G9" si="6">F10+F11+F12+F13</f>
        <v>0</v>
      </c>
      <c r="G9" s="82">
        <f t="shared" si="6"/>
        <v>53864000</v>
      </c>
      <c r="H9" s="229">
        <f t="shared" ref="H9:I9" si="7">H10+H11+H12+H13</f>
        <v>0</v>
      </c>
      <c r="I9" s="82">
        <f t="shared" si="7"/>
        <v>53864000</v>
      </c>
      <c r="J9" s="82">
        <f t="shared" si="4"/>
        <v>57790000</v>
      </c>
      <c r="K9" s="82">
        <f t="shared" si="4"/>
        <v>0</v>
      </c>
      <c r="L9" s="82">
        <f t="shared" si="4"/>
        <v>57790000</v>
      </c>
      <c r="M9" s="82">
        <f t="shared" si="4"/>
        <v>61947000</v>
      </c>
      <c r="N9" s="82">
        <f t="shared" ref="N9:O9" si="8">N10+N11+N12+N13</f>
        <v>0</v>
      </c>
      <c r="O9" s="82">
        <f t="shared" si="8"/>
        <v>61947000</v>
      </c>
    </row>
    <row r="10" spans="1:15" s="168" customFormat="1" ht="120.75" hidden="1" customHeight="1" x14ac:dyDescent="0.25">
      <c r="A10" s="201" t="s">
        <v>294</v>
      </c>
      <c r="B10" s="240" t="s">
        <v>295</v>
      </c>
      <c r="C10" s="82">
        <v>53241000</v>
      </c>
      <c r="D10" s="82"/>
      <c r="E10" s="84">
        <f t="shared" ref="E10" si="9">C10+D10</f>
        <v>53241000</v>
      </c>
      <c r="F10" s="82"/>
      <c r="G10" s="84">
        <f t="shared" ref="G10:G13" si="10">E10+F10</f>
        <v>53241000</v>
      </c>
      <c r="H10" s="229"/>
      <c r="I10" s="84">
        <f t="shared" ref="I10:I13" si="11">G10+H10</f>
        <v>53241000</v>
      </c>
      <c r="J10" s="82">
        <v>57166000</v>
      </c>
      <c r="K10" s="82"/>
      <c r="L10" s="84">
        <f t="shared" ref="L10:L13" si="12">J10+K10</f>
        <v>57166000</v>
      </c>
      <c r="M10" s="82">
        <v>61322000</v>
      </c>
      <c r="N10" s="82"/>
      <c r="O10" s="84">
        <f t="shared" ref="O10:O13" si="13">M10+N10</f>
        <v>61322000</v>
      </c>
    </row>
    <row r="11" spans="1:15" s="168" customFormat="1" ht="170.25" hidden="1" customHeight="1" x14ac:dyDescent="0.25">
      <c r="A11" s="201" t="s">
        <v>296</v>
      </c>
      <c r="B11" s="245" t="s">
        <v>297</v>
      </c>
      <c r="C11" s="82">
        <v>200000</v>
      </c>
      <c r="D11" s="82"/>
      <c r="E11" s="84">
        <f t="shared" ref="E11" si="14">C11+D11</f>
        <v>200000</v>
      </c>
      <c r="F11" s="82"/>
      <c r="G11" s="84">
        <f t="shared" si="10"/>
        <v>200000</v>
      </c>
      <c r="H11" s="229"/>
      <c r="I11" s="84">
        <f t="shared" si="11"/>
        <v>200000</v>
      </c>
      <c r="J11" s="82">
        <v>200000</v>
      </c>
      <c r="K11" s="82"/>
      <c r="L11" s="84">
        <f t="shared" si="12"/>
        <v>200000</v>
      </c>
      <c r="M11" s="82">
        <v>200000</v>
      </c>
      <c r="N11" s="82"/>
      <c r="O11" s="84">
        <f t="shared" si="13"/>
        <v>200000</v>
      </c>
    </row>
    <row r="12" spans="1:15" s="168" customFormat="1" ht="71.25" hidden="1" customHeight="1" x14ac:dyDescent="0.25">
      <c r="A12" s="201" t="s">
        <v>298</v>
      </c>
      <c r="B12" s="240" t="s">
        <v>299</v>
      </c>
      <c r="C12" s="82">
        <v>400000</v>
      </c>
      <c r="D12" s="82"/>
      <c r="E12" s="84">
        <f t="shared" ref="E12" si="15">C12+D12</f>
        <v>400000</v>
      </c>
      <c r="F12" s="82"/>
      <c r="G12" s="84">
        <f t="shared" si="10"/>
        <v>400000</v>
      </c>
      <c r="H12" s="229"/>
      <c r="I12" s="84">
        <f t="shared" si="11"/>
        <v>400000</v>
      </c>
      <c r="J12" s="82">
        <v>400000</v>
      </c>
      <c r="K12" s="82"/>
      <c r="L12" s="84">
        <f t="shared" si="12"/>
        <v>400000</v>
      </c>
      <c r="M12" s="82">
        <v>400000</v>
      </c>
      <c r="N12" s="82"/>
      <c r="O12" s="84">
        <f t="shared" si="13"/>
        <v>400000</v>
      </c>
    </row>
    <row r="13" spans="1:15" s="168" customFormat="1" ht="158.25" hidden="1" customHeight="1" x14ac:dyDescent="0.25">
      <c r="A13" s="201" t="s">
        <v>479</v>
      </c>
      <c r="B13" s="245" t="s">
        <v>300</v>
      </c>
      <c r="C13" s="82">
        <v>23000</v>
      </c>
      <c r="D13" s="82"/>
      <c r="E13" s="84">
        <f t="shared" ref="E13" si="16">C13+D13</f>
        <v>23000</v>
      </c>
      <c r="F13" s="82"/>
      <c r="G13" s="84">
        <f t="shared" si="10"/>
        <v>23000</v>
      </c>
      <c r="H13" s="229"/>
      <c r="I13" s="84">
        <f t="shared" si="11"/>
        <v>23000</v>
      </c>
      <c r="J13" s="82">
        <v>24000</v>
      </c>
      <c r="K13" s="82"/>
      <c r="L13" s="84">
        <f t="shared" si="12"/>
        <v>24000</v>
      </c>
      <c r="M13" s="82">
        <v>25000</v>
      </c>
      <c r="N13" s="82"/>
      <c r="O13" s="84">
        <f t="shared" si="13"/>
        <v>25000</v>
      </c>
    </row>
    <row r="14" spans="1:15" s="168" customFormat="1" ht="48" hidden="1" customHeight="1" x14ac:dyDescent="0.25">
      <c r="A14" s="201" t="s">
        <v>301</v>
      </c>
      <c r="B14" s="6" t="s">
        <v>302</v>
      </c>
      <c r="C14" s="81">
        <f t="shared" ref="C14:O14" si="17">C15</f>
        <v>7783600</v>
      </c>
      <c r="D14" s="81">
        <f t="shared" si="17"/>
        <v>0</v>
      </c>
      <c r="E14" s="81">
        <f t="shared" si="17"/>
        <v>7783600</v>
      </c>
      <c r="F14" s="81">
        <f t="shared" si="17"/>
        <v>0</v>
      </c>
      <c r="G14" s="81">
        <f t="shared" si="17"/>
        <v>7783600</v>
      </c>
      <c r="H14" s="228">
        <f t="shared" si="17"/>
        <v>0</v>
      </c>
      <c r="I14" s="81">
        <f t="shared" si="17"/>
        <v>7783600</v>
      </c>
      <c r="J14" s="81">
        <f t="shared" si="17"/>
        <v>7722400</v>
      </c>
      <c r="K14" s="81">
        <f t="shared" si="17"/>
        <v>0</v>
      </c>
      <c r="L14" s="81">
        <f t="shared" si="17"/>
        <v>7722400</v>
      </c>
      <c r="M14" s="81">
        <f t="shared" si="17"/>
        <v>7681300</v>
      </c>
      <c r="N14" s="81">
        <f t="shared" si="17"/>
        <v>0</v>
      </c>
      <c r="O14" s="81">
        <f t="shared" si="17"/>
        <v>7681300</v>
      </c>
    </row>
    <row r="15" spans="1:15" s="168" customFormat="1" ht="46.5" hidden="1" customHeight="1" x14ac:dyDescent="0.25">
      <c r="A15" s="201" t="s">
        <v>303</v>
      </c>
      <c r="B15" s="245" t="s">
        <v>304</v>
      </c>
      <c r="C15" s="82">
        <f t="shared" ref="C15:M15" si="18">C16+C18+C20+C22</f>
        <v>7783600</v>
      </c>
      <c r="D15" s="82">
        <f t="shared" ref="D15:E15" si="19">D16+D18+D20+D22</f>
        <v>0</v>
      </c>
      <c r="E15" s="82">
        <f t="shared" si="19"/>
        <v>7783600</v>
      </c>
      <c r="F15" s="82">
        <f t="shared" ref="F15:G15" si="20">F16+F18+F20+F22</f>
        <v>0</v>
      </c>
      <c r="G15" s="82">
        <f t="shared" si="20"/>
        <v>7783600</v>
      </c>
      <c r="H15" s="229">
        <f t="shared" ref="H15:I15" si="21">H16+H18+H20+H22</f>
        <v>0</v>
      </c>
      <c r="I15" s="82">
        <f t="shared" si="21"/>
        <v>7783600</v>
      </c>
      <c r="J15" s="82">
        <f t="shared" si="18"/>
        <v>7722400</v>
      </c>
      <c r="K15" s="82">
        <f t="shared" si="18"/>
        <v>0</v>
      </c>
      <c r="L15" s="82">
        <f t="shared" si="18"/>
        <v>7722400</v>
      </c>
      <c r="M15" s="82">
        <f t="shared" si="18"/>
        <v>7681300</v>
      </c>
      <c r="N15" s="82">
        <f t="shared" ref="N15:O15" si="22">N16+N18+N20+N22</f>
        <v>0</v>
      </c>
      <c r="O15" s="82">
        <f t="shared" si="22"/>
        <v>7681300</v>
      </c>
    </row>
    <row r="16" spans="1:15" s="168" customFormat="1" ht="109.5" hidden="1" customHeight="1" x14ac:dyDescent="0.25">
      <c r="A16" s="201" t="s">
        <v>305</v>
      </c>
      <c r="B16" s="245" t="s">
        <v>306</v>
      </c>
      <c r="C16" s="82">
        <f>C17</f>
        <v>3519200</v>
      </c>
      <c r="D16" s="82">
        <f t="shared" ref="D16:I16" si="23">D17</f>
        <v>0</v>
      </c>
      <c r="E16" s="82">
        <f t="shared" si="23"/>
        <v>3519200</v>
      </c>
      <c r="F16" s="82">
        <f t="shared" si="23"/>
        <v>0</v>
      </c>
      <c r="G16" s="82">
        <f t="shared" si="23"/>
        <v>3519200</v>
      </c>
      <c r="H16" s="229">
        <f t="shared" si="23"/>
        <v>0</v>
      </c>
      <c r="I16" s="82">
        <f t="shared" si="23"/>
        <v>3519200</v>
      </c>
      <c r="J16" s="82">
        <f t="shared" ref="J16:M16" si="24">J17</f>
        <v>3455000</v>
      </c>
      <c r="K16" s="82">
        <f t="shared" ref="K16" si="25">K17</f>
        <v>0</v>
      </c>
      <c r="L16" s="82">
        <f t="shared" ref="L16" si="26">L17</f>
        <v>3455000</v>
      </c>
      <c r="M16" s="82">
        <f t="shared" si="24"/>
        <v>3382000</v>
      </c>
      <c r="N16" s="82">
        <f t="shared" ref="N16" si="27">N17</f>
        <v>0</v>
      </c>
      <c r="O16" s="82">
        <f t="shared" ref="O16" si="28">O17</f>
        <v>3382000</v>
      </c>
    </row>
    <row r="17" spans="1:15" s="168" customFormat="1" ht="178.5" hidden="1" customHeight="1" x14ac:dyDescent="0.25">
      <c r="A17" s="217" t="s">
        <v>480</v>
      </c>
      <c r="B17" s="181" t="s">
        <v>481</v>
      </c>
      <c r="C17" s="82">
        <v>3519200</v>
      </c>
      <c r="D17" s="82"/>
      <c r="E17" s="84">
        <f t="shared" ref="E17" si="29">C17+D17</f>
        <v>3519200</v>
      </c>
      <c r="F17" s="82"/>
      <c r="G17" s="84">
        <f t="shared" ref="G17" si="30">E17+F17</f>
        <v>3519200</v>
      </c>
      <c r="H17" s="229"/>
      <c r="I17" s="84">
        <f t="shared" ref="I17" si="31">G17+H17</f>
        <v>3519200</v>
      </c>
      <c r="J17" s="82">
        <v>3455000</v>
      </c>
      <c r="K17" s="82"/>
      <c r="L17" s="84">
        <f t="shared" ref="L17" si="32">J17+K17</f>
        <v>3455000</v>
      </c>
      <c r="M17" s="82">
        <v>3382000</v>
      </c>
      <c r="N17" s="82"/>
      <c r="O17" s="84">
        <f t="shared" ref="O17" si="33">M17+N17</f>
        <v>3382000</v>
      </c>
    </row>
    <row r="18" spans="1:15" s="168" customFormat="1" ht="145.5" hidden="1" customHeight="1" x14ac:dyDescent="0.25">
      <c r="A18" s="201" t="s">
        <v>307</v>
      </c>
      <c r="B18" s="245" t="s">
        <v>308</v>
      </c>
      <c r="C18" s="82">
        <f>C19</f>
        <v>19500</v>
      </c>
      <c r="D18" s="82">
        <f t="shared" ref="D18:I18" si="34">D19</f>
        <v>0</v>
      </c>
      <c r="E18" s="82">
        <f t="shared" si="34"/>
        <v>19500</v>
      </c>
      <c r="F18" s="82">
        <f t="shared" si="34"/>
        <v>0</v>
      </c>
      <c r="G18" s="82">
        <f t="shared" si="34"/>
        <v>19500</v>
      </c>
      <c r="H18" s="229">
        <f t="shared" si="34"/>
        <v>0</v>
      </c>
      <c r="I18" s="82">
        <f t="shared" si="34"/>
        <v>19500</v>
      </c>
      <c r="J18" s="82">
        <f t="shared" ref="J18:M18" si="35">J19</f>
        <v>19300</v>
      </c>
      <c r="K18" s="82">
        <f t="shared" ref="K18" si="36">K19</f>
        <v>0</v>
      </c>
      <c r="L18" s="82">
        <f t="shared" ref="L18" si="37">L19</f>
        <v>19300</v>
      </c>
      <c r="M18" s="82">
        <f t="shared" si="35"/>
        <v>19500</v>
      </c>
      <c r="N18" s="82">
        <f t="shared" ref="N18" si="38">N19</f>
        <v>0</v>
      </c>
      <c r="O18" s="82">
        <f t="shared" ref="O18" si="39">O19</f>
        <v>19500</v>
      </c>
    </row>
    <row r="19" spans="1:15" s="168" customFormat="1" ht="213.75" hidden="1" customHeight="1" x14ac:dyDescent="0.25">
      <c r="A19" s="217" t="s">
        <v>482</v>
      </c>
      <c r="B19" s="181" t="s">
        <v>483</v>
      </c>
      <c r="C19" s="82">
        <v>19500</v>
      </c>
      <c r="D19" s="82"/>
      <c r="E19" s="84">
        <f t="shared" ref="E19" si="40">C19+D19</f>
        <v>19500</v>
      </c>
      <c r="F19" s="82"/>
      <c r="G19" s="84">
        <f t="shared" ref="G19" si="41">E19+F19</f>
        <v>19500</v>
      </c>
      <c r="H19" s="229"/>
      <c r="I19" s="84">
        <f t="shared" ref="I19" si="42">G19+H19</f>
        <v>19500</v>
      </c>
      <c r="J19" s="82">
        <v>19300</v>
      </c>
      <c r="K19" s="82"/>
      <c r="L19" s="84">
        <f t="shared" ref="L19" si="43">J19+K19</f>
        <v>19300</v>
      </c>
      <c r="M19" s="82">
        <v>19500</v>
      </c>
      <c r="N19" s="82"/>
      <c r="O19" s="84">
        <f t="shared" ref="O19" si="44">M19+N19</f>
        <v>19500</v>
      </c>
    </row>
    <row r="20" spans="1:15" s="168" customFormat="1" ht="117" hidden="1" customHeight="1" x14ac:dyDescent="0.25">
      <c r="A20" s="201" t="s">
        <v>309</v>
      </c>
      <c r="B20" s="245" t="s">
        <v>310</v>
      </c>
      <c r="C20" s="82">
        <f>C21</f>
        <v>4686200</v>
      </c>
      <c r="D20" s="82">
        <f t="shared" ref="D20:I20" si="45">D21</f>
        <v>0</v>
      </c>
      <c r="E20" s="82">
        <f t="shared" si="45"/>
        <v>4686200</v>
      </c>
      <c r="F20" s="82">
        <f t="shared" si="45"/>
        <v>0</v>
      </c>
      <c r="G20" s="82">
        <f t="shared" si="45"/>
        <v>4686200</v>
      </c>
      <c r="H20" s="229">
        <f t="shared" si="45"/>
        <v>0</v>
      </c>
      <c r="I20" s="82">
        <f t="shared" si="45"/>
        <v>4686200</v>
      </c>
      <c r="J20" s="82">
        <f t="shared" ref="J20:M20" si="46">J21</f>
        <v>4676200</v>
      </c>
      <c r="K20" s="82">
        <f t="shared" ref="K20" si="47">K21</f>
        <v>0</v>
      </c>
      <c r="L20" s="82">
        <f t="shared" ref="L20" si="48">L21</f>
        <v>4676200</v>
      </c>
      <c r="M20" s="82">
        <f t="shared" si="46"/>
        <v>4713800</v>
      </c>
      <c r="N20" s="82">
        <f t="shared" ref="N20" si="49">N21</f>
        <v>0</v>
      </c>
      <c r="O20" s="82">
        <f t="shared" ref="O20" si="50">O21</f>
        <v>4713800</v>
      </c>
    </row>
    <row r="21" spans="1:15" s="168" customFormat="1" ht="183.75" hidden="1" customHeight="1" x14ac:dyDescent="0.25">
      <c r="A21" s="217" t="s">
        <v>484</v>
      </c>
      <c r="B21" s="181" t="s">
        <v>485</v>
      </c>
      <c r="C21" s="82">
        <v>4686200</v>
      </c>
      <c r="D21" s="82"/>
      <c r="E21" s="84">
        <f t="shared" ref="E21" si="51">C21+D21</f>
        <v>4686200</v>
      </c>
      <c r="F21" s="82"/>
      <c r="G21" s="84">
        <f t="shared" ref="G21" si="52">E21+F21</f>
        <v>4686200</v>
      </c>
      <c r="H21" s="229"/>
      <c r="I21" s="84">
        <f t="shared" ref="I21" si="53">G21+H21</f>
        <v>4686200</v>
      </c>
      <c r="J21" s="82">
        <v>4676200</v>
      </c>
      <c r="K21" s="82"/>
      <c r="L21" s="84">
        <f t="shared" ref="L21" si="54">J21+K21</f>
        <v>4676200</v>
      </c>
      <c r="M21" s="82">
        <v>4713800</v>
      </c>
      <c r="N21" s="82"/>
      <c r="O21" s="84">
        <f t="shared" ref="O21" si="55">M21+N21</f>
        <v>4713800</v>
      </c>
    </row>
    <row r="22" spans="1:15" s="168" customFormat="1" ht="119.25" hidden="1" customHeight="1" x14ac:dyDescent="0.25">
      <c r="A22" s="201" t="s">
        <v>311</v>
      </c>
      <c r="B22" s="245" t="s">
        <v>312</v>
      </c>
      <c r="C22" s="82">
        <f>C23</f>
        <v>-441300</v>
      </c>
      <c r="D22" s="82">
        <f t="shared" ref="D22:I22" si="56">D23</f>
        <v>0</v>
      </c>
      <c r="E22" s="82">
        <f t="shared" si="56"/>
        <v>-441300</v>
      </c>
      <c r="F22" s="82">
        <f t="shared" si="56"/>
        <v>0</v>
      </c>
      <c r="G22" s="82">
        <f t="shared" si="56"/>
        <v>-441300</v>
      </c>
      <c r="H22" s="229">
        <f t="shared" si="56"/>
        <v>0</v>
      </c>
      <c r="I22" s="82">
        <f t="shared" si="56"/>
        <v>-441300</v>
      </c>
      <c r="J22" s="82">
        <f t="shared" ref="J22:M22" si="57">J23</f>
        <v>-428100</v>
      </c>
      <c r="K22" s="82">
        <f t="shared" ref="K22" si="58">K23</f>
        <v>0</v>
      </c>
      <c r="L22" s="82">
        <f t="shared" ref="L22" si="59">L23</f>
        <v>-428100</v>
      </c>
      <c r="M22" s="82">
        <f t="shared" si="57"/>
        <v>-434000</v>
      </c>
      <c r="N22" s="82">
        <f t="shared" ref="N22" si="60">N23</f>
        <v>0</v>
      </c>
      <c r="O22" s="82">
        <f t="shared" ref="O22" si="61">O23</f>
        <v>-434000</v>
      </c>
    </row>
    <row r="23" spans="1:15" s="168" customFormat="1" ht="181.5" hidden="1" customHeight="1" x14ac:dyDescent="0.25">
      <c r="A23" s="217" t="s">
        <v>486</v>
      </c>
      <c r="B23" s="181" t="s">
        <v>487</v>
      </c>
      <c r="C23" s="82">
        <v>-441300</v>
      </c>
      <c r="D23" s="82"/>
      <c r="E23" s="84">
        <f t="shared" ref="E23" si="62">C23+D23</f>
        <v>-441300</v>
      </c>
      <c r="F23" s="82"/>
      <c r="G23" s="84">
        <f t="shared" ref="G23" si="63">E23+F23</f>
        <v>-441300</v>
      </c>
      <c r="H23" s="229"/>
      <c r="I23" s="84">
        <f t="shared" ref="I23" si="64">G23+H23</f>
        <v>-441300</v>
      </c>
      <c r="J23" s="82">
        <v>-428100</v>
      </c>
      <c r="K23" s="82"/>
      <c r="L23" s="84">
        <f t="shared" ref="L23" si="65">J23+K23</f>
        <v>-428100</v>
      </c>
      <c r="M23" s="82">
        <v>-434000</v>
      </c>
      <c r="N23" s="82"/>
      <c r="O23" s="84">
        <f t="shared" ref="O23" si="66">M23+N23</f>
        <v>-434000</v>
      </c>
    </row>
    <row r="24" spans="1:15" s="168" customFormat="1" ht="24" hidden="1" customHeight="1" x14ac:dyDescent="0.25">
      <c r="A24" s="201" t="s">
        <v>313</v>
      </c>
      <c r="B24" s="6" t="s">
        <v>314</v>
      </c>
      <c r="C24" s="81">
        <f xml:space="preserve"> C25+C28+C30</f>
        <v>3495000</v>
      </c>
      <c r="D24" s="81">
        <f t="shared" ref="D24:E24" si="67" xml:space="preserve"> D25+D28+D30</f>
        <v>0</v>
      </c>
      <c r="E24" s="81">
        <f t="shared" si="67"/>
        <v>3495000</v>
      </c>
      <c r="F24" s="81">
        <f t="shared" ref="F24:G24" si="68" xml:space="preserve"> F25+F28+F30</f>
        <v>0</v>
      </c>
      <c r="G24" s="81">
        <f t="shared" si="68"/>
        <v>3495000</v>
      </c>
      <c r="H24" s="228">
        <f t="shared" ref="H24:I24" si="69" xml:space="preserve"> H25+H28+H30</f>
        <v>0</v>
      </c>
      <c r="I24" s="81">
        <f t="shared" si="69"/>
        <v>3495000</v>
      </c>
      <c r="J24" s="81">
        <f t="shared" ref="J24:M24" si="70" xml:space="preserve"> J25+J28+J30</f>
        <v>3740000</v>
      </c>
      <c r="K24" s="81">
        <f t="shared" ref="K24" si="71" xml:space="preserve"> K25+K28+K30</f>
        <v>0</v>
      </c>
      <c r="L24" s="81">
        <f t="shared" ref="L24" si="72" xml:space="preserve"> L25+L28+L30</f>
        <v>3740000</v>
      </c>
      <c r="M24" s="81">
        <f t="shared" si="70"/>
        <v>4001000</v>
      </c>
      <c r="N24" s="81">
        <f t="shared" ref="N24" si="73" xml:space="preserve"> N25+N28+N30</f>
        <v>0</v>
      </c>
      <c r="O24" s="81">
        <f t="shared" ref="O24" si="74" xml:space="preserve"> O25+O28+O30</f>
        <v>4001000</v>
      </c>
    </row>
    <row r="25" spans="1:15" s="168" customFormat="1" ht="30" hidden="1" customHeight="1" x14ac:dyDescent="0.25">
      <c r="A25" s="201" t="s">
        <v>315</v>
      </c>
      <c r="B25" s="240" t="s">
        <v>316</v>
      </c>
      <c r="C25" s="82">
        <f t="shared" ref="C25:M25" si="75">C26+C27</f>
        <v>0</v>
      </c>
      <c r="D25" s="82">
        <f t="shared" ref="D25:E25" si="76">D26+D27</f>
        <v>0</v>
      </c>
      <c r="E25" s="82">
        <f t="shared" si="76"/>
        <v>0</v>
      </c>
      <c r="F25" s="82">
        <f t="shared" ref="F25:G25" si="77">F26+F27</f>
        <v>0</v>
      </c>
      <c r="G25" s="82">
        <f t="shared" si="77"/>
        <v>0</v>
      </c>
      <c r="H25" s="229">
        <f t="shared" ref="H25:I25" si="78">H26+H27</f>
        <v>0</v>
      </c>
      <c r="I25" s="82">
        <f t="shared" si="78"/>
        <v>0</v>
      </c>
      <c r="J25" s="82">
        <f t="shared" si="75"/>
        <v>0</v>
      </c>
      <c r="K25" s="82">
        <f t="shared" si="75"/>
        <v>0</v>
      </c>
      <c r="L25" s="82">
        <f t="shared" si="75"/>
        <v>0</v>
      </c>
      <c r="M25" s="82">
        <f t="shared" si="75"/>
        <v>0</v>
      </c>
      <c r="N25" s="82">
        <f t="shared" ref="N25:O25" si="79">N26+N27</f>
        <v>0</v>
      </c>
      <c r="O25" s="82">
        <f t="shared" si="79"/>
        <v>0</v>
      </c>
    </row>
    <row r="26" spans="1:15" s="168" customFormat="1" ht="30" hidden="1" customHeight="1" x14ac:dyDescent="0.25">
      <c r="A26" s="201" t="s">
        <v>317</v>
      </c>
      <c r="B26" s="240" t="s">
        <v>316</v>
      </c>
      <c r="C26" s="82">
        <v>0</v>
      </c>
      <c r="D26" s="82"/>
      <c r="E26" s="84">
        <f t="shared" ref="E26" si="80">C26+D26</f>
        <v>0</v>
      </c>
      <c r="F26" s="82"/>
      <c r="G26" s="84">
        <f t="shared" ref="G26:G27" si="81">E26+F26</f>
        <v>0</v>
      </c>
      <c r="H26" s="229"/>
      <c r="I26" s="84">
        <f t="shared" ref="I26:I27" si="82">G26+H26</f>
        <v>0</v>
      </c>
      <c r="J26" s="82">
        <v>0</v>
      </c>
      <c r="K26" s="82"/>
      <c r="L26" s="84">
        <f t="shared" ref="L26:L27" si="83">J26+K26</f>
        <v>0</v>
      </c>
      <c r="M26" s="82">
        <v>0</v>
      </c>
      <c r="N26" s="82"/>
      <c r="O26" s="84">
        <f t="shared" ref="O26:O27" si="84">M26+N26</f>
        <v>0</v>
      </c>
    </row>
    <row r="27" spans="1:15" s="168" customFormat="1" ht="60.75" hidden="1" customHeight="1" x14ac:dyDescent="0.25">
      <c r="A27" s="201" t="s">
        <v>318</v>
      </c>
      <c r="B27" s="240" t="s">
        <v>319</v>
      </c>
      <c r="C27" s="82"/>
      <c r="D27" s="82"/>
      <c r="E27" s="84">
        <f t="shared" ref="E27" si="85">C27+D27</f>
        <v>0</v>
      </c>
      <c r="F27" s="82"/>
      <c r="G27" s="84">
        <f t="shared" si="81"/>
        <v>0</v>
      </c>
      <c r="H27" s="229"/>
      <c r="I27" s="84">
        <f t="shared" si="82"/>
        <v>0</v>
      </c>
      <c r="J27" s="82"/>
      <c r="K27" s="82"/>
      <c r="L27" s="84">
        <f t="shared" si="83"/>
        <v>0</v>
      </c>
      <c r="M27" s="82"/>
      <c r="N27" s="82"/>
      <c r="O27" s="84">
        <f t="shared" si="84"/>
        <v>0</v>
      </c>
    </row>
    <row r="28" spans="1:15" s="168" customFormat="1" ht="24" hidden="1" customHeight="1" x14ac:dyDescent="0.25">
      <c r="A28" s="201" t="s">
        <v>320</v>
      </c>
      <c r="B28" s="240" t="s">
        <v>321</v>
      </c>
      <c r="C28" s="82">
        <f>C29</f>
        <v>71000</v>
      </c>
      <c r="D28" s="82">
        <f t="shared" ref="D28:I28" si="86">D29</f>
        <v>0</v>
      </c>
      <c r="E28" s="82">
        <f t="shared" si="86"/>
        <v>71000</v>
      </c>
      <c r="F28" s="82">
        <f t="shared" si="86"/>
        <v>0</v>
      </c>
      <c r="G28" s="82">
        <f t="shared" si="86"/>
        <v>71000</v>
      </c>
      <c r="H28" s="229">
        <f t="shared" si="86"/>
        <v>0</v>
      </c>
      <c r="I28" s="82">
        <f t="shared" si="86"/>
        <v>71000</v>
      </c>
      <c r="J28" s="82">
        <f t="shared" ref="J28:M28" si="87">J29</f>
        <v>76000</v>
      </c>
      <c r="K28" s="82">
        <f t="shared" ref="K28" si="88">K29</f>
        <v>0</v>
      </c>
      <c r="L28" s="82">
        <f t="shared" ref="L28" si="89">L29</f>
        <v>76000</v>
      </c>
      <c r="M28" s="82">
        <f t="shared" si="87"/>
        <v>81000</v>
      </c>
      <c r="N28" s="82">
        <f t="shared" ref="N28" si="90">N29</f>
        <v>0</v>
      </c>
      <c r="O28" s="82">
        <f t="shared" ref="O28" si="91">O29</f>
        <v>81000</v>
      </c>
    </row>
    <row r="29" spans="1:15" s="168" customFormat="1" ht="24" hidden="1" customHeight="1" x14ac:dyDescent="0.25">
      <c r="A29" s="201" t="s">
        <v>322</v>
      </c>
      <c r="B29" s="240" t="s">
        <v>321</v>
      </c>
      <c r="C29" s="82">
        <v>71000</v>
      </c>
      <c r="D29" s="82"/>
      <c r="E29" s="84">
        <f t="shared" ref="E29" si="92">C29+D29</f>
        <v>71000</v>
      </c>
      <c r="F29" s="82"/>
      <c r="G29" s="84">
        <f t="shared" ref="G29" si="93">E29+F29</f>
        <v>71000</v>
      </c>
      <c r="H29" s="229"/>
      <c r="I29" s="84">
        <f t="shared" ref="I29" si="94">G29+H29</f>
        <v>71000</v>
      </c>
      <c r="J29" s="82">
        <v>76000</v>
      </c>
      <c r="K29" s="82"/>
      <c r="L29" s="84">
        <f t="shared" ref="L29" si="95">J29+K29</f>
        <v>76000</v>
      </c>
      <c r="M29" s="82">
        <v>81000</v>
      </c>
      <c r="N29" s="82"/>
      <c r="O29" s="84">
        <f t="shared" ref="O29" si="96">M29+N29</f>
        <v>81000</v>
      </c>
    </row>
    <row r="30" spans="1:15" s="168" customFormat="1" ht="48.75" hidden="1" customHeight="1" x14ac:dyDescent="0.25">
      <c r="A30" s="201" t="s">
        <v>323</v>
      </c>
      <c r="B30" s="240" t="s">
        <v>324</v>
      </c>
      <c r="C30" s="82">
        <f>C31</f>
        <v>3424000</v>
      </c>
      <c r="D30" s="82">
        <f t="shared" ref="D30:I30" si="97">D31</f>
        <v>0</v>
      </c>
      <c r="E30" s="82">
        <f t="shared" si="97"/>
        <v>3424000</v>
      </c>
      <c r="F30" s="82">
        <f t="shared" si="97"/>
        <v>0</v>
      </c>
      <c r="G30" s="82">
        <f t="shared" si="97"/>
        <v>3424000</v>
      </c>
      <c r="H30" s="229">
        <f t="shared" si="97"/>
        <v>0</v>
      </c>
      <c r="I30" s="82">
        <f t="shared" si="97"/>
        <v>3424000</v>
      </c>
      <c r="J30" s="82">
        <f t="shared" ref="J30:M30" si="98">J31</f>
        <v>3664000</v>
      </c>
      <c r="K30" s="82">
        <f t="shared" ref="K30" si="99">K31</f>
        <v>0</v>
      </c>
      <c r="L30" s="82">
        <f t="shared" ref="L30" si="100">L31</f>
        <v>3664000</v>
      </c>
      <c r="M30" s="82">
        <f t="shared" si="98"/>
        <v>3920000</v>
      </c>
      <c r="N30" s="82">
        <f t="shared" ref="N30" si="101">N31</f>
        <v>0</v>
      </c>
      <c r="O30" s="82">
        <f t="shared" ref="O30" si="102">O31</f>
        <v>3920000</v>
      </c>
    </row>
    <row r="31" spans="1:15" s="168" customFormat="1" ht="62.25" hidden="1" customHeight="1" x14ac:dyDescent="0.25">
      <c r="A31" s="201" t="s">
        <v>325</v>
      </c>
      <c r="B31" s="240" t="s">
        <v>326</v>
      </c>
      <c r="C31" s="82">
        <v>3424000</v>
      </c>
      <c r="D31" s="82"/>
      <c r="E31" s="84">
        <f t="shared" ref="E31" si="103">C31+D31</f>
        <v>3424000</v>
      </c>
      <c r="F31" s="82"/>
      <c r="G31" s="84">
        <f t="shared" ref="G31" si="104">E31+F31</f>
        <v>3424000</v>
      </c>
      <c r="H31" s="229"/>
      <c r="I31" s="84">
        <f t="shared" ref="I31" si="105">G31+H31</f>
        <v>3424000</v>
      </c>
      <c r="J31" s="82">
        <v>3664000</v>
      </c>
      <c r="K31" s="82"/>
      <c r="L31" s="84">
        <f t="shared" ref="L31" si="106">J31+K31</f>
        <v>3664000</v>
      </c>
      <c r="M31" s="82">
        <v>3920000</v>
      </c>
      <c r="N31" s="82"/>
      <c r="O31" s="84">
        <f t="shared" ref="O31" si="107">M31+N31</f>
        <v>3920000</v>
      </c>
    </row>
    <row r="32" spans="1:15" s="168" customFormat="1" ht="19.5" hidden="1" customHeight="1" x14ac:dyDescent="0.25">
      <c r="A32" s="201" t="s">
        <v>327</v>
      </c>
      <c r="B32" s="6" t="s">
        <v>328</v>
      </c>
      <c r="C32" s="81">
        <f>C33</f>
        <v>1100000</v>
      </c>
      <c r="D32" s="81">
        <f t="shared" ref="D32:I33" si="108">D33</f>
        <v>0</v>
      </c>
      <c r="E32" s="81">
        <f t="shared" si="108"/>
        <v>1100000</v>
      </c>
      <c r="F32" s="81">
        <f t="shared" si="108"/>
        <v>0</v>
      </c>
      <c r="G32" s="81">
        <f t="shared" si="108"/>
        <v>1100000</v>
      </c>
      <c r="H32" s="228">
        <f t="shared" si="108"/>
        <v>0</v>
      </c>
      <c r="I32" s="81">
        <f t="shared" si="108"/>
        <v>1100000</v>
      </c>
      <c r="J32" s="81">
        <f t="shared" ref="J32:M33" si="109">J33</f>
        <v>1100000</v>
      </c>
      <c r="K32" s="81">
        <f t="shared" ref="K32:K33" si="110">K33</f>
        <v>0</v>
      </c>
      <c r="L32" s="81">
        <f t="shared" ref="L32:L33" si="111">L33</f>
        <v>1100000</v>
      </c>
      <c r="M32" s="81">
        <f t="shared" si="109"/>
        <v>1100000</v>
      </c>
      <c r="N32" s="81">
        <f t="shared" ref="N32:N33" si="112">N33</f>
        <v>0</v>
      </c>
      <c r="O32" s="81">
        <f t="shared" ref="O32:O33" si="113">O33</f>
        <v>1100000</v>
      </c>
    </row>
    <row r="33" spans="1:15" s="168" customFormat="1" ht="48" hidden="1" customHeight="1" x14ac:dyDescent="0.25">
      <c r="A33" s="201" t="s">
        <v>329</v>
      </c>
      <c r="B33" s="240" t="s">
        <v>330</v>
      </c>
      <c r="C33" s="82">
        <f>C34</f>
        <v>1100000</v>
      </c>
      <c r="D33" s="82">
        <f t="shared" si="108"/>
        <v>0</v>
      </c>
      <c r="E33" s="82">
        <f t="shared" si="108"/>
        <v>1100000</v>
      </c>
      <c r="F33" s="82">
        <f t="shared" si="108"/>
        <v>0</v>
      </c>
      <c r="G33" s="82">
        <f t="shared" si="108"/>
        <v>1100000</v>
      </c>
      <c r="H33" s="229">
        <f t="shared" si="108"/>
        <v>0</v>
      </c>
      <c r="I33" s="82">
        <f t="shared" si="108"/>
        <v>1100000</v>
      </c>
      <c r="J33" s="82">
        <f t="shared" si="109"/>
        <v>1100000</v>
      </c>
      <c r="K33" s="82">
        <f t="shared" si="110"/>
        <v>0</v>
      </c>
      <c r="L33" s="82">
        <f t="shared" si="111"/>
        <v>1100000</v>
      </c>
      <c r="M33" s="82">
        <f t="shared" si="109"/>
        <v>1100000</v>
      </c>
      <c r="N33" s="82">
        <f t="shared" si="112"/>
        <v>0</v>
      </c>
      <c r="O33" s="82">
        <f t="shared" si="113"/>
        <v>1100000</v>
      </c>
    </row>
    <row r="34" spans="1:15" s="168" customFormat="1" ht="76.5" hidden="1" customHeight="1" x14ac:dyDescent="0.25">
      <c r="A34" s="201" t="s">
        <v>331</v>
      </c>
      <c r="B34" s="240" t="s">
        <v>332</v>
      </c>
      <c r="C34" s="82">
        <v>1100000</v>
      </c>
      <c r="D34" s="82"/>
      <c r="E34" s="84">
        <f t="shared" ref="E34" si="114">C34+D34</f>
        <v>1100000</v>
      </c>
      <c r="F34" s="82"/>
      <c r="G34" s="84">
        <f t="shared" ref="G34" si="115">E34+F34</f>
        <v>1100000</v>
      </c>
      <c r="H34" s="229"/>
      <c r="I34" s="84">
        <f t="shared" ref="I34" si="116">G34+H34</f>
        <v>1100000</v>
      </c>
      <c r="J34" s="82">
        <v>1100000</v>
      </c>
      <c r="K34" s="82"/>
      <c r="L34" s="84">
        <f t="shared" ref="L34" si="117">J34+K34</f>
        <v>1100000</v>
      </c>
      <c r="M34" s="82">
        <v>1100000</v>
      </c>
      <c r="N34" s="82"/>
      <c r="O34" s="84">
        <f t="shared" ref="O34" si="118">M34+N34</f>
        <v>1100000</v>
      </c>
    </row>
    <row r="35" spans="1:15" s="168" customFormat="1" ht="73.5" hidden="1" customHeight="1" x14ac:dyDescent="0.25">
      <c r="A35" s="201" t="s">
        <v>333</v>
      </c>
      <c r="B35" s="6" t="s">
        <v>334</v>
      </c>
      <c r="C35" s="83">
        <f>C36+C42+C45</f>
        <v>1738700</v>
      </c>
      <c r="D35" s="83">
        <f t="shared" ref="D35:E35" si="119">D36+D42+D45</f>
        <v>0</v>
      </c>
      <c r="E35" s="83">
        <f t="shared" si="119"/>
        <v>1738700</v>
      </c>
      <c r="F35" s="83">
        <f t="shared" ref="F35:G35" si="120">F36+F42+F45</f>
        <v>0</v>
      </c>
      <c r="G35" s="83">
        <f t="shared" si="120"/>
        <v>1738700</v>
      </c>
      <c r="H35" s="230">
        <f t="shared" ref="H35:I35" si="121">H36+H42+H45</f>
        <v>0</v>
      </c>
      <c r="I35" s="83">
        <f t="shared" si="121"/>
        <v>1738700</v>
      </c>
      <c r="J35" s="83">
        <f t="shared" ref="J35:M35" si="122">J36+J42+J45</f>
        <v>1795700</v>
      </c>
      <c r="K35" s="83">
        <f t="shared" ref="K35" si="123">K36+K42+K45</f>
        <v>0</v>
      </c>
      <c r="L35" s="83">
        <f t="shared" ref="L35" si="124">L36+L42+L45</f>
        <v>1795700</v>
      </c>
      <c r="M35" s="83">
        <f t="shared" si="122"/>
        <v>1799000</v>
      </c>
      <c r="N35" s="83">
        <f t="shared" ref="N35" si="125">N36+N42+N45</f>
        <v>0</v>
      </c>
      <c r="O35" s="83">
        <f t="shared" ref="O35" si="126">O36+O42+O45</f>
        <v>1799000</v>
      </c>
    </row>
    <row r="36" spans="1:15" s="168" customFormat="1" ht="132.75" hidden="1" customHeight="1" x14ac:dyDescent="0.25">
      <c r="A36" s="201" t="s">
        <v>335</v>
      </c>
      <c r="B36" s="245" t="s">
        <v>336</v>
      </c>
      <c r="C36" s="84">
        <f>C37+C40</f>
        <v>1618000</v>
      </c>
      <c r="D36" s="84">
        <f t="shared" ref="D36:E36" si="127">D37+D40</f>
        <v>0</v>
      </c>
      <c r="E36" s="84">
        <f t="shared" si="127"/>
        <v>1618000</v>
      </c>
      <c r="F36" s="84">
        <f t="shared" ref="F36:G36" si="128">F37+F40</f>
        <v>0</v>
      </c>
      <c r="G36" s="84">
        <f t="shared" si="128"/>
        <v>1618000</v>
      </c>
      <c r="H36" s="231">
        <f t="shared" ref="H36:I36" si="129">H37+H40</f>
        <v>0</v>
      </c>
      <c r="I36" s="84">
        <f t="shared" si="129"/>
        <v>1618000</v>
      </c>
      <c r="J36" s="84">
        <f t="shared" ref="J36:M36" si="130">J37+J40</f>
        <v>1675000</v>
      </c>
      <c r="K36" s="84">
        <f t="shared" ref="K36" si="131">K37+K40</f>
        <v>0</v>
      </c>
      <c r="L36" s="84">
        <f t="shared" ref="L36" si="132">L37+L40</f>
        <v>1675000</v>
      </c>
      <c r="M36" s="84">
        <f t="shared" si="130"/>
        <v>1679000</v>
      </c>
      <c r="N36" s="84">
        <f t="shared" ref="N36" si="133">N37+N40</f>
        <v>0</v>
      </c>
      <c r="O36" s="84">
        <f t="shared" ref="O36" si="134">O37+O40</f>
        <v>1679000</v>
      </c>
    </row>
    <row r="37" spans="1:15" s="168" customFormat="1" ht="102.75" hidden="1" customHeight="1" x14ac:dyDescent="0.25">
      <c r="A37" s="201" t="s">
        <v>337</v>
      </c>
      <c r="B37" s="240" t="s">
        <v>338</v>
      </c>
      <c r="C37" s="82">
        <f>C38+C39</f>
        <v>1057000</v>
      </c>
      <c r="D37" s="82">
        <f t="shared" ref="D37:E37" si="135">D38+D39</f>
        <v>0</v>
      </c>
      <c r="E37" s="82">
        <f t="shared" si="135"/>
        <v>1057000</v>
      </c>
      <c r="F37" s="82">
        <f t="shared" ref="F37:G37" si="136">F38+F39</f>
        <v>0</v>
      </c>
      <c r="G37" s="82">
        <f t="shared" si="136"/>
        <v>1057000</v>
      </c>
      <c r="H37" s="229">
        <f t="shared" ref="H37:I37" si="137">H38+H39</f>
        <v>0</v>
      </c>
      <c r="I37" s="82">
        <f t="shared" si="137"/>
        <v>1057000</v>
      </c>
      <c r="J37" s="82">
        <f t="shared" ref="J37:M37" si="138">J38+J39</f>
        <v>1110000</v>
      </c>
      <c r="K37" s="82">
        <f t="shared" ref="K37" si="139">K38+K39</f>
        <v>0</v>
      </c>
      <c r="L37" s="82">
        <f t="shared" ref="L37" si="140">L38+L39</f>
        <v>1110000</v>
      </c>
      <c r="M37" s="82">
        <f t="shared" si="138"/>
        <v>1110000</v>
      </c>
      <c r="N37" s="82">
        <f t="shared" ref="N37" si="141">N38+N39</f>
        <v>0</v>
      </c>
      <c r="O37" s="82">
        <f t="shared" ref="O37" si="142">O38+O39</f>
        <v>1110000</v>
      </c>
    </row>
    <row r="38" spans="1:15" s="168" customFormat="1" ht="152.25" hidden="1" customHeight="1" x14ac:dyDescent="0.25">
      <c r="A38" s="201" t="s">
        <v>339</v>
      </c>
      <c r="B38" s="245" t="s">
        <v>340</v>
      </c>
      <c r="C38" s="82">
        <v>538000</v>
      </c>
      <c r="D38" s="82"/>
      <c r="E38" s="84">
        <f t="shared" ref="E38" si="143">C38+D38</f>
        <v>538000</v>
      </c>
      <c r="F38" s="82"/>
      <c r="G38" s="84">
        <f t="shared" ref="G38:G39" si="144">E38+F38</f>
        <v>538000</v>
      </c>
      <c r="H38" s="229"/>
      <c r="I38" s="84">
        <f t="shared" ref="I38:I39" si="145">G38+H38</f>
        <v>538000</v>
      </c>
      <c r="J38" s="82">
        <v>569000</v>
      </c>
      <c r="K38" s="82"/>
      <c r="L38" s="84">
        <f t="shared" ref="L38:L39" si="146">J38+K38</f>
        <v>569000</v>
      </c>
      <c r="M38" s="82">
        <v>569000</v>
      </c>
      <c r="N38" s="82"/>
      <c r="O38" s="84">
        <f t="shared" ref="O38:O39" si="147">M38+N38</f>
        <v>569000</v>
      </c>
    </row>
    <row r="39" spans="1:15" s="168" customFormat="1" ht="139.5" hidden="1" customHeight="1" x14ac:dyDescent="0.25">
      <c r="A39" s="201" t="s">
        <v>341</v>
      </c>
      <c r="B39" s="245" t="s">
        <v>342</v>
      </c>
      <c r="C39" s="82">
        <v>519000</v>
      </c>
      <c r="D39" s="82"/>
      <c r="E39" s="84">
        <f t="shared" ref="E39" si="148">C39+D39</f>
        <v>519000</v>
      </c>
      <c r="F39" s="82"/>
      <c r="G39" s="84">
        <f t="shared" si="144"/>
        <v>519000</v>
      </c>
      <c r="H39" s="229"/>
      <c r="I39" s="84">
        <f t="shared" si="145"/>
        <v>519000</v>
      </c>
      <c r="J39" s="82">
        <v>541000</v>
      </c>
      <c r="K39" s="82"/>
      <c r="L39" s="84">
        <f t="shared" si="146"/>
        <v>541000</v>
      </c>
      <c r="M39" s="82">
        <v>541000</v>
      </c>
      <c r="N39" s="82"/>
      <c r="O39" s="84">
        <f t="shared" si="147"/>
        <v>541000</v>
      </c>
    </row>
    <row r="40" spans="1:15" s="168" customFormat="1" ht="137.25" hidden="1" customHeight="1" x14ac:dyDescent="0.25">
      <c r="A40" s="201" t="s">
        <v>343</v>
      </c>
      <c r="B40" s="245" t="s">
        <v>344</v>
      </c>
      <c r="C40" s="84">
        <f>C41</f>
        <v>561000</v>
      </c>
      <c r="D40" s="84">
        <f t="shared" ref="D40:I40" si="149">D41</f>
        <v>0</v>
      </c>
      <c r="E40" s="84">
        <f t="shared" si="149"/>
        <v>561000</v>
      </c>
      <c r="F40" s="84">
        <f t="shared" si="149"/>
        <v>0</v>
      </c>
      <c r="G40" s="84">
        <f t="shared" si="149"/>
        <v>561000</v>
      </c>
      <c r="H40" s="231">
        <f t="shared" si="149"/>
        <v>0</v>
      </c>
      <c r="I40" s="84">
        <f t="shared" si="149"/>
        <v>561000</v>
      </c>
      <c r="J40" s="84">
        <f t="shared" ref="J40:M40" si="150">J41</f>
        <v>565000</v>
      </c>
      <c r="K40" s="84">
        <f t="shared" ref="K40" si="151">K41</f>
        <v>0</v>
      </c>
      <c r="L40" s="84">
        <f t="shared" ref="L40" si="152">L41</f>
        <v>565000</v>
      </c>
      <c r="M40" s="84">
        <f t="shared" si="150"/>
        <v>569000</v>
      </c>
      <c r="N40" s="84">
        <f t="shared" ref="N40" si="153">N41</f>
        <v>0</v>
      </c>
      <c r="O40" s="84">
        <f t="shared" ref="O40" si="154">O41</f>
        <v>569000</v>
      </c>
    </row>
    <row r="41" spans="1:15" s="168" customFormat="1" ht="121.5" hidden="1" customHeight="1" x14ac:dyDescent="0.25">
      <c r="A41" s="201" t="s">
        <v>345</v>
      </c>
      <c r="B41" s="240" t="s">
        <v>346</v>
      </c>
      <c r="C41" s="82">
        <v>561000</v>
      </c>
      <c r="D41" s="82"/>
      <c r="E41" s="84">
        <f t="shared" ref="E41" si="155">C41+D41</f>
        <v>561000</v>
      </c>
      <c r="F41" s="82"/>
      <c r="G41" s="84">
        <f t="shared" ref="G41" si="156">E41+F41</f>
        <v>561000</v>
      </c>
      <c r="H41" s="229"/>
      <c r="I41" s="84">
        <f t="shared" ref="I41" si="157">G41+H41</f>
        <v>561000</v>
      </c>
      <c r="J41" s="82">
        <v>565000</v>
      </c>
      <c r="K41" s="82"/>
      <c r="L41" s="84">
        <f t="shared" ref="L41" si="158">J41+K41</f>
        <v>565000</v>
      </c>
      <c r="M41" s="82">
        <v>569000</v>
      </c>
      <c r="N41" s="82"/>
      <c r="O41" s="84">
        <f t="shared" ref="O41" si="159">M41+N41</f>
        <v>569000</v>
      </c>
    </row>
    <row r="42" spans="1:15" s="168" customFormat="1" ht="26.25" hidden="1" customHeight="1" x14ac:dyDescent="0.25">
      <c r="A42" s="201" t="s">
        <v>347</v>
      </c>
      <c r="B42" s="240" t="s">
        <v>348</v>
      </c>
      <c r="C42" s="82">
        <f>C43</f>
        <v>0</v>
      </c>
      <c r="D42" s="82">
        <f t="shared" ref="D42:I42" si="160">D43</f>
        <v>0</v>
      </c>
      <c r="E42" s="82">
        <f t="shared" si="160"/>
        <v>0</v>
      </c>
      <c r="F42" s="82">
        <f t="shared" si="160"/>
        <v>0</v>
      </c>
      <c r="G42" s="82">
        <f t="shared" si="160"/>
        <v>0</v>
      </c>
      <c r="H42" s="229">
        <f t="shared" si="160"/>
        <v>0</v>
      </c>
      <c r="I42" s="82">
        <f t="shared" si="160"/>
        <v>0</v>
      </c>
      <c r="J42" s="82">
        <f t="shared" ref="J42:M42" si="161">J43</f>
        <v>0</v>
      </c>
      <c r="K42" s="82">
        <f t="shared" ref="K42" si="162">K43</f>
        <v>0</v>
      </c>
      <c r="L42" s="82">
        <f t="shared" ref="L42" si="163">L43</f>
        <v>0</v>
      </c>
      <c r="M42" s="82">
        <f t="shared" si="161"/>
        <v>0</v>
      </c>
      <c r="N42" s="82">
        <f t="shared" ref="N42" si="164">N43</f>
        <v>0</v>
      </c>
      <c r="O42" s="82">
        <f t="shared" ref="O42" si="165">O43</f>
        <v>0</v>
      </c>
    </row>
    <row r="43" spans="1:15" s="168" customFormat="1" ht="54" hidden="1" customHeight="1" x14ac:dyDescent="0.25">
      <c r="A43" s="201" t="s">
        <v>349</v>
      </c>
      <c r="B43" s="240" t="s">
        <v>350</v>
      </c>
      <c r="C43" s="82">
        <f t="shared" ref="C43:O43" si="166">C44</f>
        <v>0</v>
      </c>
      <c r="D43" s="82">
        <f t="shared" si="166"/>
        <v>0</v>
      </c>
      <c r="E43" s="82">
        <f t="shared" si="166"/>
        <v>0</v>
      </c>
      <c r="F43" s="82">
        <f t="shared" si="166"/>
        <v>0</v>
      </c>
      <c r="G43" s="82">
        <f t="shared" si="166"/>
        <v>0</v>
      </c>
      <c r="H43" s="229">
        <f t="shared" si="166"/>
        <v>0</v>
      </c>
      <c r="I43" s="82">
        <f t="shared" si="166"/>
        <v>0</v>
      </c>
      <c r="J43" s="82">
        <f>J44</f>
        <v>0</v>
      </c>
      <c r="K43" s="82">
        <f t="shared" si="166"/>
        <v>0</v>
      </c>
      <c r="L43" s="82">
        <f t="shared" si="166"/>
        <v>0</v>
      </c>
      <c r="M43" s="82">
        <f>M44</f>
        <v>0</v>
      </c>
      <c r="N43" s="82">
        <f t="shared" si="166"/>
        <v>0</v>
      </c>
      <c r="O43" s="82">
        <f t="shared" si="166"/>
        <v>0</v>
      </c>
    </row>
    <row r="44" spans="1:15" s="168" customFormat="1" ht="7.5" hidden="1" customHeight="1" x14ac:dyDescent="0.25">
      <c r="A44" s="201" t="s">
        <v>351</v>
      </c>
      <c r="B44" s="240" t="s">
        <v>352</v>
      </c>
      <c r="C44" s="82"/>
      <c r="D44" s="82"/>
      <c r="E44" s="82"/>
      <c r="F44" s="82"/>
      <c r="G44" s="82"/>
      <c r="H44" s="229"/>
      <c r="I44" s="82"/>
      <c r="J44" s="82"/>
      <c r="K44" s="82"/>
      <c r="L44" s="82"/>
      <c r="M44" s="82"/>
      <c r="N44" s="82"/>
      <c r="O44" s="82"/>
    </row>
    <row r="45" spans="1:15" s="168" customFormat="1" ht="134.25" hidden="1" customHeight="1" x14ac:dyDescent="0.25">
      <c r="A45" s="201" t="s">
        <v>353</v>
      </c>
      <c r="B45" s="240" t="s">
        <v>354</v>
      </c>
      <c r="C45" s="82">
        <f t="shared" ref="C45:O46" si="167">C46</f>
        <v>120700</v>
      </c>
      <c r="D45" s="82">
        <f t="shared" si="167"/>
        <v>0</v>
      </c>
      <c r="E45" s="82">
        <f t="shared" si="167"/>
        <v>120700</v>
      </c>
      <c r="F45" s="82">
        <f t="shared" si="167"/>
        <v>0</v>
      </c>
      <c r="G45" s="82">
        <f t="shared" si="167"/>
        <v>120700</v>
      </c>
      <c r="H45" s="229">
        <f t="shared" si="167"/>
        <v>0</v>
      </c>
      <c r="I45" s="82">
        <f t="shared" si="167"/>
        <v>120700</v>
      </c>
      <c r="J45" s="82">
        <f t="shared" si="167"/>
        <v>120700</v>
      </c>
      <c r="K45" s="82">
        <f t="shared" si="167"/>
        <v>0</v>
      </c>
      <c r="L45" s="82">
        <f t="shared" si="167"/>
        <v>120700</v>
      </c>
      <c r="M45" s="82">
        <f t="shared" si="167"/>
        <v>120000</v>
      </c>
      <c r="N45" s="82">
        <f t="shared" si="167"/>
        <v>0</v>
      </c>
      <c r="O45" s="82">
        <f t="shared" si="167"/>
        <v>120000</v>
      </c>
    </row>
    <row r="46" spans="1:15" s="168" customFormat="1" ht="134.25" hidden="1" customHeight="1" x14ac:dyDescent="0.25">
      <c r="A46" s="201" t="s">
        <v>355</v>
      </c>
      <c r="B46" s="240" t="s">
        <v>356</v>
      </c>
      <c r="C46" s="82">
        <f t="shared" si="167"/>
        <v>120700</v>
      </c>
      <c r="D46" s="82">
        <f t="shared" si="167"/>
        <v>0</v>
      </c>
      <c r="E46" s="82">
        <f t="shared" si="167"/>
        <v>120700</v>
      </c>
      <c r="F46" s="82">
        <f t="shared" si="167"/>
        <v>0</v>
      </c>
      <c r="G46" s="82">
        <f t="shared" si="167"/>
        <v>120700</v>
      </c>
      <c r="H46" s="229">
        <f t="shared" si="167"/>
        <v>0</v>
      </c>
      <c r="I46" s="82">
        <f t="shared" si="167"/>
        <v>120700</v>
      </c>
      <c r="J46" s="82">
        <f t="shared" si="167"/>
        <v>120700</v>
      </c>
      <c r="K46" s="82">
        <f t="shared" si="167"/>
        <v>0</v>
      </c>
      <c r="L46" s="82">
        <f t="shared" si="167"/>
        <v>120700</v>
      </c>
      <c r="M46" s="82">
        <f t="shared" si="167"/>
        <v>120000</v>
      </c>
      <c r="N46" s="82">
        <f t="shared" si="167"/>
        <v>0</v>
      </c>
      <c r="O46" s="82">
        <f t="shared" si="167"/>
        <v>120000</v>
      </c>
    </row>
    <row r="47" spans="1:15" s="168" customFormat="1" ht="135.75" hidden="1" customHeight="1" x14ac:dyDescent="0.25">
      <c r="A47" s="201" t="s">
        <v>357</v>
      </c>
      <c r="B47" s="240" t="s">
        <v>358</v>
      </c>
      <c r="C47" s="82">
        <v>120700</v>
      </c>
      <c r="D47" s="82"/>
      <c r="E47" s="84">
        <f t="shared" ref="E47" si="168">C47+D47</f>
        <v>120700</v>
      </c>
      <c r="F47" s="82"/>
      <c r="G47" s="84">
        <f t="shared" ref="G47" si="169">E47+F47</f>
        <v>120700</v>
      </c>
      <c r="H47" s="229"/>
      <c r="I47" s="84">
        <f t="shared" ref="I47" si="170">G47+H47</f>
        <v>120700</v>
      </c>
      <c r="J47" s="82">
        <v>120700</v>
      </c>
      <c r="K47" s="82"/>
      <c r="L47" s="84">
        <f t="shared" ref="L47" si="171">J47+K47</f>
        <v>120700</v>
      </c>
      <c r="M47" s="82">
        <v>120000</v>
      </c>
      <c r="N47" s="82"/>
      <c r="O47" s="84">
        <f t="shared" ref="O47" si="172">M47+N47</f>
        <v>120000</v>
      </c>
    </row>
    <row r="48" spans="1:15" s="168" customFormat="1" ht="31.5" hidden="1" customHeight="1" x14ac:dyDescent="0.25">
      <c r="A48" s="201" t="s">
        <v>359</v>
      </c>
      <c r="B48" s="6" t="s">
        <v>360</v>
      </c>
      <c r="C48" s="81">
        <f t="shared" ref="C48:O48" si="173">C49</f>
        <v>4300</v>
      </c>
      <c r="D48" s="81">
        <f t="shared" si="173"/>
        <v>0</v>
      </c>
      <c r="E48" s="81">
        <f t="shared" si="173"/>
        <v>4300</v>
      </c>
      <c r="F48" s="81">
        <f t="shared" si="173"/>
        <v>0</v>
      </c>
      <c r="G48" s="81">
        <f t="shared" si="173"/>
        <v>4300</v>
      </c>
      <c r="H48" s="228">
        <f t="shared" si="173"/>
        <v>0</v>
      </c>
      <c r="I48" s="81">
        <f t="shared" si="173"/>
        <v>4300</v>
      </c>
      <c r="J48" s="81">
        <f t="shared" si="173"/>
        <v>4300</v>
      </c>
      <c r="K48" s="81">
        <f t="shared" si="173"/>
        <v>0</v>
      </c>
      <c r="L48" s="81">
        <f t="shared" si="173"/>
        <v>4300</v>
      </c>
      <c r="M48" s="81">
        <f t="shared" si="173"/>
        <v>4300</v>
      </c>
      <c r="N48" s="81">
        <f t="shared" si="173"/>
        <v>0</v>
      </c>
      <c r="O48" s="81">
        <f t="shared" si="173"/>
        <v>4300</v>
      </c>
    </row>
    <row r="49" spans="1:15" s="168" customFormat="1" ht="34.5" hidden="1" customHeight="1" x14ac:dyDescent="0.25">
      <c r="A49" s="201" t="s">
        <v>361</v>
      </c>
      <c r="B49" s="240" t="s">
        <v>362</v>
      </c>
      <c r="C49" s="82">
        <f t="shared" ref="C49:O49" si="174">C50+C51+C53</f>
        <v>4300</v>
      </c>
      <c r="D49" s="82">
        <f t="shared" si="174"/>
        <v>0</v>
      </c>
      <c r="E49" s="82">
        <f t="shared" si="174"/>
        <v>4300</v>
      </c>
      <c r="F49" s="82">
        <f t="shared" ref="F49:G49" si="175">F50+F51+F53</f>
        <v>0</v>
      </c>
      <c r="G49" s="82">
        <f t="shared" si="175"/>
        <v>4300</v>
      </c>
      <c r="H49" s="229">
        <f t="shared" ref="H49:I49" si="176">H50+H51+H53</f>
        <v>0</v>
      </c>
      <c r="I49" s="82">
        <f t="shared" si="176"/>
        <v>4300</v>
      </c>
      <c r="J49" s="82">
        <f t="shared" si="174"/>
        <v>4300</v>
      </c>
      <c r="K49" s="82">
        <f t="shared" ref="K49:L49" si="177">K50+K51+K53</f>
        <v>0</v>
      </c>
      <c r="L49" s="82">
        <f t="shared" si="177"/>
        <v>4300</v>
      </c>
      <c r="M49" s="82">
        <f t="shared" si="174"/>
        <v>4300</v>
      </c>
      <c r="N49" s="82">
        <f t="shared" si="174"/>
        <v>0</v>
      </c>
      <c r="O49" s="82">
        <f t="shared" si="174"/>
        <v>4300</v>
      </c>
    </row>
    <row r="50" spans="1:15" s="168" customFormat="1" ht="47.25" hidden="1" customHeight="1" x14ac:dyDescent="0.25">
      <c r="A50" s="201" t="s">
        <v>363</v>
      </c>
      <c r="B50" s="240" t="s">
        <v>364</v>
      </c>
      <c r="C50" s="82">
        <v>1200</v>
      </c>
      <c r="D50" s="82"/>
      <c r="E50" s="84">
        <f t="shared" ref="E50" si="178">C50+D50</f>
        <v>1200</v>
      </c>
      <c r="F50" s="82"/>
      <c r="G50" s="84">
        <f t="shared" ref="G50:G51" si="179">E50+F50</f>
        <v>1200</v>
      </c>
      <c r="H50" s="229"/>
      <c r="I50" s="84">
        <f t="shared" ref="I50:I51" si="180">G50+H50</f>
        <v>1200</v>
      </c>
      <c r="J50" s="82">
        <v>1200</v>
      </c>
      <c r="K50" s="82"/>
      <c r="L50" s="84">
        <f t="shared" ref="L50:L51" si="181">J50+K50</f>
        <v>1200</v>
      </c>
      <c r="M50" s="82">
        <v>1200</v>
      </c>
      <c r="N50" s="82"/>
      <c r="O50" s="84">
        <f t="shared" ref="O50:O51" si="182">M50+N50</f>
        <v>1200</v>
      </c>
    </row>
    <row r="51" spans="1:15" s="168" customFormat="1" ht="32.25" hidden="1" customHeight="1" x14ac:dyDescent="0.25">
      <c r="A51" s="201" t="s">
        <v>365</v>
      </c>
      <c r="B51" s="240" t="s">
        <v>366</v>
      </c>
      <c r="C51" s="82"/>
      <c r="D51" s="82"/>
      <c r="E51" s="84">
        <f t="shared" ref="E51" si="183">C51+D51</f>
        <v>0</v>
      </c>
      <c r="F51" s="82"/>
      <c r="G51" s="84">
        <f t="shared" si="179"/>
        <v>0</v>
      </c>
      <c r="H51" s="229"/>
      <c r="I51" s="84">
        <f t="shared" si="180"/>
        <v>0</v>
      </c>
      <c r="J51" s="82"/>
      <c r="K51" s="82"/>
      <c r="L51" s="84">
        <f t="shared" si="181"/>
        <v>0</v>
      </c>
      <c r="M51" s="82"/>
      <c r="N51" s="82"/>
      <c r="O51" s="84">
        <f t="shared" si="182"/>
        <v>0</v>
      </c>
    </row>
    <row r="52" spans="1:15" s="168" customFormat="1" ht="32.25" hidden="1" customHeight="1" x14ac:dyDescent="0.25">
      <c r="A52" s="216" t="s">
        <v>465</v>
      </c>
      <c r="B52" s="180" t="s">
        <v>466</v>
      </c>
      <c r="C52" s="82">
        <f>C53</f>
        <v>3100</v>
      </c>
      <c r="D52" s="82">
        <f t="shared" ref="D52:I52" si="184">D53</f>
        <v>0</v>
      </c>
      <c r="E52" s="82">
        <f t="shared" si="184"/>
        <v>3100</v>
      </c>
      <c r="F52" s="82">
        <f t="shared" si="184"/>
        <v>0</v>
      </c>
      <c r="G52" s="82">
        <f t="shared" si="184"/>
        <v>3100</v>
      </c>
      <c r="H52" s="229">
        <f t="shared" si="184"/>
        <v>0</v>
      </c>
      <c r="I52" s="82">
        <f t="shared" si="184"/>
        <v>3100</v>
      </c>
      <c r="J52" s="82">
        <f t="shared" ref="J52:M52" si="185">J53</f>
        <v>3100</v>
      </c>
      <c r="K52" s="82">
        <f t="shared" ref="K52" si="186">K53</f>
        <v>0</v>
      </c>
      <c r="L52" s="82">
        <f t="shared" ref="L52" si="187">L53</f>
        <v>3100</v>
      </c>
      <c r="M52" s="82">
        <f t="shared" si="185"/>
        <v>3100</v>
      </c>
      <c r="N52" s="82">
        <f t="shared" ref="N52" si="188">N53</f>
        <v>0</v>
      </c>
      <c r="O52" s="82">
        <f t="shared" ref="O52" si="189">O53</f>
        <v>3100</v>
      </c>
    </row>
    <row r="53" spans="1:15" s="168" customFormat="1" ht="33" hidden="1" customHeight="1" x14ac:dyDescent="0.25">
      <c r="A53" s="201" t="s">
        <v>367</v>
      </c>
      <c r="B53" s="240" t="s">
        <v>368</v>
      </c>
      <c r="C53" s="82">
        <v>3100</v>
      </c>
      <c r="D53" s="82"/>
      <c r="E53" s="84">
        <f t="shared" ref="E53" si="190">C53+D53</f>
        <v>3100</v>
      </c>
      <c r="F53" s="82"/>
      <c r="G53" s="84">
        <f t="shared" ref="G53" si="191">E53+F53</f>
        <v>3100</v>
      </c>
      <c r="H53" s="229"/>
      <c r="I53" s="84">
        <f t="shared" ref="I53" si="192">G53+H53</f>
        <v>3100</v>
      </c>
      <c r="J53" s="82">
        <v>3100</v>
      </c>
      <c r="K53" s="82"/>
      <c r="L53" s="84">
        <f t="shared" ref="L53" si="193">J53+K53</f>
        <v>3100</v>
      </c>
      <c r="M53" s="82">
        <v>3100</v>
      </c>
      <c r="N53" s="82"/>
      <c r="O53" s="84">
        <f t="shared" ref="O53" si="194">M53+N53</f>
        <v>3100</v>
      </c>
    </row>
    <row r="54" spans="1:15" s="168" customFormat="1" ht="57.75" hidden="1" customHeight="1" x14ac:dyDescent="0.25">
      <c r="A54" s="201" t="s">
        <v>369</v>
      </c>
      <c r="B54" s="6" t="s">
        <v>370</v>
      </c>
      <c r="C54" s="83">
        <f>C55</f>
        <v>296000</v>
      </c>
      <c r="D54" s="83">
        <f t="shared" ref="D54:I54" si="195">D55</f>
        <v>0</v>
      </c>
      <c r="E54" s="83">
        <f t="shared" si="195"/>
        <v>296000</v>
      </c>
      <c r="F54" s="83">
        <f t="shared" si="195"/>
        <v>0</v>
      </c>
      <c r="G54" s="83">
        <f t="shared" si="195"/>
        <v>296000</v>
      </c>
      <c r="H54" s="230">
        <f t="shared" si="195"/>
        <v>0</v>
      </c>
      <c r="I54" s="83">
        <f t="shared" si="195"/>
        <v>296000</v>
      </c>
      <c r="J54" s="83">
        <f t="shared" ref="J54:M54" si="196">J55</f>
        <v>308000</v>
      </c>
      <c r="K54" s="83">
        <f t="shared" ref="K54" si="197">K55</f>
        <v>0</v>
      </c>
      <c r="L54" s="83">
        <f t="shared" ref="L54" si="198">L55</f>
        <v>308000</v>
      </c>
      <c r="M54" s="83">
        <f t="shared" si="196"/>
        <v>319000</v>
      </c>
      <c r="N54" s="83">
        <f t="shared" ref="N54" si="199">N55</f>
        <v>0</v>
      </c>
      <c r="O54" s="83">
        <f t="shared" ref="O54" si="200">O55</f>
        <v>319000</v>
      </c>
    </row>
    <row r="55" spans="1:15" s="168" customFormat="1" ht="32.25" hidden="1" customHeight="1" x14ac:dyDescent="0.25">
      <c r="A55" s="201" t="s">
        <v>371</v>
      </c>
      <c r="B55" s="241" t="s">
        <v>372</v>
      </c>
      <c r="C55" s="84">
        <f>C59+C57</f>
        <v>296000</v>
      </c>
      <c r="D55" s="84">
        <f t="shared" ref="D55:E55" si="201">D59+D57</f>
        <v>0</v>
      </c>
      <c r="E55" s="84">
        <f t="shared" si="201"/>
        <v>296000</v>
      </c>
      <c r="F55" s="84">
        <f t="shared" ref="F55:G55" si="202">F59+F57</f>
        <v>0</v>
      </c>
      <c r="G55" s="84">
        <f t="shared" si="202"/>
        <v>296000</v>
      </c>
      <c r="H55" s="231">
        <f t="shared" ref="H55:I55" si="203">H59+H57</f>
        <v>0</v>
      </c>
      <c r="I55" s="84">
        <f t="shared" si="203"/>
        <v>296000</v>
      </c>
      <c r="J55" s="84">
        <f t="shared" ref="J55:M55" si="204">J59+J57</f>
        <v>308000</v>
      </c>
      <c r="K55" s="84">
        <f t="shared" si="204"/>
        <v>0</v>
      </c>
      <c r="L55" s="84">
        <f t="shared" si="204"/>
        <v>308000</v>
      </c>
      <c r="M55" s="84">
        <f t="shared" si="204"/>
        <v>319000</v>
      </c>
      <c r="N55" s="84">
        <f t="shared" ref="N55:O55" si="205">N59+N57</f>
        <v>0</v>
      </c>
      <c r="O55" s="84">
        <f t="shared" si="205"/>
        <v>319000</v>
      </c>
    </row>
    <row r="56" spans="1:15" s="168" customFormat="1" ht="44.25" hidden="1" customHeight="1" x14ac:dyDescent="0.25">
      <c r="A56" s="201" t="s">
        <v>373</v>
      </c>
      <c r="B56" s="241" t="s">
        <v>374</v>
      </c>
      <c r="C56" s="84">
        <f>C57</f>
        <v>296000</v>
      </c>
      <c r="D56" s="84">
        <f t="shared" ref="D56:I56" si="206">D57</f>
        <v>0</v>
      </c>
      <c r="E56" s="84">
        <f t="shared" si="206"/>
        <v>296000</v>
      </c>
      <c r="F56" s="84">
        <f t="shared" si="206"/>
        <v>0</v>
      </c>
      <c r="G56" s="84">
        <f t="shared" si="206"/>
        <v>296000</v>
      </c>
      <c r="H56" s="231">
        <f t="shared" si="206"/>
        <v>0</v>
      </c>
      <c r="I56" s="84">
        <f t="shared" si="206"/>
        <v>296000</v>
      </c>
      <c r="J56" s="84">
        <f t="shared" ref="J56:M56" si="207">J57</f>
        <v>308000</v>
      </c>
      <c r="K56" s="84">
        <f t="shared" ref="K56" si="208">K57</f>
        <v>0</v>
      </c>
      <c r="L56" s="84">
        <f t="shared" ref="L56" si="209">L57</f>
        <v>308000</v>
      </c>
      <c r="M56" s="84">
        <f t="shared" si="207"/>
        <v>319000</v>
      </c>
      <c r="N56" s="84">
        <f t="shared" ref="N56" si="210">N57</f>
        <v>0</v>
      </c>
      <c r="O56" s="84">
        <f t="shared" ref="O56" si="211">O57</f>
        <v>319000</v>
      </c>
    </row>
    <row r="57" spans="1:15" s="168" customFormat="1" ht="60.75" hidden="1" customHeight="1" x14ac:dyDescent="0.25">
      <c r="A57" s="201" t="s">
        <v>375</v>
      </c>
      <c r="B57" s="240" t="s">
        <v>376</v>
      </c>
      <c r="C57" s="84">
        <v>296000</v>
      </c>
      <c r="D57" s="84"/>
      <c r="E57" s="84">
        <f t="shared" ref="E57" si="212">C57+D57</f>
        <v>296000</v>
      </c>
      <c r="F57" s="84"/>
      <c r="G57" s="84">
        <f t="shared" ref="G57" si="213">E57+F57</f>
        <v>296000</v>
      </c>
      <c r="H57" s="231"/>
      <c r="I57" s="84">
        <f t="shared" ref="I57" si="214">G57+H57</f>
        <v>296000</v>
      </c>
      <c r="J57" s="84">
        <v>308000</v>
      </c>
      <c r="K57" s="84"/>
      <c r="L57" s="84">
        <f t="shared" ref="L57" si="215">J57+K57</f>
        <v>308000</v>
      </c>
      <c r="M57" s="84">
        <v>319000</v>
      </c>
      <c r="N57" s="84"/>
      <c r="O57" s="84">
        <f t="shared" ref="O57" si="216">M57+N57</f>
        <v>319000</v>
      </c>
    </row>
    <row r="58" spans="1:15" s="168" customFormat="1" ht="33" hidden="1" customHeight="1" x14ac:dyDescent="0.25">
      <c r="A58" s="201" t="s">
        <v>377</v>
      </c>
      <c r="B58" s="240" t="s">
        <v>378</v>
      </c>
      <c r="C58" s="84">
        <f>C59</f>
        <v>0</v>
      </c>
      <c r="D58" s="84">
        <f t="shared" ref="D58:I58" si="217">D59</f>
        <v>0</v>
      </c>
      <c r="E58" s="84">
        <f t="shared" si="217"/>
        <v>0</v>
      </c>
      <c r="F58" s="84">
        <f t="shared" si="217"/>
        <v>0</v>
      </c>
      <c r="G58" s="84">
        <f t="shared" si="217"/>
        <v>0</v>
      </c>
      <c r="H58" s="231">
        <f t="shared" si="217"/>
        <v>0</v>
      </c>
      <c r="I58" s="84">
        <f t="shared" si="217"/>
        <v>0</v>
      </c>
      <c r="J58" s="84">
        <f t="shared" ref="J58:M58" si="218">J59</f>
        <v>0</v>
      </c>
      <c r="K58" s="84">
        <f t="shared" ref="K58" si="219">K59</f>
        <v>0</v>
      </c>
      <c r="L58" s="84">
        <f t="shared" ref="L58" si="220">L59</f>
        <v>0</v>
      </c>
      <c r="M58" s="84">
        <f t="shared" si="218"/>
        <v>0</v>
      </c>
      <c r="N58" s="84">
        <f t="shared" ref="N58" si="221">N59</f>
        <v>0</v>
      </c>
      <c r="O58" s="84">
        <f t="shared" ref="O58" si="222">O59</f>
        <v>0</v>
      </c>
    </row>
    <row r="59" spans="1:15" s="168" customFormat="1" ht="34.5" hidden="1" customHeight="1" x14ac:dyDescent="0.25">
      <c r="A59" s="201" t="s">
        <v>379</v>
      </c>
      <c r="B59" s="240" t="s">
        <v>380</v>
      </c>
      <c r="C59" s="84">
        <v>0</v>
      </c>
      <c r="D59" s="84"/>
      <c r="E59" s="84">
        <f t="shared" ref="E59" si="223">C59+D59</f>
        <v>0</v>
      </c>
      <c r="F59" s="84"/>
      <c r="G59" s="84">
        <f t="shared" ref="G59" si="224">E59+F59</f>
        <v>0</v>
      </c>
      <c r="H59" s="231"/>
      <c r="I59" s="84">
        <f t="shared" ref="I59" si="225">G59+H59</f>
        <v>0</v>
      </c>
      <c r="J59" s="84">
        <v>0</v>
      </c>
      <c r="K59" s="84"/>
      <c r="L59" s="84">
        <f t="shared" ref="L59" si="226">J59+K59</f>
        <v>0</v>
      </c>
      <c r="M59" s="84">
        <v>0</v>
      </c>
      <c r="N59" s="84"/>
      <c r="O59" s="84">
        <f t="shared" ref="O59" si="227">M59+N59</f>
        <v>0</v>
      </c>
    </row>
    <row r="60" spans="1:15" s="168" customFormat="1" ht="47.25" hidden="1" customHeight="1" x14ac:dyDescent="0.25">
      <c r="A60" s="201" t="s">
        <v>381</v>
      </c>
      <c r="B60" s="6" t="s">
        <v>382</v>
      </c>
      <c r="C60" s="83">
        <f>C61</f>
        <v>100000</v>
      </c>
      <c r="D60" s="83">
        <f t="shared" ref="D60:I60" si="228">D61</f>
        <v>0</v>
      </c>
      <c r="E60" s="83">
        <f t="shared" si="228"/>
        <v>100000</v>
      </c>
      <c r="F60" s="83">
        <f t="shared" si="228"/>
        <v>0</v>
      </c>
      <c r="G60" s="83">
        <f t="shared" si="228"/>
        <v>100000</v>
      </c>
      <c r="H60" s="230">
        <f t="shared" si="228"/>
        <v>0</v>
      </c>
      <c r="I60" s="83">
        <f t="shared" si="228"/>
        <v>100000</v>
      </c>
      <c r="J60" s="83">
        <f t="shared" ref="J60:M60" si="229">J61</f>
        <v>100000</v>
      </c>
      <c r="K60" s="83">
        <f t="shared" ref="K60" si="230">K61</f>
        <v>0</v>
      </c>
      <c r="L60" s="83">
        <f t="shared" ref="L60" si="231">L61</f>
        <v>100000</v>
      </c>
      <c r="M60" s="83">
        <f t="shared" si="229"/>
        <v>100000</v>
      </c>
      <c r="N60" s="83">
        <f t="shared" ref="N60" si="232">N61</f>
        <v>0</v>
      </c>
      <c r="O60" s="83">
        <f t="shared" ref="O60" si="233">O61</f>
        <v>100000</v>
      </c>
    </row>
    <row r="61" spans="1:15" s="168" customFormat="1" ht="57.75" hidden="1" customHeight="1" x14ac:dyDescent="0.25">
      <c r="A61" s="201" t="s">
        <v>383</v>
      </c>
      <c r="B61" s="240" t="s">
        <v>384</v>
      </c>
      <c r="C61" s="82">
        <f t="shared" ref="C61:O61" si="234">C62</f>
        <v>100000</v>
      </c>
      <c r="D61" s="82">
        <f t="shared" si="234"/>
        <v>0</v>
      </c>
      <c r="E61" s="82">
        <f t="shared" si="234"/>
        <v>100000</v>
      </c>
      <c r="F61" s="82">
        <f t="shared" si="234"/>
        <v>0</v>
      </c>
      <c r="G61" s="82">
        <f t="shared" si="234"/>
        <v>100000</v>
      </c>
      <c r="H61" s="229">
        <f t="shared" si="234"/>
        <v>0</v>
      </c>
      <c r="I61" s="82">
        <f t="shared" si="234"/>
        <v>100000</v>
      </c>
      <c r="J61" s="82">
        <f t="shared" si="234"/>
        <v>100000</v>
      </c>
      <c r="K61" s="82">
        <f t="shared" si="234"/>
        <v>0</v>
      </c>
      <c r="L61" s="82">
        <f t="shared" si="234"/>
        <v>100000</v>
      </c>
      <c r="M61" s="82">
        <f t="shared" si="234"/>
        <v>100000</v>
      </c>
      <c r="N61" s="82">
        <f t="shared" si="234"/>
        <v>0</v>
      </c>
      <c r="O61" s="82">
        <f t="shared" si="234"/>
        <v>100000</v>
      </c>
    </row>
    <row r="62" spans="1:15" s="168" customFormat="1" ht="53.25" hidden="1" customHeight="1" x14ac:dyDescent="0.25">
      <c r="A62" s="201" t="s">
        <v>385</v>
      </c>
      <c r="B62" s="240" t="s">
        <v>386</v>
      </c>
      <c r="C62" s="82">
        <f>C63+C64</f>
        <v>100000</v>
      </c>
      <c r="D62" s="82">
        <f t="shared" ref="D62:E62" si="235">D63+D64</f>
        <v>0</v>
      </c>
      <c r="E62" s="82">
        <f t="shared" si="235"/>
        <v>100000</v>
      </c>
      <c r="F62" s="82">
        <f t="shared" ref="F62:G62" si="236">F63+F64</f>
        <v>0</v>
      </c>
      <c r="G62" s="82">
        <f t="shared" si="236"/>
        <v>100000</v>
      </c>
      <c r="H62" s="229">
        <f t="shared" ref="H62:I62" si="237">H63+H64</f>
        <v>0</v>
      </c>
      <c r="I62" s="82">
        <f t="shared" si="237"/>
        <v>100000</v>
      </c>
      <c r="J62" s="82">
        <f t="shared" ref="J62:M62" si="238">J63+J64</f>
        <v>100000</v>
      </c>
      <c r="K62" s="82">
        <f t="shared" ref="K62" si="239">K63+K64</f>
        <v>0</v>
      </c>
      <c r="L62" s="82">
        <f t="shared" ref="L62" si="240">L63+L64</f>
        <v>100000</v>
      </c>
      <c r="M62" s="82">
        <f t="shared" si="238"/>
        <v>100000</v>
      </c>
      <c r="N62" s="82">
        <f t="shared" ref="N62" si="241">N63+N64</f>
        <v>0</v>
      </c>
      <c r="O62" s="82">
        <f t="shared" ref="O62" si="242">O63+O64</f>
        <v>100000</v>
      </c>
    </row>
    <row r="63" spans="1:15" s="168" customFormat="1" ht="107.25" hidden="1" customHeight="1" x14ac:dyDescent="0.25">
      <c r="A63" s="201" t="s">
        <v>387</v>
      </c>
      <c r="B63" s="240" t="s">
        <v>388</v>
      </c>
      <c r="C63" s="82">
        <v>50000</v>
      </c>
      <c r="D63" s="82"/>
      <c r="E63" s="84">
        <f t="shared" ref="E63" si="243">C63+D63</f>
        <v>50000</v>
      </c>
      <c r="F63" s="82"/>
      <c r="G63" s="84">
        <f t="shared" ref="G63:G64" si="244">E63+F63</f>
        <v>50000</v>
      </c>
      <c r="H63" s="229"/>
      <c r="I63" s="84">
        <f t="shared" ref="I63:I64" si="245">G63+H63</f>
        <v>50000</v>
      </c>
      <c r="J63" s="82">
        <v>50000</v>
      </c>
      <c r="K63" s="82"/>
      <c r="L63" s="84">
        <f t="shared" ref="L63:L64" si="246">J63+K63</f>
        <v>50000</v>
      </c>
      <c r="M63" s="82">
        <v>50000</v>
      </c>
      <c r="N63" s="82"/>
      <c r="O63" s="84">
        <f t="shared" ref="O63:O64" si="247">M63+N63</f>
        <v>50000</v>
      </c>
    </row>
    <row r="64" spans="1:15" s="168" customFormat="1" ht="78" hidden="1" customHeight="1" x14ac:dyDescent="0.25">
      <c r="A64" s="201" t="s">
        <v>389</v>
      </c>
      <c r="B64" s="240" t="s">
        <v>390</v>
      </c>
      <c r="C64" s="82">
        <v>50000</v>
      </c>
      <c r="D64" s="82"/>
      <c r="E64" s="84">
        <f t="shared" ref="E64" si="248">C64+D64</f>
        <v>50000</v>
      </c>
      <c r="F64" s="82"/>
      <c r="G64" s="84">
        <f t="shared" si="244"/>
        <v>50000</v>
      </c>
      <c r="H64" s="229"/>
      <c r="I64" s="84">
        <f t="shared" si="245"/>
        <v>50000</v>
      </c>
      <c r="J64" s="82">
        <v>50000</v>
      </c>
      <c r="K64" s="82"/>
      <c r="L64" s="84">
        <f t="shared" si="246"/>
        <v>50000</v>
      </c>
      <c r="M64" s="82">
        <v>50000</v>
      </c>
      <c r="N64" s="82"/>
      <c r="O64" s="84">
        <f t="shared" si="247"/>
        <v>50000</v>
      </c>
    </row>
    <row r="65" spans="1:15" s="168" customFormat="1" ht="28.5" hidden="1" x14ac:dyDescent="0.25">
      <c r="A65" s="201" t="s">
        <v>391</v>
      </c>
      <c r="B65" s="6" t="s">
        <v>392</v>
      </c>
      <c r="C65" s="81">
        <f>C66+C88+C91</f>
        <v>673000</v>
      </c>
      <c r="D65" s="81">
        <f t="shared" ref="D65:E65" si="249">D66+D88+D91</f>
        <v>0</v>
      </c>
      <c r="E65" s="81">
        <f t="shared" si="249"/>
        <v>673000</v>
      </c>
      <c r="F65" s="81">
        <f t="shared" ref="F65:G65" si="250">F66+F88+F91</f>
        <v>0</v>
      </c>
      <c r="G65" s="81">
        <f t="shared" si="250"/>
        <v>673000</v>
      </c>
      <c r="H65" s="228">
        <f t="shared" ref="H65:I65" si="251">H66+H88+H91</f>
        <v>0</v>
      </c>
      <c r="I65" s="81">
        <f t="shared" si="251"/>
        <v>673000</v>
      </c>
      <c r="J65" s="81">
        <f t="shared" ref="J65:M65" si="252">J66+J88+J91</f>
        <v>679000</v>
      </c>
      <c r="K65" s="81">
        <f t="shared" ref="K65" si="253">K66+K88+K91</f>
        <v>0</v>
      </c>
      <c r="L65" s="81">
        <f t="shared" ref="L65" si="254">L66+L88+L91</f>
        <v>679000</v>
      </c>
      <c r="M65" s="81">
        <f t="shared" si="252"/>
        <v>684000</v>
      </c>
      <c r="N65" s="81">
        <f t="shared" ref="N65" si="255">N66+N88+N91</f>
        <v>0</v>
      </c>
      <c r="O65" s="81">
        <f t="shared" ref="O65" si="256">O66+O88+O91</f>
        <v>684000</v>
      </c>
    </row>
    <row r="66" spans="1:15" s="168" customFormat="1" ht="72.75" hidden="1" customHeight="1" x14ac:dyDescent="0.25">
      <c r="A66" s="201" t="s">
        <v>488</v>
      </c>
      <c r="B66" s="241" t="s">
        <v>684</v>
      </c>
      <c r="C66" s="82">
        <f>C67+C69+C71+C73+C76+C84+C78+C80+C82+C86</f>
        <v>642710</v>
      </c>
      <c r="D66" s="82">
        <f t="shared" ref="D66:E66" si="257">D67+D69+D71+D73+D76+D84+D78+D80+D82+D86</f>
        <v>0</v>
      </c>
      <c r="E66" s="82">
        <f t="shared" si="257"/>
        <v>642710</v>
      </c>
      <c r="F66" s="82">
        <f t="shared" ref="F66:G66" si="258">F67+F69+F71+F73+F76+F84+F78+F80+F82+F86</f>
        <v>0</v>
      </c>
      <c r="G66" s="82">
        <f t="shared" si="258"/>
        <v>642710</v>
      </c>
      <c r="H66" s="229">
        <f t="shared" ref="H66:I66" si="259">H67+H69+H71+H73+H76+H84+H78+H80+H82+H86</f>
        <v>0</v>
      </c>
      <c r="I66" s="82">
        <f t="shared" si="259"/>
        <v>642710</v>
      </c>
      <c r="J66" s="82">
        <f t="shared" ref="J66:M66" si="260">J67+J69+J71+J73+J76+J84+J78+J80+J82+J86</f>
        <v>643710</v>
      </c>
      <c r="K66" s="82">
        <f t="shared" ref="K66" si="261">K67+K69+K71+K73+K76+K84+K78+K80+K82+K86</f>
        <v>0</v>
      </c>
      <c r="L66" s="82">
        <f t="shared" ref="L66" si="262">L67+L69+L71+L73+L76+L84+L78+L80+L82+L86</f>
        <v>643710</v>
      </c>
      <c r="M66" s="82">
        <f t="shared" si="260"/>
        <v>643710</v>
      </c>
      <c r="N66" s="82">
        <f t="shared" ref="N66" si="263">N67+N69+N71+N73+N76+N84+N78+N80+N82+N86</f>
        <v>0</v>
      </c>
      <c r="O66" s="82">
        <f t="shared" ref="O66" si="264">O67+O69+O71+O73+O76+O84+O78+O80+O82+O86</f>
        <v>643710</v>
      </c>
    </row>
    <row r="67" spans="1:15" s="168" customFormat="1" ht="105" hidden="1" customHeight="1" x14ac:dyDescent="0.25">
      <c r="A67" s="104" t="s">
        <v>489</v>
      </c>
      <c r="B67" s="246" t="s">
        <v>685</v>
      </c>
      <c r="C67" s="82">
        <f>C68</f>
        <v>13667</v>
      </c>
      <c r="D67" s="82">
        <f t="shared" ref="D67:I67" si="265">D68</f>
        <v>0</v>
      </c>
      <c r="E67" s="82">
        <f t="shared" si="265"/>
        <v>13667</v>
      </c>
      <c r="F67" s="82">
        <f t="shared" si="265"/>
        <v>0</v>
      </c>
      <c r="G67" s="82">
        <f t="shared" si="265"/>
        <v>13667</v>
      </c>
      <c r="H67" s="229">
        <f t="shared" si="265"/>
        <v>0</v>
      </c>
      <c r="I67" s="82">
        <f t="shared" si="265"/>
        <v>13667</v>
      </c>
      <c r="J67" s="82">
        <f t="shared" ref="J67:M67" si="266">J68</f>
        <v>14667</v>
      </c>
      <c r="K67" s="82">
        <f t="shared" ref="K67" si="267">K68</f>
        <v>0</v>
      </c>
      <c r="L67" s="82">
        <f t="shared" ref="L67" si="268">L68</f>
        <v>14667</v>
      </c>
      <c r="M67" s="82">
        <f t="shared" si="266"/>
        <v>14667</v>
      </c>
      <c r="N67" s="82">
        <f t="shared" ref="N67" si="269">N68</f>
        <v>0</v>
      </c>
      <c r="O67" s="82">
        <f t="shared" ref="O67" si="270">O68</f>
        <v>14667</v>
      </c>
    </row>
    <row r="68" spans="1:15" s="168" customFormat="1" ht="137.25" hidden="1" customHeight="1" x14ac:dyDescent="0.25">
      <c r="A68" s="201" t="s">
        <v>393</v>
      </c>
      <c r="B68" s="246" t="s">
        <v>686</v>
      </c>
      <c r="C68" s="82">
        <v>13667</v>
      </c>
      <c r="D68" s="82"/>
      <c r="E68" s="84">
        <f t="shared" ref="E68" si="271">C68+D68</f>
        <v>13667</v>
      </c>
      <c r="F68" s="82"/>
      <c r="G68" s="84">
        <f t="shared" ref="G68" si="272">E68+F68</f>
        <v>13667</v>
      </c>
      <c r="H68" s="229"/>
      <c r="I68" s="84">
        <f t="shared" ref="I68" si="273">G68+H68</f>
        <v>13667</v>
      </c>
      <c r="J68" s="82">
        <v>14667</v>
      </c>
      <c r="K68" s="82"/>
      <c r="L68" s="84">
        <f t="shared" ref="L68" si="274">J68+K68</f>
        <v>14667</v>
      </c>
      <c r="M68" s="82">
        <v>14667</v>
      </c>
      <c r="N68" s="82"/>
      <c r="O68" s="84">
        <f t="shared" ref="O68" si="275">M68+N68</f>
        <v>14667</v>
      </c>
    </row>
    <row r="69" spans="1:15" s="168" customFormat="1" ht="136.5" hidden="1" customHeight="1" x14ac:dyDescent="0.25">
      <c r="A69" s="104" t="s">
        <v>490</v>
      </c>
      <c r="B69" s="246" t="s">
        <v>687</v>
      </c>
      <c r="C69" s="82">
        <f>C70</f>
        <v>146347</v>
      </c>
      <c r="D69" s="82">
        <f t="shared" ref="D69:I69" si="276">D70</f>
        <v>0</v>
      </c>
      <c r="E69" s="82">
        <f t="shared" si="276"/>
        <v>146347</v>
      </c>
      <c r="F69" s="82">
        <f t="shared" si="276"/>
        <v>0</v>
      </c>
      <c r="G69" s="82">
        <f t="shared" si="276"/>
        <v>146347</v>
      </c>
      <c r="H69" s="229">
        <f t="shared" si="276"/>
        <v>0</v>
      </c>
      <c r="I69" s="82">
        <f t="shared" si="276"/>
        <v>146347</v>
      </c>
      <c r="J69" s="82">
        <f t="shared" ref="J69:M69" si="277">J70</f>
        <v>146347</v>
      </c>
      <c r="K69" s="82">
        <f t="shared" ref="K69" si="278">K70</f>
        <v>0</v>
      </c>
      <c r="L69" s="82">
        <f t="shared" ref="L69" si="279">L70</f>
        <v>146347</v>
      </c>
      <c r="M69" s="82">
        <f t="shared" si="277"/>
        <v>146347</v>
      </c>
      <c r="N69" s="82">
        <f t="shared" ref="N69" si="280">N70</f>
        <v>0</v>
      </c>
      <c r="O69" s="82">
        <f t="shared" ref="O69" si="281">O70</f>
        <v>146347</v>
      </c>
    </row>
    <row r="70" spans="1:15" s="168" customFormat="1" ht="174.75" hidden="1" customHeight="1" x14ac:dyDescent="0.25">
      <c r="A70" s="201" t="s">
        <v>394</v>
      </c>
      <c r="B70" s="246" t="s">
        <v>688</v>
      </c>
      <c r="C70" s="82">
        <v>146347</v>
      </c>
      <c r="D70" s="82"/>
      <c r="E70" s="84">
        <f t="shared" ref="E70" si="282">C70+D70</f>
        <v>146347</v>
      </c>
      <c r="F70" s="82"/>
      <c r="G70" s="84">
        <f t="shared" ref="G70" si="283">E70+F70</f>
        <v>146347</v>
      </c>
      <c r="H70" s="229"/>
      <c r="I70" s="84">
        <f t="shared" ref="I70" si="284">G70+H70</f>
        <v>146347</v>
      </c>
      <c r="J70" s="82">
        <v>146347</v>
      </c>
      <c r="K70" s="82"/>
      <c r="L70" s="84">
        <f t="shared" ref="L70" si="285">J70+K70</f>
        <v>146347</v>
      </c>
      <c r="M70" s="82">
        <v>146347</v>
      </c>
      <c r="N70" s="82"/>
      <c r="O70" s="84">
        <f t="shared" ref="O70" si="286">M70+N70</f>
        <v>146347</v>
      </c>
    </row>
    <row r="71" spans="1:15" s="168" customFormat="1" ht="93.75" hidden="1" customHeight="1" x14ac:dyDescent="0.25">
      <c r="A71" s="104" t="s">
        <v>491</v>
      </c>
      <c r="B71" s="246" t="s">
        <v>689</v>
      </c>
      <c r="C71" s="82">
        <f>C72</f>
        <v>89600</v>
      </c>
      <c r="D71" s="82">
        <f t="shared" ref="D71:I71" si="287">D72</f>
        <v>0</v>
      </c>
      <c r="E71" s="82">
        <f t="shared" si="287"/>
        <v>89600</v>
      </c>
      <c r="F71" s="82">
        <f t="shared" si="287"/>
        <v>0</v>
      </c>
      <c r="G71" s="82">
        <f t="shared" si="287"/>
        <v>89600</v>
      </c>
      <c r="H71" s="229">
        <f t="shared" si="287"/>
        <v>0</v>
      </c>
      <c r="I71" s="82">
        <f t="shared" si="287"/>
        <v>89600</v>
      </c>
      <c r="J71" s="82">
        <f t="shared" ref="J71:M71" si="288">J72</f>
        <v>89600</v>
      </c>
      <c r="K71" s="82">
        <f t="shared" ref="K71" si="289">K72</f>
        <v>0</v>
      </c>
      <c r="L71" s="82">
        <f t="shared" ref="L71" si="290">L72</f>
        <v>89600</v>
      </c>
      <c r="M71" s="82">
        <f t="shared" si="288"/>
        <v>89600</v>
      </c>
      <c r="N71" s="82">
        <f t="shared" ref="N71" si="291">N72</f>
        <v>0</v>
      </c>
      <c r="O71" s="82">
        <f t="shared" ref="O71" si="292">O72</f>
        <v>89600</v>
      </c>
    </row>
    <row r="72" spans="1:15" s="168" customFormat="1" ht="135" hidden="1" customHeight="1" x14ac:dyDescent="0.25">
      <c r="A72" s="201" t="s">
        <v>395</v>
      </c>
      <c r="B72" s="246" t="s">
        <v>690</v>
      </c>
      <c r="C72" s="84">
        <v>89600</v>
      </c>
      <c r="D72" s="84"/>
      <c r="E72" s="84">
        <f t="shared" ref="E72" si="293">C72+D72</f>
        <v>89600</v>
      </c>
      <c r="F72" s="84"/>
      <c r="G72" s="84">
        <f t="shared" ref="G72" si="294">E72+F72</f>
        <v>89600</v>
      </c>
      <c r="H72" s="231"/>
      <c r="I72" s="84">
        <f t="shared" ref="I72" si="295">G72+H72</f>
        <v>89600</v>
      </c>
      <c r="J72" s="84">
        <v>89600</v>
      </c>
      <c r="K72" s="84"/>
      <c r="L72" s="84">
        <f t="shared" ref="L72" si="296">J72+K72</f>
        <v>89600</v>
      </c>
      <c r="M72" s="84">
        <v>89600</v>
      </c>
      <c r="N72" s="84"/>
      <c r="O72" s="84">
        <f t="shared" ref="O72" si="297">M72+N72</f>
        <v>89600</v>
      </c>
    </row>
    <row r="73" spans="1:15" s="168" customFormat="1" ht="109.5" hidden="1" customHeight="1" x14ac:dyDescent="0.25">
      <c r="A73" s="201" t="s">
        <v>492</v>
      </c>
      <c r="B73" s="246" t="s">
        <v>691</v>
      </c>
      <c r="C73" s="84">
        <f>C74+C75</f>
        <v>44000</v>
      </c>
      <c r="D73" s="84">
        <f t="shared" ref="D73:E73" si="298">D74+D75</f>
        <v>0</v>
      </c>
      <c r="E73" s="84">
        <f t="shared" si="298"/>
        <v>44000</v>
      </c>
      <c r="F73" s="84">
        <f t="shared" ref="F73:G73" si="299">F74+F75</f>
        <v>0</v>
      </c>
      <c r="G73" s="84">
        <f t="shared" si="299"/>
        <v>44000</v>
      </c>
      <c r="H73" s="231">
        <f t="shared" ref="H73:I73" si="300">H74+H75</f>
        <v>0</v>
      </c>
      <c r="I73" s="84">
        <f t="shared" si="300"/>
        <v>44000</v>
      </c>
      <c r="J73" s="84">
        <f t="shared" ref="J73:M73" si="301">J74+J75</f>
        <v>44000</v>
      </c>
      <c r="K73" s="84">
        <f t="shared" ref="K73" si="302">K74+K75</f>
        <v>0</v>
      </c>
      <c r="L73" s="84">
        <f t="shared" ref="L73" si="303">L74+L75</f>
        <v>44000</v>
      </c>
      <c r="M73" s="84">
        <f t="shared" si="301"/>
        <v>44000</v>
      </c>
      <c r="N73" s="84">
        <f t="shared" ref="N73" si="304">N74+N75</f>
        <v>0</v>
      </c>
      <c r="O73" s="84">
        <f t="shared" ref="O73" si="305">O74+O75</f>
        <v>44000</v>
      </c>
    </row>
    <row r="74" spans="1:15" s="168" customFormat="1" ht="141.75" hidden="1" customHeight="1" x14ac:dyDescent="0.25">
      <c r="A74" s="201" t="s">
        <v>396</v>
      </c>
      <c r="B74" s="246" t="s">
        <v>692</v>
      </c>
      <c r="C74" s="82">
        <v>24000</v>
      </c>
      <c r="D74" s="82"/>
      <c r="E74" s="84">
        <f t="shared" ref="E74" si="306">C74+D74</f>
        <v>24000</v>
      </c>
      <c r="F74" s="82"/>
      <c r="G74" s="84">
        <f t="shared" ref="G74:G75" si="307">E74+F74</f>
        <v>24000</v>
      </c>
      <c r="H74" s="229"/>
      <c r="I74" s="84">
        <f t="shared" ref="I74:I75" si="308">G74+H74</f>
        <v>24000</v>
      </c>
      <c r="J74" s="82">
        <v>24000</v>
      </c>
      <c r="K74" s="82"/>
      <c r="L74" s="84">
        <f t="shared" ref="L74:L75" si="309">J74+K74</f>
        <v>24000</v>
      </c>
      <c r="M74" s="82">
        <v>24000</v>
      </c>
      <c r="N74" s="82"/>
      <c r="O74" s="84">
        <f t="shared" ref="O74:O75" si="310">M74+N74</f>
        <v>24000</v>
      </c>
    </row>
    <row r="75" spans="1:15" s="168" customFormat="1" ht="137.25" hidden="1" customHeight="1" x14ac:dyDescent="0.25">
      <c r="A75" s="201" t="s">
        <v>693</v>
      </c>
      <c r="B75" s="246" t="s">
        <v>694</v>
      </c>
      <c r="C75" s="82">
        <v>20000</v>
      </c>
      <c r="D75" s="82"/>
      <c r="E75" s="84">
        <f t="shared" ref="E75" si="311">C75+D75</f>
        <v>20000</v>
      </c>
      <c r="F75" s="82"/>
      <c r="G75" s="84">
        <f t="shared" si="307"/>
        <v>20000</v>
      </c>
      <c r="H75" s="229"/>
      <c r="I75" s="84">
        <f t="shared" si="308"/>
        <v>20000</v>
      </c>
      <c r="J75" s="82">
        <v>20000</v>
      </c>
      <c r="K75" s="82"/>
      <c r="L75" s="84">
        <f t="shared" si="309"/>
        <v>20000</v>
      </c>
      <c r="M75" s="82">
        <v>20000</v>
      </c>
      <c r="N75" s="82"/>
      <c r="O75" s="84">
        <f t="shared" si="310"/>
        <v>20000</v>
      </c>
    </row>
    <row r="76" spans="1:15" s="168" customFormat="1" ht="123" hidden="1" customHeight="1" x14ac:dyDescent="0.25">
      <c r="A76" s="201" t="s">
        <v>534</v>
      </c>
      <c r="B76" s="246" t="s">
        <v>695</v>
      </c>
      <c r="C76" s="82">
        <f>C77</f>
        <v>11667</v>
      </c>
      <c r="D76" s="82">
        <f t="shared" ref="D76:I76" si="312">D77</f>
        <v>0</v>
      </c>
      <c r="E76" s="82">
        <f t="shared" si="312"/>
        <v>11667</v>
      </c>
      <c r="F76" s="82">
        <f t="shared" si="312"/>
        <v>0</v>
      </c>
      <c r="G76" s="82">
        <f t="shared" si="312"/>
        <v>11667</v>
      </c>
      <c r="H76" s="229">
        <f t="shared" si="312"/>
        <v>0</v>
      </c>
      <c r="I76" s="82">
        <f t="shared" si="312"/>
        <v>11667</v>
      </c>
      <c r="J76" s="82">
        <f t="shared" ref="J76:M76" si="313">J77</f>
        <v>11667</v>
      </c>
      <c r="K76" s="82">
        <f t="shared" ref="K76" si="314">K77</f>
        <v>0</v>
      </c>
      <c r="L76" s="82">
        <f t="shared" ref="L76" si="315">L77</f>
        <v>11667</v>
      </c>
      <c r="M76" s="82">
        <f t="shared" si="313"/>
        <v>11667</v>
      </c>
      <c r="N76" s="82">
        <f t="shared" ref="N76" si="316">N77</f>
        <v>0</v>
      </c>
      <c r="O76" s="82">
        <f t="shared" ref="O76" si="317">O77</f>
        <v>11667</v>
      </c>
    </row>
    <row r="77" spans="1:15" s="168" customFormat="1" ht="168.75" hidden="1" customHeight="1" x14ac:dyDescent="0.25">
      <c r="A77" s="201" t="s">
        <v>525</v>
      </c>
      <c r="B77" s="246" t="s">
        <v>696</v>
      </c>
      <c r="C77" s="82">
        <v>11667</v>
      </c>
      <c r="D77" s="82"/>
      <c r="E77" s="84">
        <f t="shared" ref="E77:E79" si="318">C77+D77</f>
        <v>11667</v>
      </c>
      <c r="F77" s="82"/>
      <c r="G77" s="84">
        <f t="shared" ref="G77" si="319">E77+F77</f>
        <v>11667</v>
      </c>
      <c r="H77" s="229"/>
      <c r="I77" s="84">
        <f t="shared" ref="I77" si="320">G77+H77</f>
        <v>11667</v>
      </c>
      <c r="J77" s="82">
        <v>11667</v>
      </c>
      <c r="K77" s="82"/>
      <c r="L77" s="84">
        <f t="shared" ref="L77" si="321">J77+K77</f>
        <v>11667</v>
      </c>
      <c r="M77" s="82">
        <v>11667</v>
      </c>
      <c r="N77" s="82"/>
      <c r="O77" s="84">
        <f t="shared" ref="O77" si="322">M77+N77</f>
        <v>11667</v>
      </c>
    </row>
    <row r="78" spans="1:15" s="168" customFormat="1" ht="108.75" hidden="1" customHeight="1" x14ac:dyDescent="0.25">
      <c r="A78" s="104" t="s">
        <v>697</v>
      </c>
      <c r="B78" s="246" t="s">
        <v>698</v>
      </c>
      <c r="C78" s="82">
        <f>C79</f>
        <v>1200</v>
      </c>
      <c r="D78" s="82">
        <f t="shared" ref="D78:I78" si="323">D79</f>
        <v>0</v>
      </c>
      <c r="E78" s="82">
        <f t="shared" si="323"/>
        <v>1200</v>
      </c>
      <c r="F78" s="82">
        <f t="shared" si="323"/>
        <v>0</v>
      </c>
      <c r="G78" s="82">
        <f t="shared" si="323"/>
        <v>1200</v>
      </c>
      <c r="H78" s="229">
        <f t="shared" si="323"/>
        <v>0</v>
      </c>
      <c r="I78" s="82">
        <f t="shared" si="323"/>
        <v>1200</v>
      </c>
      <c r="J78" s="82">
        <f t="shared" ref="J78:M78" si="324">J79</f>
        <v>1200</v>
      </c>
      <c r="K78" s="82">
        <f t="shared" ref="K78" si="325">K79</f>
        <v>0</v>
      </c>
      <c r="L78" s="82">
        <f t="shared" ref="L78" si="326">L79</f>
        <v>1200</v>
      </c>
      <c r="M78" s="82">
        <f t="shared" si="324"/>
        <v>1200</v>
      </c>
      <c r="N78" s="82">
        <f t="shared" ref="N78" si="327">N79</f>
        <v>0</v>
      </c>
      <c r="O78" s="82">
        <f t="shared" ref="O78" si="328">O79</f>
        <v>1200</v>
      </c>
    </row>
    <row r="79" spans="1:15" s="168" customFormat="1" ht="186.75" hidden="1" customHeight="1" x14ac:dyDescent="0.25">
      <c r="A79" s="201" t="s">
        <v>535</v>
      </c>
      <c r="B79" s="246" t="s">
        <v>699</v>
      </c>
      <c r="C79" s="82">
        <v>1200</v>
      </c>
      <c r="D79" s="82"/>
      <c r="E79" s="84">
        <f t="shared" si="318"/>
        <v>1200</v>
      </c>
      <c r="F79" s="82"/>
      <c r="G79" s="84">
        <f t="shared" ref="G79" si="329">E79+F79</f>
        <v>1200</v>
      </c>
      <c r="H79" s="229"/>
      <c r="I79" s="84">
        <f t="shared" ref="I79" si="330">G79+H79</f>
        <v>1200</v>
      </c>
      <c r="J79" s="82">
        <v>1200</v>
      </c>
      <c r="K79" s="82"/>
      <c r="L79" s="84">
        <f t="shared" ref="L79" si="331">J79+K79</f>
        <v>1200</v>
      </c>
      <c r="M79" s="82">
        <v>1200</v>
      </c>
      <c r="N79" s="82"/>
      <c r="O79" s="84">
        <f t="shared" ref="O79" si="332">M79+N79</f>
        <v>1200</v>
      </c>
    </row>
    <row r="80" spans="1:15" s="168" customFormat="1" ht="110.25" hidden="1" customHeight="1" x14ac:dyDescent="0.25">
      <c r="A80" s="104" t="s">
        <v>700</v>
      </c>
      <c r="B80" s="246" t="s">
        <v>701</v>
      </c>
      <c r="C80" s="82">
        <f>C81</f>
        <v>1003</v>
      </c>
      <c r="D80" s="82">
        <f t="shared" ref="D80:I80" si="333">D81</f>
        <v>0</v>
      </c>
      <c r="E80" s="82">
        <f t="shared" si="333"/>
        <v>1003</v>
      </c>
      <c r="F80" s="82">
        <f t="shared" si="333"/>
        <v>0</v>
      </c>
      <c r="G80" s="82">
        <f t="shared" si="333"/>
        <v>1003</v>
      </c>
      <c r="H80" s="229">
        <f t="shared" si="333"/>
        <v>0</v>
      </c>
      <c r="I80" s="82">
        <f t="shared" si="333"/>
        <v>1003</v>
      </c>
      <c r="J80" s="82">
        <f t="shared" ref="J80:M80" si="334">J81</f>
        <v>1003</v>
      </c>
      <c r="K80" s="82">
        <f t="shared" ref="K80" si="335">K81</f>
        <v>0</v>
      </c>
      <c r="L80" s="82">
        <f t="shared" ref="L80" si="336">L81</f>
        <v>1003</v>
      </c>
      <c r="M80" s="82">
        <f t="shared" si="334"/>
        <v>1003</v>
      </c>
      <c r="N80" s="82">
        <f t="shared" ref="N80" si="337">N81</f>
        <v>0</v>
      </c>
      <c r="O80" s="82">
        <f t="shared" ref="O80" si="338">O81</f>
        <v>1003</v>
      </c>
    </row>
    <row r="81" spans="1:15" s="168" customFormat="1" ht="148.5" hidden="1" customHeight="1" x14ac:dyDescent="0.25">
      <c r="A81" s="201" t="s">
        <v>702</v>
      </c>
      <c r="B81" s="246" t="s">
        <v>703</v>
      </c>
      <c r="C81" s="82">
        <v>1003</v>
      </c>
      <c r="D81" s="82"/>
      <c r="E81" s="84">
        <f t="shared" ref="E81" si="339">C81+D81</f>
        <v>1003</v>
      </c>
      <c r="F81" s="82"/>
      <c r="G81" s="84">
        <f t="shared" ref="G81" si="340">E81+F81</f>
        <v>1003</v>
      </c>
      <c r="H81" s="229"/>
      <c r="I81" s="84">
        <f t="shared" ref="I81" si="341">G81+H81</f>
        <v>1003</v>
      </c>
      <c r="J81" s="82">
        <v>1003</v>
      </c>
      <c r="K81" s="82"/>
      <c r="L81" s="84">
        <f t="shared" ref="L81" si="342">J81+K81</f>
        <v>1003</v>
      </c>
      <c r="M81" s="82">
        <v>1003</v>
      </c>
      <c r="N81" s="82"/>
      <c r="O81" s="84">
        <f t="shared" ref="O81" si="343">M81+N81</f>
        <v>1003</v>
      </c>
    </row>
    <row r="82" spans="1:15" s="168" customFormat="1" ht="92.25" hidden="1" customHeight="1" x14ac:dyDescent="0.25">
      <c r="A82" s="201" t="s">
        <v>536</v>
      </c>
      <c r="B82" s="246" t="s">
        <v>537</v>
      </c>
      <c r="C82" s="82">
        <f>C83</f>
        <v>54084</v>
      </c>
      <c r="D82" s="82">
        <f t="shared" ref="D82:I82" si="344">D83</f>
        <v>0</v>
      </c>
      <c r="E82" s="82">
        <f t="shared" si="344"/>
        <v>54084</v>
      </c>
      <c r="F82" s="82">
        <f t="shared" si="344"/>
        <v>0</v>
      </c>
      <c r="G82" s="82">
        <f t="shared" si="344"/>
        <v>54084</v>
      </c>
      <c r="H82" s="229">
        <f t="shared" si="344"/>
        <v>0</v>
      </c>
      <c r="I82" s="82">
        <f t="shared" si="344"/>
        <v>54084</v>
      </c>
      <c r="J82" s="82">
        <f t="shared" ref="J82:M82" si="345">J83</f>
        <v>54084</v>
      </c>
      <c r="K82" s="82">
        <f t="shared" ref="K82" si="346">K83</f>
        <v>0</v>
      </c>
      <c r="L82" s="82">
        <f t="shared" ref="L82" si="347">L83</f>
        <v>54084</v>
      </c>
      <c r="M82" s="82">
        <f t="shared" si="345"/>
        <v>54084</v>
      </c>
      <c r="N82" s="82">
        <f t="shared" ref="N82" si="348">N83</f>
        <v>0</v>
      </c>
      <c r="O82" s="82">
        <f t="shared" ref="O82" si="349">O83</f>
        <v>54084</v>
      </c>
    </row>
    <row r="83" spans="1:15" s="168" customFormat="1" ht="138.75" hidden="1" customHeight="1" x14ac:dyDescent="0.25">
      <c r="A83" s="201" t="s">
        <v>538</v>
      </c>
      <c r="B83" s="246" t="s">
        <v>539</v>
      </c>
      <c r="C83" s="82">
        <v>54084</v>
      </c>
      <c r="D83" s="82"/>
      <c r="E83" s="84">
        <f t="shared" ref="E83:E85" si="350">C83+D83</f>
        <v>54084</v>
      </c>
      <c r="F83" s="82"/>
      <c r="G83" s="84">
        <f t="shared" ref="G83" si="351">E83+F83</f>
        <v>54084</v>
      </c>
      <c r="H83" s="229"/>
      <c r="I83" s="84">
        <f t="shared" ref="I83" si="352">G83+H83</f>
        <v>54084</v>
      </c>
      <c r="J83" s="82">
        <v>54084</v>
      </c>
      <c r="K83" s="82"/>
      <c r="L83" s="84">
        <f t="shared" ref="L83" si="353">J83+K83</f>
        <v>54084</v>
      </c>
      <c r="M83" s="82">
        <v>54084</v>
      </c>
      <c r="N83" s="82"/>
      <c r="O83" s="84">
        <f t="shared" ref="O83" si="354">M83+N83</f>
        <v>54084</v>
      </c>
    </row>
    <row r="84" spans="1:15" s="168" customFormat="1" ht="117.75" hidden="1" customHeight="1" x14ac:dyDescent="0.25">
      <c r="A84" s="201" t="s">
        <v>493</v>
      </c>
      <c r="B84" s="246" t="s">
        <v>704</v>
      </c>
      <c r="C84" s="82">
        <f>C85</f>
        <v>131142</v>
      </c>
      <c r="D84" s="82">
        <f t="shared" ref="D84:I84" si="355">D85</f>
        <v>0</v>
      </c>
      <c r="E84" s="82">
        <f t="shared" si="355"/>
        <v>131142</v>
      </c>
      <c r="F84" s="82">
        <f t="shared" si="355"/>
        <v>0</v>
      </c>
      <c r="G84" s="82">
        <f t="shared" si="355"/>
        <v>131142</v>
      </c>
      <c r="H84" s="229">
        <f t="shared" si="355"/>
        <v>0</v>
      </c>
      <c r="I84" s="82">
        <f t="shared" si="355"/>
        <v>131142</v>
      </c>
      <c r="J84" s="82">
        <f t="shared" ref="J84:M84" si="356">J85</f>
        <v>131142</v>
      </c>
      <c r="K84" s="82">
        <f t="shared" ref="K84" si="357">K85</f>
        <v>0</v>
      </c>
      <c r="L84" s="82">
        <f t="shared" ref="L84" si="358">L85</f>
        <v>131142</v>
      </c>
      <c r="M84" s="82">
        <f t="shared" si="356"/>
        <v>131142</v>
      </c>
      <c r="N84" s="82">
        <f t="shared" ref="N84" si="359">N85</f>
        <v>0</v>
      </c>
      <c r="O84" s="82">
        <f t="shared" ref="O84" si="360">O85</f>
        <v>131142</v>
      </c>
    </row>
    <row r="85" spans="1:15" s="168" customFormat="1" ht="162.75" hidden="1" customHeight="1" x14ac:dyDescent="0.25">
      <c r="A85" s="201" t="s">
        <v>397</v>
      </c>
      <c r="B85" s="246" t="s">
        <v>705</v>
      </c>
      <c r="C85" s="82">
        <v>131142</v>
      </c>
      <c r="D85" s="82"/>
      <c r="E85" s="84">
        <f t="shared" si="350"/>
        <v>131142</v>
      </c>
      <c r="F85" s="82"/>
      <c r="G85" s="84">
        <f t="shared" ref="G85" si="361">E85+F85</f>
        <v>131142</v>
      </c>
      <c r="H85" s="229"/>
      <c r="I85" s="84">
        <f t="shared" ref="I85" si="362">G85+H85</f>
        <v>131142</v>
      </c>
      <c r="J85" s="82">
        <v>131142</v>
      </c>
      <c r="K85" s="82"/>
      <c r="L85" s="84">
        <f t="shared" ref="L85" si="363">J85+K85</f>
        <v>131142</v>
      </c>
      <c r="M85" s="82">
        <v>131142</v>
      </c>
      <c r="N85" s="82"/>
      <c r="O85" s="84">
        <f t="shared" ref="O85" si="364">M85+N85</f>
        <v>131142</v>
      </c>
    </row>
    <row r="86" spans="1:15" s="168" customFormat="1" ht="192.75" hidden="1" customHeight="1" x14ac:dyDescent="0.25">
      <c r="A86" s="201" t="s">
        <v>706</v>
      </c>
      <c r="B86" s="246" t="s">
        <v>707</v>
      </c>
      <c r="C86" s="82">
        <f>C87</f>
        <v>150000</v>
      </c>
      <c r="D86" s="82">
        <f t="shared" ref="D86:I86" si="365">D87</f>
        <v>0</v>
      </c>
      <c r="E86" s="82">
        <f t="shared" si="365"/>
        <v>150000</v>
      </c>
      <c r="F86" s="82">
        <f t="shared" si="365"/>
        <v>0</v>
      </c>
      <c r="G86" s="82">
        <f t="shared" si="365"/>
        <v>150000</v>
      </c>
      <c r="H86" s="229">
        <f t="shared" si="365"/>
        <v>0</v>
      </c>
      <c r="I86" s="82">
        <f t="shared" si="365"/>
        <v>150000</v>
      </c>
      <c r="J86" s="82">
        <f t="shared" ref="J86:M86" si="366">J87</f>
        <v>150000</v>
      </c>
      <c r="K86" s="82">
        <f t="shared" ref="K86" si="367">K87</f>
        <v>0</v>
      </c>
      <c r="L86" s="82">
        <f t="shared" ref="L86" si="368">L87</f>
        <v>150000</v>
      </c>
      <c r="M86" s="82">
        <f t="shared" si="366"/>
        <v>150000</v>
      </c>
      <c r="N86" s="82">
        <f t="shared" ref="N86" si="369">N87</f>
        <v>0</v>
      </c>
      <c r="O86" s="82">
        <f t="shared" ref="O86" si="370">O87</f>
        <v>150000</v>
      </c>
    </row>
    <row r="87" spans="1:15" s="168" customFormat="1" ht="223.5" hidden="1" customHeight="1" x14ac:dyDescent="0.25">
      <c r="A87" s="201" t="s">
        <v>708</v>
      </c>
      <c r="B87" s="246" t="s">
        <v>709</v>
      </c>
      <c r="C87" s="82">
        <v>150000</v>
      </c>
      <c r="D87" s="82"/>
      <c r="E87" s="84">
        <f t="shared" ref="E87" si="371">C87+D87</f>
        <v>150000</v>
      </c>
      <c r="F87" s="82"/>
      <c r="G87" s="84">
        <f t="shared" ref="G87" si="372">E87+F87</f>
        <v>150000</v>
      </c>
      <c r="H87" s="229"/>
      <c r="I87" s="84">
        <f t="shared" ref="I87" si="373">G87+H87</f>
        <v>150000</v>
      </c>
      <c r="J87" s="82">
        <v>150000</v>
      </c>
      <c r="K87" s="82"/>
      <c r="L87" s="84">
        <f t="shared" ref="L87" si="374">J87+K87</f>
        <v>150000</v>
      </c>
      <c r="M87" s="82">
        <v>150000</v>
      </c>
      <c r="N87" s="82"/>
      <c r="O87" s="84">
        <f t="shared" ref="O87" si="375">M87+N87</f>
        <v>150000</v>
      </c>
    </row>
    <row r="88" spans="1:15" s="74" customFormat="1" ht="61.5" hidden="1" customHeight="1" x14ac:dyDescent="0.25">
      <c r="A88" s="218" t="s">
        <v>540</v>
      </c>
      <c r="B88" s="246" t="s">
        <v>541</v>
      </c>
      <c r="C88" s="82">
        <f>C89</f>
        <v>30000</v>
      </c>
      <c r="D88" s="82">
        <f t="shared" ref="D88:I88" si="376">D89</f>
        <v>0</v>
      </c>
      <c r="E88" s="82">
        <f t="shared" si="376"/>
        <v>30000</v>
      </c>
      <c r="F88" s="82">
        <f t="shared" si="376"/>
        <v>0</v>
      </c>
      <c r="G88" s="82">
        <f t="shared" si="376"/>
        <v>30000</v>
      </c>
      <c r="H88" s="229">
        <f t="shared" si="376"/>
        <v>0</v>
      </c>
      <c r="I88" s="82">
        <f t="shared" si="376"/>
        <v>30000</v>
      </c>
      <c r="J88" s="82">
        <f t="shared" ref="J88:M88" si="377">J89</f>
        <v>35000</v>
      </c>
      <c r="K88" s="82">
        <f t="shared" ref="K88" si="378">K89</f>
        <v>0</v>
      </c>
      <c r="L88" s="82">
        <f t="shared" ref="L88" si="379">L89</f>
        <v>35000</v>
      </c>
      <c r="M88" s="82">
        <f t="shared" si="377"/>
        <v>40000</v>
      </c>
      <c r="N88" s="82">
        <f t="shared" ref="N88" si="380">N89</f>
        <v>0</v>
      </c>
      <c r="O88" s="82">
        <f t="shared" ref="O88" si="381">O89</f>
        <v>40000</v>
      </c>
    </row>
    <row r="89" spans="1:15" s="74" customFormat="1" ht="107.25" hidden="1" customHeight="1" x14ac:dyDescent="0.25">
      <c r="A89" s="104" t="s">
        <v>542</v>
      </c>
      <c r="B89" s="246" t="s">
        <v>526</v>
      </c>
      <c r="C89" s="82">
        <v>30000</v>
      </c>
      <c r="D89" s="82"/>
      <c r="E89" s="84">
        <f t="shared" ref="E89" si="382">C89+D89</f>
        <v>30000</v>
      </c>
      <c r="F89" s="82"/>
      <c r="G89" s="84">
        <f t="shared" ref="G89" si="383">E89+F89</f>
        <v>30000</v>
      </c>
      <c r="H89" s="229"/>
      <c r="I89" s="84">
        <f t="shared" ref="I89" si="384">G89+H89</f>
        <v>30000</v>
      </c>
      <c r="J89" s="82">
        <v>35000</v>
      </c>
      <c r="K89" s="82"/>
      <c r="L89" s="84">
        <f t="shared" ref="L89" si="385">J89+K89</f>
        <v>35000</v>
      </c>
      <c r="M89" s="82">
        <v>40000</v>
      </c>
      <c r="N89" s="82"/>
      <c r="O89" s="84">
        <f t="shared" ref="O89" si="386">M89+N89</f>
        <v>40000</v>
      </c>
    </row>
    <row r="90" spans="1:15" s="74" customFormat="1" ht="28.5" hidden="1" customHeight="1" x14ac:dyDescent="0.25">
      <c r="A90" s="218" t="s">
        <v>710</v>
      </c>
      <c r="B90" s="246" t="s">
        <v>711</v>
      </c>
      <c r="C90" s="82">
        <f>C91</f>
        <v>290</v>
      </c>
      <c r="D90" s="82">
        <f t="shared" ref="D90:I91" si="387">D91</f>
        <v>0</v>
      </c>
      <c r="E90" s="82">
        <f t="shared" si="387"/>
        <v>290</v>
      </c>
      <c r="F90" s="82">
        <f t="shared" si="387"/>
        <v>0</v>
      </c>
      <c r="G90" s="82">
        <f t="shared" si="387"/>
        <v>290</v>
      </c>
      <c r="H90" s="229">
        <f t="shared" si="387"/>
        <v>0</v>
      </c>
      <c r="I90" s="82">
        <f t="shared" si="387"/>
        <v>290</v>
      </c>
      <c r="J90" s="82">
        <f t="shared" ref="J90:M91" si="388">J91</f>
        <v>290</v>
      </c>
      <c r="K90" s="82">
        <f t="shared" ref="K90:K91" si="389">K91</f>
        <v>0</v>
      </c>
      <c r="L90" s="82">
        <f t="shared" ref="L90:L91" si="390">L91</f>
        <v>290</v>
      </c>
      <c r="M90" s="82">
        <f t="shared" si="388"/>
        <v>290</v>
      </c>
      <c r="N90" s="82">
        <f t="shared" ref="N90:N91" si="391">N91</f>
        <v>0</v>
      </c>
      <c r="O90" s="82">
        <f t="shared" ref="O90:O91" si="392">O91</f>
        <v>290</v>
      </c>
    </row>
    <row r="91" spans="1:15" s="74" customFormat="1" ht="118.5" hidden="1" customHeight="1" x14ac:dyDescent="0.25">
      <c r="A91" s="218" t="s">
        <v>543</v>
      </c>
      <c r="B91" s="246" t="s">
        <v>544</v>
      </c>
      <c r="C91" s="82">
        <f>C92</f>
        <v>290</v>
      </c>
      <c r="D91" s="82">
        <f t="shared" si="387"/>
        <v>0</v>
      </c>
      <c r="E91" s="82">
        <f t="shared" si="387"/>
        <v>290</v>
      </c>
      <c r="F91" s="82">
        <f t="shared" si="387"/>
        <v>0</v>
      </c>
      <c r="G91" s="82">
        <f t="shared" si="387"/>
        <v>290</v>
      </c>
      <c r="H91" s="229">
        <f t="shared" si="387"/>
        <v>0</v>
      </c>
      <c r="I91" s="82">
        <f t="shared" si="387"/>
        <v>290</v>
      </c>
      <c r="J91" s="82">
        <f t="shared" si="388"/>
        <v>290</v>
      </c>
      <c r="K91" s="82">
        <f t="shared" si="389"/>
        <v>0</v>
      </c>
      <c r="L91" s="82">
        <f t="shared" si="390"/>
        <v>290</v>
      </c>
      <c r="M91" s="82">
        <f t="shared" si="388"/>
        <v>290</v>
      </c>
      <c r="N91" s="82">
        <f t="shared" si="391"/>
        <v>0</v>
      </c>
      <c r="O91" s="82">
        <f t="shared" si="392"/>
        <v>290</v>
      </c>
    </row>
    <row r="92" spans="1:15" s="74" customFormat="1" ht="90" hidden="1" x14ac:dyDescent="0.25">
      <c r="A92" s="201" t="s">
        <v>545</v>
      </c>
      <c r="B92" s="246" t="s">
        <v>712</v>
      </c>
      <c r="C92" s="82">
        <v>290</v>
      </c>
      <c r="D92" s="82"/>
      <c r="E92" s="84">
        <f t="shared" ref="E92" si="393">C92+D92</f>
        <v>290</v>
      </c>
      <c r="F92" s="82"/>
      <c r="G92" s="84">
        <f t="shared" ref="G92" si="394">E92+F92</f>
        <v>290</v>
      </c>
      <c r="H92" s="229"/>
      <c r="I92" s="84">
        <f t="shared" ref="I92" si="395">G92+H92</f>
        <v>290</v>
      </c>
      <c r="J92" s="82">
        <v>290</v>
      </c>
      <c r="K92" s="82"/>
      <c r="L92" s="84">
        <f t="shared" ref="L92" si="396">J92+K92</f>
        <v>290</v>
      </c>
      <c r="M92" s="82">
        <v>290</v>
      </c>
      <c r="N92" s="82"/>
      <c r="O92" s="84">
        <f t="shared" ref="O92" si="397">M92+N92</f>
        <v>290</v>
      </c>
    </row>
    <row r="93" spans="1:15" s="169" customFormat="1" ht="32.25" customHeight="1" x14ac:dyDescent="0.25">
      <c r="A93" s="104" t="s">
        <v>398</v>
      </c>
      <c r="B93" s="6" t="s">
        <v>399</v>
      </c>
      <c r="C93" s="83">
        <f t="shared" ref="C93:O93" si="398">C94+C163</f>
        <v>245541860.25</v>
      </c>
      <c r="D93" s="83">
        <f t="shared" si="398"/>
        <v>53581033.410000004</v>
      </c>
      <c r="E93" s="83">
        <f t="shared" si="398"/>
        <v>299122893.65999997</v>
      </c>
      <c r="F93" s="83">
        <f t="shared" ref="F93:G93" si="399">F94+F163</f>
        <v>-3245492.33</v>
      </c>
      <c r="G93" s="83">
        <f t="shared" si="399"/>
        <v>295877401.32999998</v>
      </c>
      <c r="H93" s="230">
        <f t="shared" ref="H93:I93" si="400">H94+H163</f>
        <v>5699060.1299999999</v>
      </c>
      <c r="I93" s="83">
        <f t="shared" si="400"/>
        <v>301576461.45999998</v>
      </c>
      <c r="J93" s="83">
        <f t="shared" si="398"/>
        <v>211697900.91</v>
      </c>
      <c r="K93" s="83">
        <f t="shared" si="398"/>
        <v>0</v>
      </c>
      <c r="L93" s="83">
        <f t="shared" si="398"/>
        <v>211697900.91</v>
      </c>
      <c r="M93" s="83">
        <f t="shared" si="398"/>
        <v>184923468.88000003</v>
      </c>
      <c r="N93" s="83">
        <f t="shared" si="398"/>
        <v>0</v>
      </c>
      <c r="O93" s="83">
        <f t="shared" si="398"/>
        <v>184923468.88000003</v>
      </c>
    </row>
    <row r="94" spans="1:15" s="170" customFormat="1" ht="47.25" customHeight="1" x14ac:dyDescent="0.25">
      <c r="A94" s="104" t="s">
        <v>400</v>
      </c>
      <c r="B94" s="240" t="s">
        <v>401</v>
      </c>
      <c r="C94" s="84">
        <f t="shared" ref="C94:O94" si="401">C95+C100+C133+C152</f>
        <v>245541860.25</v>
      </c>
      <c r="D94" s="84">
        <f t="shared" si="401"/>
        <v>53581033.410000004</v>
      </c>
      <c r="E94" s="84">
        <f t="shared" si="401"/>
        <v>299122893.65999997</v>
      </c>
      <c r="F94" s="84">
        <f t="shared" ref="F94:G94" si="402">F95+F100+F133+F152</f>
        <v>-3245492.33</v>
      </c>
      <c r="G94" s="84">
        <f t="shared" si="402"/>
        <v>295877401.32999998</v>
      </c>
      <c r="H94" s="231">
        <f t="shared" ref="H94:I94" si="403">H95+H100+H133+H152</f>
        <v>5699060.1299999999</v>
      </c>
      <c r="I94" s="84">
        <f t="shared" si="403"/>
        <v>301576461.45999998</v>
      </c>
      <c r="J94" s="84">
        <f t="shared" si="401"/>
        <v>211697900.91</v>
      </c>
      <c r="K94" s="84">
        <f t="shared" si="401"/>
        <v>0</v>
      </c>
      <c r="L94" s="84">
        <f t="shared" si="401"/>
        <v>211697900.91</v>
      </c>
      <c r="M94" s="84">
        <f t="shared" si="401"/>
        <v>184923468.88000003</v>
      </c>
      <c r="N94" s="84">
        <f t="shared" si="401"/>
        <v>0</v>
      </c>
      <c r="O94" s="84">
        <f t="shared" si="401"/>
        <v>184923468.88000003</v>
      </c>
    </row>
    <row r="95" spans="1:15" s="169" customFormat="1" ht="31.5" customHeight="1" x14ac:dyDescent="0.25">
      <c r="A95" s="104" t="s">
        <v>402</v>
      </c>
      <c r="B95" s="180" t="s">
        <v>403</v>
      </c>
      <c r="C95" s="83">
        <f>C96+C98</f>
        <v>70582000</v>
      </c>
      <c r="D95" s="83">
        <f t="shared" ref="D95:E95" si="404">D96+D98</f>
        <v>0</v>
      </c>
      <c r="E95" s="83">
        <f t="shared" si="404"/>
        <v>70582000</v>
      </c>
      <c r="F95" s="83">
        <f t="shared" ref="F95:G95" si="405">F96+F98</f>
        <v>-656670.54</v>
      </c>
      <c r="G95" s="83">
        <f t="shared" si="405"/>
        <v>69925329.459999993</v>
      </c>
      <c r="H95" s="230">
        <f t="shared" ref="H95:I95" si="406">H96+H98</f>
        <v>1362067</v>
      </c>
      <c r="I95" s="83">
        <f t="shared" si="406"/>
        <v>71287396.459999993</v>
      </c>
      <c r="J95" s="83">
        <f t="shared" ref="J95:M95" si="407">J96+J98</f>
        <v>34206000</v>
      </c>
      <c r="K95" s="83">
        <f t="shared" ref="K95" si="408">K96+K98</f>
        <v>0</v>
      </c>
      <c r="L95" s="83">
        <f t="shared" ref="L95" si="409">L96+L98</f>
        <v>34206000</v>
      </c>
      <c r="M95" s="83">
        <f t="shared" si="407"/>
        <v>34667000</v>
      </c>
      <c r="N95" s="83">
        <f t="shared" ref="N95" si="410">N96+N98</f>
        <v>0</v>
      </c>
      <c r="O95" s="83">
        <f t="shared" ref="O95" si="411">O96+O98</f>
        <v>34667000</v>
      </c>
    </row>
    <row r="96" spans="1:15" s="170" customFormat="1" ht="30.75" customHeight="1" x14ac:dyDescent="0.25">
      <c r="A96" s="104" t="s">
        <v>404</v>
      </c>
      <c r="B96" s="240" t="s">
        <v>405</v>
      </c>
      <c r="C96" s="84">
        <f>C97</f>
        <v>66724000</v>
      </c>
      <c r="D96" s="84">
        <f t="shared" ref="D96:I96" si="412">D97</f>
        <v>0</v>
      </c>
      <c r="E96" s="84">
        <f t="shared" si="412"/>
        <v>66724000</v>
      </c>
      <c r="F96" s="84">
        <f t="shared" si="412"/>
        <v>0</v>
      </c>
      <c r="G96" s="84">
        <f t="shared" si="412"/>
        <v>66724000</v>
      </c>
      <c r="H96" s="231">
        <f t="shared" si="412"/>
        <v>0</v>
      </c>
      <c r="I96" s="84">
        <f t="shared" si="412"/>
        <v>66724000</v>
      </c>
      <c r="J96" s="84">
        <f t="shared" ref="J96:M96" si="413">J97</f>
        <v>34206000</v>
      </c>
      <c r="K96" s="84">
        <f t="shared" ref="K96" si="414">K97</f>
        <v>0</v>
      </c>
      <c r="L96" s="84">
        <f t="shared" ref="L96" si="415">L97</f>
        <v>34206000</v>
      </c>
      <c r="M96" s="84">
        <f t="shared" si="413"/>
        <v>34667000</v>
      </c>
      <c r="N96" s="84">
        <f t="shared" ref="N96" si="416">N97</f>
        <v>0</v>
      </c>
      <c r="O96" s="84">
        <f t="shared" ref="O96" si="417">O97</f>
        <v>34667000</v>
      </c>
    </row>
    <row r="97" spans="1:17" s="170" customFormat="1" ht="40.5" customHeight="1" x14ac:dyDescent="0.25">
      <c r="A97" s="104" t="s">
        <v>406</v>
      </c>
      <c r="B97" s="240" t="s">
        <v>407</v>
      </c>
      <c r="C97" s="84">
        <v>66724000</v>
      </c>
      <c r="D97" s="84"/>
      <c r="E97" s="84">
        <f t="shared" ref="E97" si="418">C97+D97</f>
        <v>66724000</v>
      </c>
      <c r="F97" s="84"/>
      <c r="G97" s="84">
        <f t="shared" ref="G97" si="419">E97+F97</f>
        <v>66724000</v>
      </c>
      <c r="H97" s="231"/>
      <c r="I97" s="84">
        <f t="shared" ref="I97" si="420">G97+H97</f>
        <v>66724000</v>
      </c>
      <c r="J97" s="84">
        <v>34206000</v>
      </c>
      <c r="K97" s="84"/>
      <c r="L97" s="84">
        <f t="shared" ref="L97" si="421">J97+K97</f>
        <v>34206000</v>
      </c>
      <c r="M97" s="84">
        <v>34667000</v>
      </c>
      <c r="N97" s="84"/>
      <c r="O97" s="84">
        <f t="shared" ref="O97" si="422">M97+N97</f>
        <v>34667000</v>
      </c>
      <c r="Q97" s="170">
        <f>1362067-1403459.8</f>
        <v>-41392.800000000047</v>
      </c>
    </row>
    <row r="98" spans="1:17" s="170" customFormat="1" ht="31.5" customHeight="1" x14ac:dyDescent="0.25">
      <c r="A98" s="104" t="s">
        <v>408</v>
      </c>
      <c r="B98" s="240" t="s">
        <v>409</v>
      </c>
      <c r="C98" s="84">
        <f>C99</f>
        <v>3858000</v>
      </c>
      <c r="D98" s="84">
        <f t="shared" ref="D98:I98" si="423">D99</f>
        <v>0</v>
      </c>
      <c r="E98" s="84">
        <f t="shared" si="423"/>
        <v>3858000</v>
      </c>
      <c r="F98" s="84">
        <f t="shared" si="423"/>
        <v>-656670.54</v>
      </c>
      <c r="G98" s="84">
        <f t="shared" si="423"/>
        <v>3201329.46</v>
      </c>
      <c r="H98" s="231">
        <f t="shared" si="423"/>
        <v>1362067</v>
      </c>
      <c r="I98" s="84">
        <f t="shared" si="423"/>
        <v>4563396.46</v>
      </c>
      <c r="J98" s="84">
        <f t="shared" ref="J98:M98" si="424">J99</f>
        <v>0</v>
      </c>
      <c r="K98" s="84">
        <f t="shared" ref="K98" si="425">K99</f>
        <v>0</v>
      </c>
      <c r="L98" s="84">
        <f t="shared" ref="L98" si="426">L99</f>
        <v>0</v>
      </c>
      <c r="M98" s="84">
        <f t="shared" si="424"/>
        <v>0</v>
      </c>
      <c r="N98" s="84">
        <f t="shared" ref="N98" si="427">N99</f>
        <v>0</v>
      </c>
      <c r="O98" s="84">
        <f t="shared" ref="O98" si="428">O99</f>
        <v>0</v>
      </c>
    </row>
    <row r="99" spans="1:17" s="170" customFormat="1" ht="45" customHeight="1" x14ac:dyDescent="0.25">
      <c r="A99" s="104" t="s">
        <v>410</v>
      </c>
      <c r="B99" s="240" t="s">
        <v>411</v>
      </c>
      <c r="C99" s="84">
        <f>3364000+494000</f>
        <v>3858000</v>
      </c>
      <c r="D99" s="84"/>
      <c r="E99" s="84">
        <f t="shared" ref="E99" si="429">C99+D99</f>
        <v>3858000</v>
      </c>
      <c r="F99" s="84">
        <f>-656670.54</f>
        <v>-656670.54</v>
      </c>
      <c r="G99" s="84">
        <f t="shared" ref="G99" si="430">E99+F99</f>
        <v>3201329.46</v>
      </c>
      <c r="H99" s="231">
        <v>1362067</v>
      </c>
      <c r="I99" s="84">
        <f t="shared" ref="I99" si="431">G99+H99</f>
        <v>4563396.46</v>
      </c>
      <c r="J99" s="84">
        <v>0</v>
      </c>
      <c r="K99" s="84"/>
      <c r="L99" s="84">
        <f t="shared" ref="L99" si="432">J99+K99</f>
        <v>0</v>
      </c>
      <c r="M99" s="84">
        <v>0</v>
      </c>
      <c r="N99" s="84"/>
      <c r="O99" s="84">
        <f t="shared" ref="O99" si="433">M99+N99</f>
        <v>0</v>
      </c>
    </row>
    <row r="100" spans="1:17" s="170" customFormat="1" ht="30.75" customHeight="1" x14ac:dyDescent="0.25">
      <c r="A100" s="171" t="s">
        <v>412</v>
      </c>
      <c r="B100" s="247" t="s">
        <v>413</v>
      </c>
      <c r="C100" s="83">
        <f>C101+C105+C107+C109+C111+C113+C115+C117+C119+C121</f>
        <v>29380963.509999998</v>
      </c>
      <c r="D100" s="83">
        <f t="shared" ref="D100:O100" si="434">D101+D105+D107+D109+D111+D113+D115+D117+D119+D121</f>
        <v>53581033.410000004</v>
      </c>
      <c r="E100" s="83">
        <f t="shared" si="434"/>
        <v>82961996.920000002</v>
      </c>
      <c r="F100" s="83">
        <f t="shared" ref="F100:G100" si="435">F101+F105+F107+F109+F111+F113+F115+F117+F119+F121</f>
        <v>-3243480</v>
      </c>
      <c r="G100" s="83">
        <f t="shared" si="435"/>
        <v>79718516.920000002</v>
      </c>
      <c r="H100" s="230">
        <f t="shared" ref="H100:I100" si="436">H101+H105+H107+H109+H111+H113+H115+H117+H119+H121</f>
        <v>0</v>
      </c>
      <c r="I100" s="83">
        <f t="shared" si="436"/>
        <v>79718516.920000002</v>
      </c>
      <c r="J100" s="83">
        <f t="shared" si="434"/>
        <v>41906368.829999998</v>
      </c>
      <c r="K100" s="83">
        <f t="shared" si="434"/>
        <v>0</v>
      </c>
      <c r="L100" s="83">
        <f t="shared" si="434"/>
        <v>41906368.829999998</v>
      </c>
      <c r="M100" s="83">
        <f t="shared" si="434"/>
        <v>13253077</v>
      </c>
      <c r="N100" s="83">
        <f t="shared" si="434"/>
        <v>0</v>
      </c>
      <c r="O100" s="83">
        <f t="shared" si="434"/>
        <v>13253077</v>
      </c>
    </row>
    <row r="101" spans="1:17" s="170" customFormat="1" ht="37.5" customHeight="1" x14ac:dyDescent="0.25">
      <c r="A101" s="88" t="s">
        <v>713</v>
      </c>
      <c r="B101" s="67" t="s">
        <v>714</v>
      </c>
      <c r="C101" s="84">
        <f>C102</f>
        <v>1753947</v>
      </c>
      <c r="D101" s="84">
        <f t="shared" ref="D101:M101" si="437">D102</f>
        <v>0</v>
      </c>
      <c r="E101" s="84">
        <f t="shared" si="437"/>
        <v>1753947</v>
      </c>
      <c r="F101" s="84">
        <f t="shared" si="437"/>
        <v>-1753947</v>
      </c>
      <c r="G101" s="84">
        <f t="shared" si="437"/>
        <v>0</v>
      </c>
      <c r="H101" s="231">
        <f t="shared" si="437"/>
        <v>0</v>
      </c>
      <c r="I101" s="84">
        <f t="shared" si="437"/>
        <v>0</v>
      </c>
      <c r="J101" s="84">
        <f t="shared" si="437"/>
        <v>7822205</v>
      </c>
      <c r="K101" s="84">
        <f t="shared" ref="K101" si="438">K102</f>
        <v>0</v>
      </c>
      <c r="L101" s="84">
        <f t="shared" ref="L101" si="439">L102</f>
        <v>7822205</v>
      </c>
      <c r="M101" s="84">
        <f t="shared" si="437"/>
        <v>0</v>
      </c>
      <c r="N101" s="84">
        <f t="shared" ref="N101" si="440">N102</f>
        <v>0</v>
      </c>
      <c r="O101" s="84">
        <f t="shared" ref="O101" si="441">O102</f>
        <v>0</v>
      </c>
    </row>
    <row r="102" spans="1:17" s="172" customFormat="1" ht="45" customHeight="1" x14ac:dyDescent="0.25">
      <c r="A102" s="88" t="s">
        <v>715</v>
      </c>
      <c r="B102" s="67" t="s">
        <v>716</v>
      </c>
      <c r="C102" s="84">
        <f>C103+C104</f>
        <v>1753947</v>
      </c>
      <c r="D102" s="84">
        <f t="shared" ref="D102:E102" si="442">D103+D104</f>
        <v>0</v>
      </c>
      <c r="E102" s="84">
        <f t="shared" si="442"/>
        <v>1753947</v>
      </c>
      <c r="F102" s="84">
        <f t="shared" ref="F102:G102" si="443">F103+F104</f>
        <v>-1753947</v>
      </c>
      <c r="G102" s="84">
        <f t="shared" si="443"/>
        <v>0</v>
      </c>
      <c r="H102" s="231">
        <f t="shared" ref="H102:I102" si="444">H103+H104</f>
        <v>0</v>
      </c>
      <c r="I102" s="84">
        <f t="shared" si="444"/>
        <v>0</v>
      </c>
      <c r="J102" s="84">
        <f t="shared" ref="J102:M102" si="445">J103+J104</f>
        <v>7822205</v>
      </c>
      <c r="K102" s="84">
        <f t="shared" ref="K102" si="446">K103+K104</f>
        <v>0</v>
      </c>
      <c r="L102" s="84">
        <f t="shared" ref="L102" si="447">L103+L104</f>
        <v>7822205</v>
      </c>
      <c r="M102" s="84">
        <f t="shared" si="445"/>
        <v>0</v>
      </c>
      <c r="N102" s="84">
        <f t="shared" ref="N102" si="448">N103+N104</f>
        <v>0</v>
      </c>
      <c r="O102" s="84">
        <f t="shared" ref="O102" si="449">O103+O104</f>
        <v>0</v>
      </c>
    </row>
    <row r="103" spans="1:17" s="172" customFormat="1" ht="42" customHeight="1" x14ac:dyDescent="0.25">
      <c r="A103" s="88"/>
      <c r="B103" s="248" t="s">
        <v>777</v>
      </c>
      <c r="C103" s="84">
        <v>1753947</v>
      </c>
      <c r="D103" s="84"/>
      <c r="E103" s="84">
        <f t="shared" ref="E103" si="450">C103+D103</f>
        <v>1753947</v>
      </c>
      <c r="F103" s="84">
        <v>-1753947</v>
      </c>
      <c r="G103" s="84">
        <f t="shared" ref="G103:G104" si="451">E103+F103</f>
        <v>0</v>
      </c>
      <c r="H103" s="231"/>
      <c r="I103" s="84">
        <f t="shared" ref="I103:I104" si="452">G103+H103</f>
        <v>0</v>
      </c>
      <c r="J103" s="84">
        <v>0</v>
      </c>
      <c r="K103" s="84"/>
      <c r="L103" s="84">
        <f t="shared" ref="L103:L104" si="453">J103+K103</f>
        <v>0</v>
      </c>
      <c r="M103" s="84">
        <v>0</v>
      </c>
      <c r="N103" s="84"/>
      <c r="O103" s="84">
        <f t="shared" ref="O103:O104" si="454">M103+N103</f>
        <v>0</v>
      </c>
    </row>
    <row r="104" spans="1:17" s="172" customFormat="1" ht="29.25" customHeight="1" x14ac:dyDescent="0.25">
      <c r="A104" s="88"/>
      <c r="B104" s="249" t="s">
        <v>717</v>
      </c>
      <c r="C104" s="84">
        <v>0</v>
      </c>
      <c r="D104" s="84"/>
      <c r="E104" s="84">
        <f t="shared" ref="E104" si="455">C104+D104</f>
        <v>0</v>
      </c>
      <c r="F104" s="84"/>
      <c r="G104" s="84">
        <f t="shared" si="451"/>
        <v>0</v>
      </c>
      <c r="H104" s="231"/>
      <c r="I104" s="84">
        <f t="shared" si="452"/>
        <v>0</v>
      </c>
      <c r="J104" s="84">
        <v>7822205</v>
      </c>
      <c r="K104" s="84"/>
      <c r="L104" s="84">
        <f t="shared" si="453"/>
        <v>7822205</v>
      </c>
      <c r="M104" s="84">
        <v>0</v>
      </c>
      <c r="N104" s="84"/>
      <c r="O104" s="84">
        <f t="shared" si="454"/>
        <v>0</v>
      </c>
    </row>
    <row r="105" spans="1:17" s="172" customFormat="1" ht="56.25" customHeight="1" x14ac:dyDescent="0.25">
      <c r="A105" s="206" t="s">
        <v>748</v>
      </c>
      <c r="B105" s="250" t="s">
        <v>755</v>
      </c>
      <c r="C105" s="190">
        <f>C106</f>
        <v>0</v>
      </c>
      <c r="D105" s="84">
        <f t="shared" ref="D105:O105" si="456">D106</f>
        <v>2424038.2799999998</v>
      </c>
      <c r="E105" s="84">
        <f t="shared" si="456"/>
        <v>2424038.2799999998</v>
      </c>
      <c r="F105" s="84">
        <f t="shared" si="456"/>
        <v>0</v>
      </c>
      <c r="G105" s="84">
        <f t="shared" si="456"/>
        <v>2424038.2799999998</v>
      </c>
      <c r="H105" s="231">
        <f t="shared" si="456"/>
        <v>0</v>
      </c>
      <c r="I105" s="84">
        <f t="shared" si="456"/>
        <v>2424038.2799999998</v>
      </c>
      <c r="J105" s="84">
        <f t="shared" si="456"/>
        <v>0</v>
      </c>
      <c r="K105" s="84">
        <f t="shared" si="456"/>
        <v>0</v>
      </c>
      <c r="L105" s="84">
        <f t="shared" si="456"/>
        <v>0</v>
      </c>
      <c r="M105" s="84">
        <f t="shared" si="456"/>
        <v>0</v>
      </c>
      <c r="N105" s="84">
        <f t="shared" si="456"/>
        <v>0</v>
      </c>
      <c r="O105" s="84">
        <f t="shared" si="456"/>
        <v>0</v>
      </c>
    </row>
    <row r="106" spans="1:17" s="172" customFormat="1" ht="58.5" customHeight="1" x14ac:dyDescent="0.25">
      <c r="A106" s="206" t="s">
        <v>747</v>
      </c>
      <c r="B106" s="67" t="s">
        <v>756</v>
      </c>
      <c r="C106" s="190"/>
      <c r="D106" s="84">
        <v>2424038.2799999998</v>
      </c>
      <c r="E106" s="84">
        <f>C106+D106</f>
        <v>2424038.2799999998</v>
      </c>
      <c r="F106" s="84"/>
      <c r="G106" s="84">
        <f>E106+F106</f>
        <v>2424038.2799999998</v>
      </c>
      <c r="H106" s="231"/>
      <c r="I106" s="84">
        <f>G106+H106</f>
        <v>2424038.2799999998</v>
      </c>
      <c r="J106" s="84"/>
      <c r="K106" s="84"/>
      <c r="L106" s="84"/>
      <c r="M106" s="84"/>
      <c r="N106" s="84"/>
      <c r="O106" s="84"/>
    </row>
    <row r="107" spans="1:17" s="172" customFormat="1" ht="46.5" customHeight="1" x14ac:dyDescent="0.25">
      <c r="A107" s="88" t="s">
        <v>467</v>
      </c>
      <c r="B107" s="207" t="s">
        <v>468</v>
      </c>
      <c r="C107" s="84">
        <f>C108</f>
        <v>11733824.51</v>
      </c>
      <c r="D107" s="84">
        <f t="shared" ref="D107:I107" si="457">D108</f>
        <v>1958910</v>
      </c>
      <c r="E107" s="84">
        <f t="shared" si="457"/>
        <v>13692734.51</v>
      </c>
      <c r="F107" s="84">
        <f t="shared" si="457"/>
        <v>0</v>
      </c>
      <c r="G107" s="84">
        <f t="shared" si="457"/>
        <v>13692734.51</v>
      </c>
      <c r="H107" s="231">
        <f t="shared" si="457"/>
        <v>0</v>
      </c>
      <c r="I107" s="84">
        <f t="shared" si="457"/>
        <v>13692734.51</v>
      </c>
      <c r="J107" s="84">
        <f t="shared" ref="J107:M107" si="458">J108</f>
        <v>20241897.829999998</v>
      </c>
      <c r="K107" s="84">
        <f t="shared" ref="K107" si="459">K108</f>
        <v>0</v>
      </c>
      <c r="L107" s="84">
        <f t="shared" ref="L107" si="460">L108</f>
        <v>20241897.829999998</v>
      </c>
      <c r="M107" s="84">
        <f t="shared" si="458"/>
        <v>3762000</v>
      </c>
      <c r="N107" s="84">
        <f t="shared" ref="N107" si="461">N108</f>
        <v>0</v>
      </c>
      <c r="O107" s="84">
        <f t="shared" ref="O107" si="462">O108</f>
        <v>3762000</v>
      </c>
    </row>
    <row r="108" spans="1:17" s="172" customFormat="1" ht="39.75" customHeight="1" x14ac:dyDescent="0.25">
      <c r="A108" s="88" t="s">
        <v>414</v>
      </c>
      <c r="B108" s="67" t="s">
        <v>463</v>
      </c>
      <c r="C108" s="84">
        <f>26371512.75-14637688.24</f>
        <v>11733824.51</v>
      </c>
      <c r="D108" s="84">
        <v>1958910</v>
      </c>
      <c r="E108" s="84">
        <f t="shared" ref="E108" si="463">C108+D108</f>
        <v>13692734.51</v>
      </c>
      <c r="F108" s="84"/>
      <c r="G108" s="84">
        <f t="shared" ref="G108" si="464">E108+F108</f>
        <v>13692734.51</v>
      </c>
      <c r="H108" s="231"/>
      <c r="I108" s="84">
        <f t="shared" ref="I108" si="465">G108+H108</f>
        <v>13692734.51</v>
      </c>
      <c r="J108" s="84">
        <f>6900300+13341597.83</f>
        <v>20241897.829999998</v>
      </c>
      <c r="K108" s="84"/>
      <c r="L108" s="84">
        <f t="shared" ref="L108" si="466">J108+K108</f>
        <v>20241897.829999998</v>
      </c>
      <c r="M108" s="84">
        <v>3762000</v>
      </c>
      <c r="N108" s="84"/>
      <c r="O108" s="84">
        <f t="shared" ref="O108" si="467">M108+N108</f>
        <v>3762000</v>
      </c>
    </row>
    <row r="109" spans="1:17" s="170" customFormat="1" ht="42.75" customHeight="1" x14ac:dyDescent="0.25">
      <c r="A109" s="88" t="s">
        <v>469</v>
      </c>
      <c r="B109" s="67" t="s">
        <v>470</v>
      </c>
      <c r="C109" s="84">
        <f>C110</f>
        <v>0</v>
      </c>
      <c r="D109" s="84">
        <f t="shared" ref="D109:I109" si="468">D110</f>
        <v>0</v>
      </c>
      <c r="E109" s="84">
        <f t="shared" si="468"/>
        <v>0</v>
      </c>
      <c r="F109" s="84">
        <f t="shared" si="468"/>
        <v>0</v>
      </c>
      <c r="G109" s="84">
        <f t="shared" si="468"/>
        <v>0</v>
      </c>
      <c r="H109" s="231">
        <f t="shared" si="468"/>
        <v>0</v>
      </c>
      <c r="I109" s="84">
        <f t="shared" si="468"/>
        <v>0</v>
      </c>
      <c r="J109" s="84">
        <f t="shared" ref="J109:M109" si="469">J110</f>
        <v>3160660</v>
      </c>
      <c r="K109" s="84">
        <f t="shared" ref="K109" si="470">K110</f>
        <v>0</v>
      </c>
      <c r="L109" s="84">
        <f t="shared" ref="L109" si="471">L110</f>
        <v>3160660</v>
      </c>
      <c r="M109" s="84">
        <f t="shared" si="469"/>
        <v>954659</v>
      </c>
      <c r="N109" s="84">
        <f t="shared" ref="N109" si="472">N110</f>
        <v>0</v>
      </c>
      <c r="O109" s="84">
        <f t="shared" ref="O109" si="473">O110</f>
        <v>954659</v>
      </c>
    </row>
    <row r="110" spans="1:17" s="170" customFormat="1" ht="30" customHeight="1" x14ac:dyDescent="0.25">
      <c r="A110" s="88" t="s">
        <v>415</v>
      </c>
      <c r="B110" s="67" t="s">
        <v>464</v>
      </c>
      <c r="C110" s="84">
        <v>0</v>
      </c>
      <c r="D110" s="84"/>
      <c r="E110" s="84">
        <f t="shared" ref="E110" si="474">C110+D110</f>
        <v>0</v>
      </c>
      <c r="F110" s="84"/>
      <c r="G110" s="84">
        <f t="shared" ref="G110" si="475">E110+F110</f>
        <v>0</v>
      </c>
      <c r="H110" s="231"/>
      <c r="I110" s="84">
        <f t="shared" ref="I110" si="476">G110+H110</f>
        <v>0</v>
      </c>
      <c r="J110" s="84">
        <v>3160660</v>
      </c>
      <c r="K110" s="84"/>
      <c r="L110" s="84">
        <f t="shared" ref="L110" si="477">J110+K110</f>
        <v>3160660</v>
      </c>
      <c r="M110" s="84">
        <v>954659</v>
      </c>
      <c r="N110" s="84"/>
      <c r="O110" s="84">
        <f t="shared" ref="O110" si="478">M110+N110</f>
        <v>954659</v>
      </c>
    </row>
    <row r="111" spans="1:17" s="170" customFormat="1" ht="58.5" customHeight="1" x14ac:dyDescent="0.25">
      <c r="A111" s="88" t="s">
        <v>561</v>
      </c>
      <c r="B111" s="67" t="s">
        <v>562</v>
      </c>
      <c r="C111" s="84">
        <f>C112</f>
        <v>4853721</v>
      </c>
      <c r="D111" s="84">
        <f t="shared" ref="D111:I111" si="479">D112</f>
        <v>0</v>
      </c>
      <c r="E111" s="84">
        <f t="shared" si="479"/>
        <v>4853721</v>
      </c>
      <c r="F111" s="84">
        <f t="shared" si="479"/>
        <v>0</v>
      </c>
      <c r="G111" s="84">
        <f t="shared" si="479"/>
        <v>4853721</v>
      </c>
      <c r="H111" s="231">
        <f t="shared" si="479"/>
        <v>0</v>
      </c>
      <c r="I111" s="84">
        <f t="shared" si="479"/>
        <v>4853721</v>
      </c>
      <c r="J111" s="84">
        <f t="shared" ref="J111:M111" si="480">J112</f>
        <v>4869644</v>
      </c>
      <c r="K111" s="84">
        <f t="shared" ref="K111" si="481">K112</f>
        <v>0</v>
      </c>
      <c r="L111" s="84">
        <f t="shared" ref="L111" si="482">L112</f>
        <v>4869644</v>
      </c>
      <c r="M111" s="84">
        <f t="shared" si="480"/>
        <v>4893023</v>
      </c>
      <c r="N111" s="84">
        <f t="shared" ref="N111" si="483">N112</f>
        <v>0</v>
      </c>
      <c r="O111" s="84">
        <f t="shared" ref="O111" si="484">O112</f>
        <v>4893023</v>
      </c>
    </row>
    <row r="112" spans="1:17" s="170" customFormat="1" ht="68.25" customHeight="1" x14ac:dyDescent="0.25">
      <c r="A112" s="88" t="s">
        <v>563</v>
      </c>
      <c r="B112" s="67" t="s">
        <v>564</v>
      </c>
      <c r="C112" s="84">
        <f>4721852+131869</f>
        <v>4853721</v>
      </c>
      <c r="D112" s="84"/>
      <c r="E112" s="84">
        <f t="shared" ref="E112" si="485">C112+D112</f>
        <v>4853721</v>
      </c>
      <c r="F112" s="84"/>
      <c r="G112" s="84">
        <f t="shared" ref="G112" si="486">E112+F112</f>
        <v>4853721</v>
      </c>
      <c r="H112" s="231"/>
      <c r="I112" s="84">
        <f t="shared" ref="I112" si="487">G112+H112</f>
        <v>4853721</v>
      </c>
      <c r="J112" s="84">
        <v>4869644</v>
      </c>
      <c r="K112" s="84"/>
      <c r="L112" s="84">
        <f t="shared" ref="L112" si="488">J112+K112</f>
        <v>4869644</v>
      </c>
      <c r="M112" s="84">
        <f>4903155-10132</f>
        <v>4893023</v>
      </c>
      <c r="N112" s="84"/>
      <c r="O112" s="84">
        <f t="shared" ref="O112" si="489">M112+N112</f>
        <v>4893023</v>
      </c>
    </row>
    <row r="113" spans="1:15" s="170" customFormat="1" ht="57.75" customHeight="1" x14ac:dyDescent="0.25">
      <c r="A113" s="88" t="s">
        <v>494</v>
      </c>
      <c r="B113" s="67" t="s">
        <v>416</v>
      </c>
      <c r="C113" s="84">
        <f>C114</f>
        <v>0</v>
      </c>
      <c r="D113" s="84">
        <f t="shared" ref="D113:I113" si="490">D114</f>
        <v>0</v>
      </c>
      <c r="E113" s="84">
        <f t="shared" si="490"/>
        <v>0</v>
      </c>
      <c r="F113" s="84">
        <f t="shared" si="490"/>
        <v>0</v>
      </c>
      <c r="G113" s="84">
        <f t="shared" si="490"/>
        <v>0</v>
      </c>
      <c r="H113" s="231">
        <f t="shared" si="490"/>
        <v>0</v>
      </c>
      <c r="I113" s="84">
        <f t="shared" si="490"/>
        <v>0</v>
      </c>
      <c r="J113" s="84">
        <f t="shared" ref="J113:M113" si="491">J114</f>
        <v>2659574</v>
      </c>
      <c r="K113" s="84">
        <f t="shared" ref="K113" si="492">K114</f>
        <v>0</v>
      </c>
      <c r="L113" s="84">
        <f t="shared" ref="L113" si="493">L114</f>
        <v>2659574</v>
      </c>
      <c r="M113" s="84">
        <f t="shared" si="491"/>
        <v>500000</v>
      </c>
      <c r="N113" s="84">
        <f t="shared" ref="N113" si="494">N114</f>
        <v>0</v>
      </c>
      <c r="O113" s="84">
        <f t="shared" ref="O113" si="495">O114</f>
        <v>500000</v>
      </c>
    </row>
    <row r="114" spans="1:15" s="170" customFormat="1" ht="44.25" customHeight="1" x14ac:dyDescent="0.25">
      <c r="A114" s="88" t="s">
        <v>417</v>
      </c>
      <c r="B114" s="67" t="s">
        <v>418</v>
      </c>
      <c r="C114" s="84">
        <v>0</v>
      </c>
      <c r="D114" s="84"/>
      <c r="E114" s="84">
        <f t="shared" ref="E114" si="496">C114+D114</f>
        <v>0</v>
      </c>
      <c r="F114" s="84"/>
      <c r="G114" s="84">
        <f t="shared" ref="G114" si="497">E114+F114</f>
        <v>0</v>
      </c>
      <c r="H114" s="231"/>
      <c r="I114" s="84">
        <f t="shared" ref="I114" si="498">G114+H114</f>
        <v>0</v>
      </c>
      <c r="J114" s="84">
        <v>2659574</v>
      </c>
      <c r="K114" s="84"/>
      <c r="L114" s="84">
        <f t="shared" ref="L114" si="499">J114+K114</f>
        <v>2659574</v>
      </c>
      <c r="M114" s="84">
        <v>500000</v>
      </c>
      <c r="N114" s="84"/>
      <c r="O114" s="84">
        <f t="shared" ref="O114" si="500">M114+N114</f>
        <v>500000</v>
      </c>
    </row>
    <row r="115" spans="1:15" s="170" customFormat="1" ht="28.5" customHeight="1" x14ac:dyDescent="0.25">
      <c r="A115" s="88" t="s">
        <v>519</v>
      </c>
      <c r="B115" s="67" t="s">
        <v>419</v>
      </c>
      <c r="C115" s="84">
        <f>C116</f>
        <v>2250927</v>
      </c>
      <c r="D115" s="84">
        <f t="shared" ref="D115:I115" si="501">D116</f>
        <v>0</v>
      </c>
      <c r="E115" s="84">
        <f t="shared" si="501"/>
        <v>2250927</v>
      </c>
      <c r="F115" s="84">
        <f t="shared" si="501"/>
        <v>0</v>
      </c>
      <c r="G115" s="84">
        <f t="shared" si="501"/>
        <v>2250927</v>
      </c>
      <c r="H115" s="231">
        <f t="shared" si="501"/>
        <v>0</v>
      </c>
      <c r="I115" s="84">
        <f t="shared" si="501"/>
        <v>2250927</v>
      </c>
      <c r="J115" s="84">
        <f t="shared" ref="J115" si="502">J116</f>
        <v>2250927</v>
      </c>
      <c r="K115" s="84">
        <f t="shared" ref="K115" si="503">K116</f>
        <v>0</v>
      </c>
      <c r="L115" s="84">
        <f t="shared" ref="L115" si="504">L116</f>
        <v>2250927</v>
      </c>
      <c r="M115" s="84">
        <f>M116</f>
        <v>2250927</v>
      </c>
      <c r="N115" s="84">
        <f t="shared" ref="N115" si="505">N116</f>
        <v>0</v>
      </c>
      <c r="O115" s="84">
        <f t="shared" ref="O115" si="506">O116</f>
        <v>2250927</v>
      </c>
    </row>
    <row r="116" spans="1:15" s="170" customFormat="1" ht="45.75" customHeight="1" x14ac:dyDescent="0.25">
      <c r="A116" s="88" t="s">
        <v>420</v>
      </c>
      <c r="B116" s="67" t="s">
        <v>421</v>
      </c>
      <c r="C116" s="84">
        <v>2250927</v>
      </c>
      <c r="D116" s="84"/>
      <c r="E116" s="84">
        <f t="shared" ref="E116" si="507">C116+D116</f>
        <v>2250927</v>
      </c>
      <c r="F116" s="84"/>
      <c r="G116" s="84">
        <f t="shared" ref="G116" si="508">E116+F116</f>
        <v>2250927</v>
      </c>
      <c r="H116" s="231"/>
      <c r="I116" s="84">
        <f t="shared" ref="I116" si="509">G116+H116</f>
        <v>2250927</v>
      </c>
      <c r="J116" s="84">
        <v>2250927</v>
      </c>
      <c r="K116" s="84"/>
      <c r="L116" s="84">
        <f t="shared" ref="L116" si="510">J116+K116</f>
        <v>2250927</v>
      </c>
      <c r="M116" s="84">
        <v>2250927</v>
      </c>
      <c r="N116" s="84"/>
      <c r="O116" s="84">
        <f t="shared" ref="O116" si="511">M116+N116</f>
        <v>2250927</v>
      </c>
    </row>
    <row r="117" spans="1:15" s="170" customFormat="1" ht="30.75" customHeight="1" x14ac:dyDescent="0.25">
      <c r="A117" s="104" t="s">
        <v>749</v>
      </c>
      <c r="B117" s="240" t="s">
        <v>520</v>
      </c>
      <c r="C117" s="84">
        <f>C118</f>
        <v>0</v>
      </c>
      <c r="D117" s="84">
        <f t="shared" ref="D117:I119" si="512">D118</f>
        <v>5332027</v>
      </c>
      <c r="E117" s="84">
        <f t="shared" si="512"/>
        <v>5332027</v>
      </c>
      <c r="F117" s="84">
        <f t="shared" si="512"/>
        <v>0</v>
      </c>
      <c r="G117" s="84">
        <f t="shared" si="512"/>
        <v>5332027</v>
      </c>
      <c r="H117" s="231">
        <f t="shared" si="512"/>
        <v>0</v>
      </c>
      <c r="I117" s="84">
        <f t="shared" si="512"/>
        <v>5332027</v>
      </c>
      <c r="J117" s="84"/>
      <c r="K117" s="84">
        <f t="shared" ref="K117" si="513">K118</f>
        <v>0</v>
      </c>
      <c r="L117" s="84">
        <f t="shared" ref="L117" si="514">L118</f>
        <v>0</v>
      </c>
      <c r="M117" s="84"/>
      <c r="N117" s="84">
        <f t="shared" ref="N117" si="515">N118</f>
        <v>0</v>
      </c>
      <c r="O117" s="84">
        <f t="shared" ref="O117" si="516">O118</f>
        <v>0</v>
      </c>
    </row>
    <row r="118" spans="1:15" s="170" customFormat="1" ht="28.5" customHeight="1" x14ac:dyDescent="0.25">
      <c r="A118" s="88" t="s">
        <v>750</v>
      </c>
      <c r="B118" s="240" t="s">
        <v>521</v>
      </c>
      <c r="C118" s="84"/>
      <c r="D118" s="84">
        <f>5141410+84234+106383</f>
        <v>5332027</v>
      </c>
      <c r="E118" s="84">
        <f>C118+D118</f>
        <v>5332027</v>
      </c>
      <c r="F118" s="84"/>
      <c r="G118" s="84">
        <f>E118+F118</f>
        <v>5332027</v>
      </c>
      <c r="H118" s="231"/>
      <c r="I118" s="84">
        <f>G118+H118</f>
        <v>5332027</v>
      </c>
      <c r="J118" s="84"/>
      <c r="K118" s="84"/>
      <c r="L118" s="84">
        <f>J118+K118</f>
        <v>0</v>
      </c>
      <c r="M118" s="84"/>
      <c r="N118" s="84"/>
      <c r="O118" s="84">
        <f>M118+N118</f>
        <v>0</v>
      </c>
    </row>
    <row r="119" spans="1:15" s="170" customFormat="1" ht="36" customHeight="1" x14ac:dyDescent="0.25">
      <c r="A119" s="88" t="s">
        <v>751</v>
      </c>
      <c r="B119" s="240" t="s">
        <v>753</v>
      </c>
      <c r="C119" s="84">
        <f>C120</f>
        <v>0</v>
      </c>
      <c r="D119" s="84">
        <f t="shared" si="512"/>
        <v>46791702.130000003</v>
      </c>
      <c r="E119" s="84">
        <f t="shared" si="512"/>
        <v>46791702.130000003</v>
      </c>
      <c r="F119" s="84">
        <f t="shared" si="512"/>
        <v>0</v>
      </c>
      <c r="G119" s="84">
        <f t="shared" si="512"/>
        <v>46791702.130000003</v>
      </c>
      <c r="H119" s="231">
        <f t="shared" si="512"/>
        <v>0</v>
      </c>
      <c r="I119" s="84">
        <f t="shared" si="512"/>
        <v>46791702.130000003</v>
      </c>
      <c r="J119" s="84"/>
      <c r="K119" s="84"/>
      <c r="L119" s="84"/>
      <c r="M119" s="84"/>
      <c r="N119" s="84"/>
      <c r="O119" s="84"/>
    </row>
    <row r="120" spans="1:15" s="170" customFormat="1" ht="31.5" customHeight="1" x14ac:dyDescent="0.25">
      <c r="A120" s="88" t="s">
        <v>757</v>
      </c>
      <c r="B120" s="240" t="s">
        <v>754</v>
      </c>
      <c r="C120" s="84"/>
      <c r="D120" s="84">
        <v>46791702.130000003</v>
      </c>
      <c r="E120" s="84">
        <f>C120+D120</f>
        <v>46791702.130000003</v>
      </c>
      <c r="F120" s="84"/>
      <c r="G120" s="84">
        <f>E120+F120</f>
        <v>46791702.130000003</v>
      </c>
      <c r="H120" s="231"/>
      <c r="I120" s="84">
        <f>G120+H120</f>
        <v>46791702.130000003</v>
      </c>
      <c r="J120" s="84"/>
      <c r="K120" s="84"/>
      <c r="L120" s="84"/>
      <c r="M120" s="84"/>
      <c r="N120" s="84"/>
      <c r="O120" s="84"/>
    </row>
    <row r="121" spans="1:15" s="170" customFormat="1" ht="28.5" customHeight="1" x14ac:dyDescent="0.25">
      <c r="A121" s="104" t="s">
        <v>422</v>
      </c>
      <c r="B121" s="180" t="s">
        <v>423</v>
      </c>
      <c r="C121" s="84">
        <f t="shared" ref="C121:O121" si="517">C122</f>
        <v>8788544</v>
      </c>
      <c r="D121" s="84">
        <f t="shared" si="517"/>
        <v>-2925644</v>
      </c>
      <c r="E121" s="84">
        <f t="shared" si="517"/>
        <v>5862900</v>
      </c>
      <c r="F121" s="84">
        <f t="shared" si="517"/>
        <v>-1489533</v>
      </c>
      <c r="G121" s="84">
        <f t="shared" si="517"/>
        <v>4373367</v>
      </c>
      <c r="H121" s="231">
        <f t="shared" si="517"/>
        <v>0</v>
      </c>
      <c r="I121" s="84">
        <f t="shared" si="517"/>
        <v>4373367</v>
      </c>
      <c r="J121" s="84">
        <f t="shared" si="517"/>
        <v>901461</v>
      </c>
      <c r="K121" s="84">
        <f t="shared" si="517"/>
        <v>0</v>
      </c>
      <c r="L121" s="84">
        <f t="shared" si="517"/>
        <v>901461</v>
      </c>
      <c r="M121" s="84">
        <f t="shared" si="517"/>
        <v>892468</v>
      </c>
      <c r="N121" s="84">
        <f t="shared" si="517"/>
        <v>0</v>
      </c>
      <c r="O121" s="84">
        <f t="shared" si="517"/>
        <v>892468</v>
      </c>
    </row>
    <row r="122" spans="1:15" s="170" customFormat="1" ht="29.25" customHeight="1" x14ac:dyDescent="0.25">
      <c r="A122" s="104" t="s">
        <v>424</v>
      </c>
      <c r="B122" s="180" t="s">
        <v>460</v>
      </c>
      <c r="C122" s="84">
        <f>SUM(C123:C132)</f>
        <v>8788544</v>
      </c>
      <c r="D122" s="84">
        <f t="shared" ref="D122:M122" si="518">SUM(D123:D132)</f>
        <v>-2925644</v>
      </c>
      <c r="E122" s="84">
        <f t="shared" si="518"/>
        <v>5862900</v>
      </c>
      <c r="F122" s="84">
        <f t="shared" ref="F122:G122" si="519">SUM(F123:F132)</f>
        <v>-1489533</v>
      </c>
      <c r="G122" s="84">
        <f t="shared" si="519"/>
        <v>4373367</v>
      </c>
      <c r="H122" s="231">
        <f t="shared" ref="H122:I122" si="520">SUM(H123:H132)</f>
        <v>0</v>
      </c>
      <c r="I122" s="84">
        <f t="shared" si="520"/>
        <v>4373367</v>
      </c>
      <c r="J122" s="84">
        <f t="shared" si="518"/>
        <v>901461</v>
      </c>
      <c r="K122" s="84">
        <f t="shared" ref="K122" si="521">SUM(K123:K132)</f>
        <v>0</v>
      </c>
      <c r="L122" s="84">
        <f t="shared" ref="L122" si="522">SUM(L123:L132)</f>
        <v>901461</v>
      </c>
      <c r="M122" s="84">
        <f t="shared" si="518"/>
        <v>892468</v>
      </c>
      <c r="N122" s="84">
        <f t="shared" ref="N122" si="523">SUM(N123:N132)</f>
        <v>0</v>
      </c>
      <c r="O122" s="84">
        <f t="shared" ref="O122" si="524">SUM(O123:O132)</f>
        <v>892468</v>
      </c>
    </row>
    <row r="123" spans="1:15" s="170" customFormat="1" ht="102.75" customHeight="1" x14ac:dyDescent="0.25">
      <c r="A123" s="104"/>
      <c r="B123" s="241" t="s">
        <v>718</v>
      </c>
      <c r="C123" s="84">
        <v>84234</v>
      </c>
      <c r="D123" s="84">
        <v>-84234</v>
      </c>
      <c r="E123" s="84">
        <f t="shared" ref="E123" si="525">C123+D123</f>
        <v>0</v>
      </c>
      <c r="F123" s="84"/>
      <c r="G123" s="84">
        <f t="shared" ref="G123:G124" si="526">E123+F123</f>
        <v>0</v>
      </c>
      <c r="H123" s="231"/>
      <c r="I123" s="84">
        <f t="shared" ref="I123:I124" si="527">G123+H123</f>
        <v>0</v>
      </c>
      <c r="J123" s="84">
        <v>84234</v>
      </c>
      <c r="K123" s="84"/>
      <c r="L123" s="84">
        <f t="shared" ref="L123:L124" si="528">J123+K123</f>
        <v>84234</v>
      </c>
      <c r="M123" s="84">
        <v>84234</v>
      </c>
      <c r="N123" s="84"/>
      <c r="O123" s="84">
        <f t="shared" ref="O123:O124" si="529">M123+N123</f>
        <v>84234</v>
      </c>
    </row>
    <row r="124" spans="1:15" s="169" customFormat="1" ht="30" customHeight="1" x14ac:dyDescent="0.25">
      <c r="A124" s="104"/>
      <c r="B124" s="241" t="s">
        <v>719</v>
      </c>
      <c r="C124" s="84">
        <v>332280</v>
      </c>
      <c r="D124" s="84"/>
      <c r="E124" s="84">
        <f t="shared" ref="E124" si="530">C124+D124</f>
        <v>332280</v>
      </c>
      <c r="F124" s="84"/>
      <c r="G124" s="84">
        <f t="shared" si="526"/>
        <v>332280</v>
      </c>
      <c r="H124" s="231"/>
      <c r="I124" s="84">
        <f t="shared" si="527"/>
        <v>332280</v>
      </c>
      <c r="J124" s="84">
        <v>332280</v>
      </c>
      <c r="K124" s="84"/>
      <c r="L124" s="84">
        <f t="shared" si="528"/>
        <v>332280</v>
      </c>
      <c r="M124" s="84">
        <v>332280</v>
      </c>
      <c r="N124" s="84"/>
      <c r="O124" s="84">
        <f t="shared" si="529"/>
        <v>332280</v>
      </c>
    </row>
    <row r="125" spans="1:15" s="169" customFormat="1" ht="46.5" hidden="1" customHeight="1" x14ac:dyDescent="0.25">
      <c r="A125" s="104"/>
      <c r="B125" s="241" t="s">
        <v>471</v>
      </c>
      <c r="C125" s="84">
        <v>0</v>
      </c>
      <c r="D125" s="84">
        <v>0</v>
      </c>
      <c r="E125" s="84">
        <v>0</v>
      </c>
      <c r="F125" s="84">
        <v>0</v>
      </c>
      <c r="G125" s="84">
        <v>0</v>
      </c>
      <c r="H125" s="231">
        <v>0</v>
      </c>
      <c r="I125" s="84">
        <v>0</v>
      </c>
      <c r="J125" s="84">
        <v>0</v>
      </c>
      <c r="K125" s="84">
        <v>0</v>
      </c>
      <c r="L125" s="84">
        <v>0</v>
      </c>
      <c r="M125" s="84">
        <v>0</v>
      </c>
      <c r="N125" s="84">
        <v>0</v>
      </c>
      <c r="O125" s="84">
        <v>0</v>
      </c>
    </row>
    <row r="126" spans="1:15" s="169" customFormat="1" ht="43.5" customHeight="1" x14ac:dyDescent="0.25">
      <c r="A126" s="104"/>
      <c r="B126" s="241" t="s">
        <v>720</v>
      </c>
      <c r="C126" s="84">
        <v>156250</v>
      </c>
      <c r="D126" s="84"/>
      <c r="E126" s="84">
        <f t="shared" ref="E126" si="531">C126+D126</f>
        <v>156250</v>
      </c>
      <c r="F126" s="84"/>
      <c r="G126" s="84">
        <f t="shared" ref="G126:G132" si="532">E126+F126</f>
        <v>156250</v>
      </c>
      <c r="H126" s="231"/>
      <c r="I126" s="84">
        <f t="shared" ref="I126:I132" si="533">G126+H126</f>
        <v>156250</v>
      </c>
      <c r="J126" s="84">
        <v>312500</v>
      </c>
      <c r="K126" s="84"/>
      <c r="L126" s="84">
        <f t="shared" ref="L126:L132" si="534">J126+K126</f>
        <v>312500</v>
      </c>
      <c r="M126" s="84">
        <v>265960</v>
      </c>
      <c r="N126" s="84"/>
      <c r="O126" s="84">
        <f t="shared" ref="O126:O132" si="535">M126+N126</f>
        <v>265960</v>
      </c>
    </row>
    <row r="127" spans="1:15" s="169" customFormat="1" ht="120" customHeight="1" x14ac:dyDescent="0.25">
      <c r="A127" s="104"/>
      <c r="B127" s="241" t="s">
        <v>546</v>
      </c>
      <c r="C127" s="84">
        <v>5141410</v>
      </c>
      <c r="D127" s="84">
        <v>-5141410</v>
      </c>
      <c r="E127" s="84">
        <f t="shared" ref="E127" si="536">C127+D127</f>
        <v>0</v>
      </c>
      <c r="F127" s="84"/>
      <c r="G127" s="84">
        <f t="shared" si="532"/>
        <v>0</v>
      </c>
      <c r="H127" s="231"/>
      <c r="I127" s="84">
        <f t="shared" si="533"/>
        <v>0</v>
      </c>
      <c r="J127" s="84">
        <v>0</v>
      </c>
      <c r="K127" s="84"/>
      <c r="L127" s="84">
        <f t="shared" si="534"/>
        <v>0</v>
      </c>
      <c r="M127" s="84">
        <v>0</v>
      </c>
      <c r="N127" s="84"/>
      <c r="O127" s="84">
        <f t="shared" si="535"/>
        <v>0</v>
      </c>
    </row>
    <row r="128" spans="1:15" s="169" customFormat="1" ht="72.75" customHeight="1" x14ac:dyDescent="0.25">
      <c r="A128" s="104"/>
      <c r="B128" s="241" t="s">
        <v>547</v>
      </c>
      <c r="C128" s="84">
        <f>1120760+1729240</f>
        <v>2850000</v>
      </c>
      <c r="D128" s="84"/>
      <c r="E128" s="84">
        <f t="shared" ref="E128:E129" si="537">C128+D128</f>
        <v>2850000</v>
      </c>
      <c r="F128" s="84"/>
      <c r="G128" s="84">
        <f t="shared" si="532"/>
        <v>2850000</v>
      </c>
      <c r="H128" s="231"/>
      <c r="I128" s="84">
        <f t="shared" si="533"/>
        <v>2850000</v>
      </c>
      <c r="J128" s="84">
        <v>0</v>
      </c>
      <c r="K128" s="84"/>
      <c r="L128" s="84">
        <f t="shared" si="534"/>
        <v>0</v>
      </c>
      <c r="M128" s="84">
        <v>0</v>
      </c>
      <c r="N128" s="84"/>
      <c r="O128" s="84">
        <f t="shared" si="535"/>
        <v>0</v>
      </c>
    </row>
    <row r="129" spans="1:15" s="169" customFormat="1" ht="70.5" customHeight="1" x14ac:dyDescent="0.25">
      <c r="A129" s="104"/>
      <c r="B129" s="241" t="s">
        <v>752</v>
      </c>
      <c r="C129" s="84"/>
      <c r="D129" s="84">
        <v>2300000</v>
      </c>
      <c r="E129" s="84">
        <f t="shared" si="537"/>
        <v>2300000</v>
      </c>
      <c r="F129" s="84">
        <v>-2300000</v>
      </c>
      <c r="G129" s="84">
        <f t="shared" si="532"/>
        <v>0</v>
      </c>
      <c r="H129" s="231"/>
      <c r="I129" s="84">
        <f t="shared" si="533"/>
        <v>0</v>
      </c>
      <c r="J129" s="84"/>
      <c r="K129" s="84"/>
      <c r="L129" s="84"/>
      <c r="M129" s="84"/>
      <c r="N129" s="84"/>
      <c r="O129" s="84"/>
    </row>
    <row r="130" spans="1:15" s="169" customFormat="1" ht="49.5" customHeight="1" x14ac:dyDescent="0.25">
      <c r="A130" s="104"/>
      <c r="B130" s="205" t="s">
        <v>771</v>
      </c>
      <c r="C130" s="84"/>
      <c r="D130" s="84"/>
      <c r="E130" s="84"/>
      <c r="F130" s="84">
        <v>636500</v>
      </c>
      <c r="G130" s="84">
        <f t="shared" si="532"/>
        <v>636500</v>
      </c>
      <c r="H130" s="231"/>
      <c r="I130" s="84">
        <f t="shared" si="533"/>
        <v>636500</v>
      </c>
      <c r="J130" s="84"/>
      <c r="K130" s="84"/>
      <c r="L130" s="84"/>
      <c r="M130" s="84"/>
      <c r="N130" s="84"/>
      <c r="O130" s="84"/>
    </row>
    <row r="131" spans="1:15" s="169" customFormat="1" ht="31.5" customHeight="1" x14ac:dyDescent="0.25">
      <c r="A131" s="104"/>
      <c r="B131" s="205" t="s">
        <v>774</v>
      </c>
      <c r="C131" s="84"/>
      <c r="D131" s="84"/>
      <c r="E131" s="84"/>
      <c r="F131" s="84">
        <v>173967</v>
      </c>
      <c r="G131" s="84">
        <f t="shared" si="532"/>
        <v>173967</v>
      </c>
      <c r="H131" s="231"/>
      <c r="I131" s="84">
        <f t="shared" si="533"/>
        <v>173967</v>
      </c>
      <c r="J131" s="84"/>
      <c r="K131" s="84"/>
      <c r="L131" s="84"/>
      <c r="M131" s="84"/>
      <c r="N131" s="84"/>
      <c r="O131" s="84"/>
    </row>
    <row r="132" spans="1:15" s="169" customFormat="1" ht="73.5" customHeight="1" x14ac:dyDescent="0.25">
      <c r="A132" s="104"/>
      <c r="B132" s="241" t="s">
        <v>548</v>
      </c>
      <c r="C132" s="84">
        <f>223223+1147</f>
        <v>224370</v>
      </c>
      <c r="D132" s="84"/>
      <c r="E132" s="84">
        <f t="shared" ref="E132" si="538">C132+D132</f>
        <v>224370</v>
      </c>
      <c r="F132" s="84"/>
      <c r="G132" s="84">
        <f t="shared" si="532"/>
        <v>224370</v>
      </c>
      <c r="H132" s="231"/>
      <c r="I132" s="84">
        <f t="shared" si="533"/>
        <v>224370</v>
      </c>
      <c r="J132" s="84">
        <f>225343-52896</f>
        <v>172447</v>
      </c>
      <c r="K132" s="84"/>
      <c r="L132" s="84">
        <f t="shared" si="534"/>
        <v>172447</v>
      </c>
      <c r="M132" s="84">
        <f>225343-15349</f>
        <v>209994</v>
      </c>
      <c r="N132" s="84"/>
      <c r="O132" s="84">
        <f t="shared" si="535"/>
        <v>209994</v>
      </c>
    </row>
    <row r="133" spans="1:15" s="169" customFormat="1" ht="32.25" customHeight="1" x14ac:dyDescent="0.25">
      <c r="A133" s="104" t="s">
        <v>425</v>
      </c>
      <c r="B133" s="251" t="s">
        <v>426</v>
      </c>
      <c r="C133" s="83">
        <f>C134+C144+C146+C148+C150</f>
        <v>131240691.34</v>
      </c>
      <c r="D133" s="83">
        <f t="shared" ref="D133:M133" si="539">D134+D144+D146+D148+D150</f>
        <v>0</v>
      </c>
      <c r="E133" s="83">
        <f t="shared" si="539"/>
        <v>131240691.34</v>
      </c>
      <c r="F133" s="83">
        <f t="shared" ref="F133:G133" si="540">F134+F144+F146+F148+F150</f>
        <v>-1223772.7900000003</v>
      </c>
      <c r="G133" s="83">
        <f t="shared" si="540"/>
        <v>130016918.55</v>
      </c>
      <c r="H133" s="230">
        <f t="shared" ref="H133:I133" si="541">H134+H144+H146+H148+H150</f>
        <v>4295600.33</v>
      </c>
      <c r="I133" s="83">
        <f t="shared" si="541"/>
        <v>134312518.88</v>
      </c>
      <c r="J133" s="83">
        <f t="shared" si="539"/>
        <v>121458597.48</v>
      </c>
      <c r="K133" s="83">
        <f t="shared" ref="K133" si="542">K134+K144+K146+K148+K150</f>
        <v>0</v>
      </c>
      <c r="L133" s="83">
        <f t="shared" ref="L133" si="543">L134+L144+L146+L148+L150</f>
        <v>121458597.48</v>
      </c>
      <c r="M133" s="83">
        <f t="shared" si="539"/>
        <v>122851441.48</v>
      </c>
      <c r="N133" s="83">
        <f t="shared" ref="N133" si="544">N134+N144+N146+N148+N150</f>
        <v>0</v>
      </c>
      <c r="O133" s="83">
        <f t="shared" ref="O133" si="545">O134+O144+O146+O148+O150</f>
        <v>122851441.48</v>
      </c>
    </row>
    <row r="134" spans="1:15" s="169" customFormat="1" ht="30.75" customHeight="1" x14ac:dyDescent="0.25">
      <c r="A134" s="104" t="s">
        <v>427</v>
      </c>
      <c r="B134" s="240" t="s">
        <v>428</v>
      </c>
      <c r="C134" s="84">
        <f>C135</f>
        <v>120106819.34</v>
      </c>
      <c r="D134" s="84">
        <f t="shared" ref="D134:I134" si="546">D135</f>
        <v>0</v>
      </c>
      <c r="E134" s="84">
        <f t="shared" si="546"/>
        <v>120106819.34</v>
      </c>
      <c r="F134" s="84">
        <f t="shared" si="546"/>
        <v>-2377088.4500000002</v>
      </c>
      <c r="G134" s="84">
        <f t="shared" si="546"/>
        <v>117729730.89</v>
      </c>
      <c r="H134" s="231">
        <f t="shared" si="546"/>
        <v>4646476</v>
      </c>
      <c r="I134" s="84">
        <f t="shared" si="546"/>
        <v>122376206.89</v>
      </c>
      <c r="J134" s="84">
        <f t="shared" ref="J134:M134" si="547">J135</f>
        <v>110334696.48</v>
      </c>
      <c r="K134" s="84">
        <f t="shared" ref="K134" si="548">K135</f>
        <v>0</v>
      </c>
      <c r="L134" s="84">
        <f t="shared" ref="L134" si="549">L135</f>
        <v>110334696.48</v>
      </c>
      <c r="M134" s="84">
        <f t="shared" si="547"/>
        <v>111686196.48</v>
      </c>
      <c r="N134" s="84">
        <f t="shared" ref="N134" si="550">N135</f>
        <v>0</v>
      </c>
      <c r="O134" s="84">
        <f t="shared" ref="O134" si="551">O135</f>
        <v>111686196.48</v>
      </c>
    </row>
    <row r="135" spans="1:15" s="169" customFormat="1" ht="39" customHeight="1" x14ac:dyDescent="0.25">
      <c r="A135" s="104" t="s">
        <v>429</v>
      </c>
      <c r="B135" s="240" t="s">
        <v>430</v>
      </c>
      <c r="C135" s="84">
        <f>SUM(C136:C143)</f>
        <v>120106819.34</v>
      </c>
      <c r="D135" s="84">
        <f t="shared" ref="D135:E135" si="552">SUM(D136:D143)</f>
        <v>0</v>
      </c>
      <c r="E135" s="84">
        <f t="shared" si="552"/>
        <v>120106819.34</v>
      </c>
      <c r="F135" s="84">
        <f t="shared" ref="F135:G135" si="553">SUM(F136:F143)</f>
        <v>-2377088.4500000002</v>
      </c>
      <c r="G135" s="84">
        <f t="shared" si="553"/>
        <v>117729730.89</v>
      </c>
      <c r="H135" s="231">
        <f t="shared" ref="H135:I135" si="554">SUM(H136:H143)</f>
        <v>4646476</v>
      </c>
      <c r="I135" s="84">
        <f t="shared" si="554"/>
        <v>122376206.89</v>
      </c>
      <c r="J135" s="84">
        <f>SUM(J136:J143)</f>
        <v>110334696.48</v>
      </c>
      <c r="K135" s="84">
        <f t="shared" ref="K135" si="555">SUM(K136:K143)</f>
        <v>0</v>
      </c>
      <c r="L135" s="84">
        <f t="shared" ref="L135" si="556">SUM(L136:L143)</f>
        <v>110334696.48</v>
      </c>
      <c r="M135" s="84">
        <f>SUM(M136:M143)</f>
        <v>111686196.48</v>
      </c>
      <c r="N135" s="84">
        <f t="shared" ref="N135" si="557">SUM(N136:N143)</f>
        <v>0</v>
      </c>
      <c r="O135" s="84">
        <f t="shared" ref="O135" si="558">SUM(O136:O143)</f>
        <v>111686196.48</v>
      </c>
    </row>
    <row r="136" spans="1:15" s="169" customFormat="1" ht="29.25" customHeight="1" x14ac:dyDescent="0.25">
      <c r="A136" s="104"/>
      <c r="B136" s="241" t="s">
        <v>472</v>
      </c>
      <c r="C136" s="84">
        <v>859000</v>
      </c>
      <c r="D136" s="84"/>
      <c r="E136" s="84">
        <f t="shared" ref="E136:E142" si="559">C136+D136</f>
        <v>859000</v>
      </c>
      <c r="F136" s="84"/>
      <c r="G136" s="84">
        <f t="shared" ref="G136:G142" si="560">E136+F136</f>
        <v>859000</v>
      </c>
      <c r="H136" s="231"/>
      <c r="I136" s="84">
        <f t="shared" ref="I136:I142" si="561">G136+H136</f>
        <v>859000</v>
      </c>
      <c r="J136" s="84">
        <v>859000</v>
      </c>
      <c r="K136" s="84"/>
      <c r="L136" s="84">
        <f t="shared" ref="L136:L142" si="562">J136+K136</f>
        <v>859000</v>
      </c>
      <c r="M136" s="84">
        <v>859000</v>
      </c>
      <c r="N136" s="84"/>
      <c r="O136" s="84">
        <f t="shared" ref="O136:O142" si="563">M136+N136</f>
        <v>859000</v>
      </c>
    </row>
    <row r="137" spans="1:15" s="169" customFormat="1" ht="23.25" customHeight="1" x14ac:dyDescent="0.25">
      <c r="A137" s="104"/>
      <c r="B137" s="241" t="s">
        <v>478</v>
      </c>
      <c r="C137" s="84">
        <v>108528779</v>
      </c>
      <c r="D137" s="84"/>
      <c r="E137" s="84">
        <f t="shared" si="559"/>
        <v>108528779</v>
      </c>
      <c r="F137" s="84"/>
      <c r="G137" s="84">
        <f t="shared" si="560"/>
        <v>108528779</v>
      </c>
      <c r="H137" s="231">
        <v>4654476</v>
      </c>
      <c r="I137" s="84">
        <f t="shared" si="561"/>
        <v>113183255</v>
      </c>
      <c r="J137" s="84">
        <v>97309993</v>
      </c>
      <c r="K137" s="84"/>
      <c r="L137" s="84">
        <f t="shared" si="562"/>
        <v>97309993</v>
      </c>
      <c r="M137" s="84">
        <v>97309993</v>
      </c>
      <c r="N137" s="84"/>
      <c r="O137" s="84">
        <f t="shared" si="563"/>
        <v>97309993</v>
      </c>
    </row>
    <row r="138" spans="1:15" s="169" customFormat="1" ht="87" customHeight="1" x14ac:dyDescent="0.25">
      <c r="A138" s="104"/>
      <c r="B138" s="241" t="s">
        <v>474</v>
      </c>
      <c r="C138" s="84">
        <v>122400</v>
      </c>
      <c r="D138" s="84"/>
      <c r="E138" s="84">
        <f t="shared" si="559"/>
        <v>122400</v>
      </c>
      <c r="F138" s="84"/>
      <c r="G138" s="84">
        <f t="shared" si="560"/>
        <v>122400</v>
      </c>
      <c r="H138" s="231"/>
      <c r="I138" s="84">
        <f t="shared" si="561"/>
        <v>122400</v>
      </c>
      <c r="J138" s="84">
        <v>122400</v>
      </c>
      <c r="K138" s="84"/>
      <c r="L138" s="84">
        <f t="shared" si="562"/>
        <v>122400</v>
      </c>
      <c r="M138" s="84">
        <v>122400</v>
      </c>
      <c r="N138" s="84"/>
      <c r="O138" s="84">
        <f t="shared" si="563"/>
        <v>122400</v>
      </c>
    </row>
    <row r="139" spans="1:15" s="169" customFormat="1" ht="128.25" customHeight="1" x14ac:dyDescent="0.25">
      <c r="A139" s="104"/>
      <c r="B139" s="241" t="s">
        <v>473</v>
      </c>
      <c r="C139" s="84">
        <v>1305850</v>
      </c>
      <c r="D139" s="84"/>
      <c r="E139" s="84">
        <f t="shared" si="559"/>
        <v>1305850</v>
      </c>
      <c r="F139" s="84"/>
      <c r="G139" s="84">
        <f t="shared" si="560"/>
        <v>1305850</v>
      </c>
      <c r="H139" s="231"/>
      <c r="I139" s="84">
        <f t="shared" si="561"/>
        <v>1305850</v>
      </c>
      <c r="J139" s="84">
        <v>1305850</v>
      </c>
      <c r="K139" s="84"/>
      <c r="L139" s="84">
        <f t="shared" si="562"/>
        <v>1305850</v>
      </c>
      <c r="M139" s="84">
        <v>1305850</v>
      </c>
      <c r="N139" s="84"/>
      <c r="O139" s="84">
        <f t="shared" si="563"/>
        <v>1305850</v>
      </c>
    </row>
    <row r="140" spans="1:15" s="169" customFormat="1" ht="81" customHeight="1" x14ac:dyDescent="0.25">
      <c r="A140" s="104"/>
      <c r="B140" s="241" t="s">
        <v>477</v>
      </c>
      <c r="C140" s="84">
        <v>261090</v>
      </c>
      <c r="D140" s="84"/>
      <c r="E140" s="84">
        <f t="shared" si="559"/>
        <v>261090</v>
      </c>
      <c r="F140" s="84"/>
      <c r="G140" s="84">
        <f t="shared" si="560"/>
        <v>261090</v>
      </c>
      <c r="H140" s="231"/>
      <c r="I140" s="84">
        <f t="shared" si="561"/>
        <v>261090</v>
      </c>
      <c r="J140" s="84">
        <v>261090</v>
      </c>
      <c r="K140" s="84"/>
      <c r="L140" s="84">
        <f t="shared" si="562"/>
        <v>261090</v>
      </c>
      <c r="M140" s="84">
        <v>261090</v>
      </c>
      <c r="N140" s="84"/>
      <c r="O140" s="84">
        <f t="shared" si="563"/>
        <v>261090</v>
      </c>
    </row>
    <row r="141" spans="1:15" s="169" customFormat="1" ht="59.25" customHeight="1" x14ac:dyDescent="0.25">
      <c r="A141" s="104"/>
      <c r="B141" s="241" t="s">
        <v>475</v>
      </c>
      <c r="C141" s="84">
        <v>267600</v>
      </c>
      <c r="D141" s="84"/>
      <c r="E141" s="84">
        <f t="shared" si="559"/>
        <v>267600</v>
      </c>
      <c r="F141" s="84"/>
      <c r="G141" s="84">
        <f t="shared" si="560"/>
        <v>267600</v>
      </c>
      <c r="H141" s="231">
        <v>-8000</v>
      </c>
      <c r="I141" s="84">
        <f t="shared" si="561"/>
        <v>259600</v>
      </c>
      <c r="J141" s="84">
        <v>267600</v>
      </c>
      <c r="K141" s="84"/>
      <c r="L141" s="84">
        <f t="shared" si="562"/>
        <v>267600</v>
      </c>
      <c r="M141" s="84">
        <v>267600</v>
      </c>
      <c r="N141" s="84"/>
      <c r="O141" s="84">
        <f t="shared" si="563"/>
        <v>267600</v>
      </c>
    </row>
    <row r="142" spans="1:15" s="169" customFormat="1" ht="87.75" customHeight="1" x14ac:dyDescent="0.25">
      <c r="A142" s="104"/>
      <c r="B142" s="241" t="s">
        <v>476</v>
      </c>
      <c r="C142" s="84">
        <v>8637900</v>
      </c>
      <c r="D142" s="84"/>
      <c r="E142" s="84">
        <f t="shared" si="559"/>
        <v>8637900</v>
      </c>
      <c r="F142" s="84">
        <v>-2495600</v>
      </c>
      <c r="G142" s="84">
        <f t="shared" si="560"/>
        <v>6142300</v>
      </c>
      <c r="H142" s="231"/>
      <c r="I142" s="84">
        <f t="shared" si="561"/>
        <v>6142300</v>
      </c>
      <c r="J142" s="84">
        <v>10091100</v>
      </c>
      <c r="K142" s="84"/>
      <c r="L142" s="84">
        <f t="shared" si="562"/>
        <v>10091100</v>
      </c>
      <c r="M142" s="84">
        <v>11442600</v>
      </c>
      <c r="N142" s="84"/>
      <c r="O142" s="84">
        <f t="shared" si="563"/>
        <v>11442600</v>
      </c>
    </row>
    <row r="143" spans="1:15" s="169" customFormat="1" ht="144.75" customHeight="1" x14ac:dyDescent="0.25">
      <c r="A143" s="104"/>
      <c r="B143" s="241" t="s">
        <v>778</v>
      </c>
      <c r="C143" s="84">
        <v>124200.34</v>
      </c>
      <c r="D143" s="84"/>
      <c r="E143" s="84">
        <f>C143+D143</f>
        <v>124200.34</v>
      </c>
      <c r="F143" s="84">
        <v>118511.55</v>
      </c>
      <c r="G143" s="84">
        <f>E143+F143</f>
        <v>242711.89</v>
      </c>
      <c r="H143" s="231"/>
      <c r="I143" s="84">
        <f>G143+H143</f>
        <v>242711.89</v>
      </c>
      <c r="J143" s="84">
        <v>117663.48</v>
      </c>
      <c r="K143" s="84"/>
      <c r="L143" s="84">
        <f>J143+K143</f>
        <v>117663.48</v>
      </c>
      <c r="M143" s="84">
        <v>117663.48</v>
      </c>
      <c r="N143" s="84"/>
      <c r="O143" s="84">
        <f>M143+N143</f>
        <v>117663.48</v>
      </c>
    </row>
    <row r="144" spans="1:15" s="169" customFormat="1" ht="75.75" customHeight="1" x14ac:dyDescent="0.25">
      <c r="A144" s="104" t="s">
        <v>431</v>
      </c>
      <c r="B144" s="180" t="s">
        <v>432</v>
      </c>
      <c r="C144" s="84">
        <f>C145</f>
        <v>867418</v>
      </c>
      <c r="D144" s="84">
        <f t="shared" ref="D144:I144" si="564">D145</f>
        <v>0</v>
      </c>
      <c r="E144" s="84">
        <f t="shared" si="564"/>
        <v>867418</v>
      </c>
      <c r="F144" s="84">
        <f t="shared" si="564"/>
        <v>0</v>
      </c>
      <c r="G144" s="84">
        <f t="shared" si="564"/>
        <v>867418</v>
      </c>
      <c r="H144" s="231">
        <f t="shared" si="564"/>
        <v>-33745</v>
      </c>
      <c r="I144" s="84">
        <f t="shared" si="564"/>
        <v>833673</v>
      </c>
      <c r="J144" s="84">
        <f>J145</f>
        <v>867418</v>
      </c>
      <c r="K144" s="84">
        <f t="shared" ref="K144" si="565">K145</f>
        <v>0</v>
      </c>
      <c r="L144" s="84">
        <f t="shared" ref="L144" si="566">L145</f>
        <v>867418</v>
      </c>
      <c r="M144" s="84">
        <f>M145</f>
        <v>867418</v>
      </c>
      <c r="N144" s="84">
        <f t="shared" ref="N144" si="567">N145</f>
        <v>0</v>
      </c>
      <c r="O144" s="84">
        <f t="shared" ref="O144" si="568">O145</f>
        <v>867418</v>
      </c>
    </row>
    <row r="145" spans="1:15" s="169" customFormat="1" ht="75.75" customHeight="1" x14ac:dyDescent="0.25">
      <c r="A145" s="104" t="s">
        <v>433</v>
      </c>
      <c r="B145" s="180" t="s">
        <v>434</v>
      </c>
      <c r="C145" s="84">
        <v>867418</v>
      </c>
      <c r="D145" s="84"/>
      <c r="E145" s="84">
        <f>C145+D145</f>
        <v>867418</v>
      </c>
      <c r="F145" s="84"/>
      <c r="G145" s="84">
        <f>E145+F145</f>
        <v>867418</v>
      </c>
      <c r="H145" s="231">
        <v>-33745</v>
      </c>
      <c r="I145" s="84">
        <f>G145+H145</f>
        <v>833673</v>
      </c>
      <c r="J145" s="84">
        <v>867418</v>
      </c>
      <c r="K145" s="84"/>
      <c r="L145" s="84">
        <f>J145+K145</f>
        <v>867418</v>
      </c>
      <c r="M145" s="84">
        <v>867418</v>
      </c>
      <c r="N145" s="84"/>
      <c r="O145" s="84">
        <f>M145+N145</f>
        <v>867418</v>
      </c>
    </row>
    <row r="146" spans="1:15" s="170" customFormat="1" ht="75.75" customHeight="1" x14ac:dyDescent="0.25">
      <c r="A146" s="104" t="s">
        <v>435</v>
      </c>
      <c r="B146" s="180" t="s">
        <v>436</v>
      </c>
      <c r="C146" s="84">
        <f>C147</f>
        <v>9026160</v>
      </c>
      <c r="D146" s="84">
        <f t="shared" ref="D146:I146" si="569">D147</f>
        <v>0</v>
      </c>
      <c r="E146" s="84">
        <f t="shared" si="569"/>
        <v>9026160</v>
      </c>
      <c r="F146" s="84">
        <f t="shared" si="569"/>
        <v>1153315.6599999999</v>
      </c>
      <c r="G146" s="84">
        <f t="shared" si="569"/>
        <v>10179475.66</v>
      </c>
      <c r="H146" s="231">
        <f t="shared" si="569"/>
        <v>-386118.67</v>
      </c>
      <c r="I146" s="84">
        <f t="shared" si="569"/>
        <v>9793356.9900000002</v>
      </c>
      <c r="J146" s="84">
        <f t="shared" ref="J146:M146" si="570">J147</f>
        <v>9026160</v>
      </c>
      <c r="K146" s="84">
        <f t="shared" ref="K146" si="571">K147</f>
        <v>0</v>
      </c>
      <c r="L146" s="84">
        <f t="shared" ref="L146" si="572">L147</f>
        <v>9026160</v>
      </c>
      <c r="M146" s="84">
        <f t="shared" si="570"/>
        <v>9026160</v>
      </c>
      <c r="N146" s="84">
        <f t="shared" ref="N146" si="573">N147</f>
        <v>0</v>
      </c>
      <c r="O146" s="84">
        <f t="shared" ref="O146" si="574">O147</f>
        <v>9026160</v>
      </c>
    </row>
    <row r="147" spans="1:15" s="170" customFormat="1" ht="68.25" customHeight="1" x14ac:dyDescent="0.25">
      <c r="A147" s="104" t="s">
        <v>437</v>
      </c>
      <c r="B147" s="180" t="s">
        <v>438</v>
      </c>
      <c r="C147" s="84">
        <v>9026160</v>
      </c>
      <c r="D147" s="84"/>
      <c r="E147" s="84">
        <f>C147+D147</f>
        <v>9026160</v>
      </c>
      <c r="F147" s="84">
        <v>1153315.6599999999</v>
      </c>
      <c r="G147" s="84">
        <f>E147+F147</f>
        <v>10179475.66</v>
      </c>
      <c r="H147" s="231">
        <v>-386118.67</v>
      </c>
      <c r="I147" s="84">
        <f>G147+H147</f>
        <v>9793356.9900000002</v>
      </c>
      <c r="J147" s="84">
        <v>9026160</v>
      </c>
      <c r="K147" s="84"/>
      <c r="L147" s="84">
        <f>J147+K147</f>
        <v>9026160</v>
      </c>
      <c r="M147" s="84">
        <v>9026160</v>
      </c>
      <c r="N147" s="84"/>
      <c r="O147" s="84">
        <f>M147+N147</f>
        <v>9026160</v>
      </c>
    </row>
    <row r="148" spans="1:15" s="170" customFormat="1" ht="45.75" customHeight="1" x14ac:dyDescent="0.25">
      <c r="A148" s="104" t="s">
        <v>439</v>
      </c>
      <c r="B148" s="240" t="s">
        <v>440</v>
      </c>
      <c r="C148" s="84">
        <f>C149</f>
        <v>1188709</v>
      </c>
      <c r="D148" s="84">
        <f t="shared" ref="D148:I148" si="575">D149</f>
        <v>0</v>
      </c>
      <c r="E148" s="84">
        <f t="shared" si="575"/>
        <v>1188709</v>
      </c>
      <c r="F148" s="84">
        <f t="shared" si="575"/>
        <v>0</v>
      </c>
      <c r="G148" s="84">
        <f t="shared" si="575"/>
        <v>1188709</v>
      </c>
      <c r="H148" s="231">
        <f t="shared" si="575"/>
        <v>68988</v>
      </c>
      <c r="I148" s="84">
        <f t="shared" si="575"/>
        <v>1257697</v>
      </c>
      <c r="J148" s="84">
        <f t="shared" ref="J148:M148" si="576">J149</f>
        <v>1227191</v>
      </c>
      <c r="K148" s="84">
        <f t="shared" ref="K148" si="577">K149</f>
        <v>0</v>
      </c>
      <c r="L148" s="84">
        <f t="shared" ref="L148" si="578">L149</f>
        <v>1227191</v>
      </c>
      <c r="M148" s="84">
        <f t="shared" si="576"/>
        <v>1268884</v>
      </c>
      <c r="N148" s="84">
        <f t="shared" ref="N148" si="579">N149</f>
        <v>0</v>
      </c>
      <c r="O148" s="84">
        <f t="shared" ref="O148" si="580">O149</f>
        <v>1268884</v>
      </c>
    </row>
    <row r="149" spans="1:15" s="170" customFormat="1" ht="45" customHeight="1" x14ac:dyDescent="0.25">
      <c r="A149" s="104" t="s">
        <v>441</v>
      </c>
      <c r="B149" s="240" t="s">
        <v>442</v>
      </c>
      <c r="C149" s="84">
        <v>1188709</v>
      </c>
      <c r="D149" s="84"/>
      <c r="E149" s="84">
        <f>C149+D149</f>
        <v>1188709</v>
      </c>
      <c r="F149" s="84"/>
      <c r="G149" s="84">
        <f>E149+F149</f>
        <v>1188709</v>
      </c>
      <c r="H149" s="231">
        <v>68988</v>
      </c>
      <c r="I149" s="84">
        <f>G149+H149</f>
        <v>1257697</v>
      </c>
      <c r="J149" s="84">
        <v>1227191</v>
      </c>
      <c r="K149" s="84"/>
      <c r="L149" s="84">
        <f>J149+K149</f>
        <v>1227191</v>
      </c>
      <c r="M149" s="84">
        <v>1268884</v>
      </c>
      <c r="N149" s="84"/>
      <c r="O149" s="84">
        <f>M149+N149</f>
        <v>1268884</v>
      </c>
    </row>
    <row r="150" spans="1:15" s="170" customFormat="1" ht="62.25" customHeight="1" x14ac:dyDescent="0.25">
      <c r="A150" s="104" t="s">
        <v>443</v>
      </c>
      <c r="B150" s="180" t="s">
        <v>444</v>
      </c>
      <c r="C150" s="84">
        <f>C151</f>
        <v>51585</v>
      </c>
      <c r="D150" s="84">
        <f t="shared" ref="D150:I150" si="581">D151</f>
        <v>0</v>
      </c>
      <c r="E150" s="84">
        <f t="shared" si="581"/>
        <v>51585</v>
      </c>
      <c r="F150" s="84">
        <f t="shared" si="581"/>
        <v>0</v>
      </c>
      <c r="G150" s="84">
        <f t="shared" si="581"/>
        <v>51585</v>
      </c>
      <c r="H150" s="231">
        <f t="shared" si="581"/>
        <v>0</v>
      </c>
      <c r="I150" s="84">
        <f t="shared" si="581"/>
        <v>51585</v>
      </c>
      <c r="J150" s="84">
        <f t="shared" ref="J150:M150" si="582">J151</f>
        <v>3132</v>
      </c>
      <c r="K150" s="84">
        <f t="shared" ref="K150" si="583">K151</f>
        <v>0</v>
      </c>
      <c r="L150" s="84">
        <f t="shared" ref="L150" si="584">L151</f>
        <v>3132</v>
      </c>
      <c r="M150" s="84">
        <f t="shared" si="582"/>
        <v>2783</v>
      </c>
      <c r="N150" s="84">
        <f t="shared" ref="N150" si="585">N151</f>
        <v>0</v>
      </c>
      <c r="O150" s="84">
        <f t="shared" ref="O150" si="586">O151</f>
        <v>2783</v>
      </c>
    </row>
    <row r="151" spans="1:15" s="170" customFormat="1" ht="69" customHeight="1" x14ac:dyDescent="0.25">
      <c r="A151" s="104" t="s">
        <v>445</v>
      </c>
      <c r="B151" s="180" t="s">
        <v>446</v>
      </c>
      <c r="C151" s="84">
        <v>51585</v>
      </c>
      <c r="D151" s="84"/>
      <c r="E151" s="84">
        <f>C151+D151</f>
        <v>51585</v>
      </c>
      <c r="F151" s="84"/>
      <c r="G151" s="84">
        <f>E151+F151</f>
        <v>51585</v>
      </c>
      <c r="H151" s="231"/>
      <c r="I151" s="84">
        <f>G151+H151</f>
        <v>51585</v>
      </c>
      <c r="J151" s="84">
        <v>3132</v>
      </c>
      <c r="K151" s="84"/>
      <c r="L151" s="84">
        <f>J151+K151</f>
        <v>3132</v>
      </c>
      <c r="M151" s="84">
        <v>2783</v>
      </c>
      <c r="N151" s="84"/>
      <c r="O151" s="84">
        <f>M151+N151</f>
        <v>2783</v>
      </c>
    </row>
    <row r="152" spans="1:15" s="170" customFormat="1" ht="27" customHeight="1" x14ac:dyDescent="0.25">
      <c r="A152" s="104" t="s">
        <v>447</v>
      </c>
      <c r="B152" s="6" t="s">
        <v>60</v>
      </c>
      <c r="C152" s="83">
        <f>C153+C157+C155</f>
        <v>14338205.4</v>
      </c>
      <c r="D152" s="83">
        <f t="shared" ref="D152:E152" si="587">D153+D157+D155</f>
        <v>0</v>
      </c>
      <c r="E152" s="83">
        <f t="shared" si="587"/>
        <v>14338205.4</v>
      </c>
      <c r="F152" s="83">
        <f t="shared" ref="F152:G152" si="588">F153+F157+F155</f>
        <v>1878431</v>
      </c>
      <c r="G152" s="83">
        <f t="shared" si="588"/>
        <v>16216636.4</v>
      </c>
      <c r="H152" s="230">
        <f t="shared" ref="H152:I152" si="589">H153+H157+H155</f>
        <v>41392.800000000003</v>
      </c>
      <c r="I152" s="83">
        <f t="shared" si="589"/>
        <v>16258029.199999999</v>
      </c>
      <c r="J152" s="83">
        <f t="shared" ref="J152:M152" si="590">J153+J157+J155</f>
        <v>14126934.6</v>
      </c>
      <c r="K152" s="83">
        <f t="shared" ref="K152" si="591">K153+K157+K155</f>
        <v>0</v>
      </c>
      <c r="L152" s="83">
        <f t="shared" ref="L152" si="592">L153+L157+L155</f>
        <v>14126934.6</v>
      </c>
      <c r="M152" s="83">
        <f t="shared" si="590"/>
        <v>14151950.4</v>
      </c>
      <c r="N152" s="83">
        <f t="shared" ref="N152" si="593">N153+N157+N155</f>
        <v>0</v>
      </c>
      <c r="O152" s="83">
        <f t="shared" ref="O152" si="594">O153+O157+O155</f>
        <v>14151950.4</v>
      </c>
    </row>
    <row r="153" spans="1:15" s="170" customFormat="1" ht="57" customHeight="1" x14ac:dyDescent="0.25">
      <c r="A153" s="104" t="s">
        <v>448</v>
      </c>
      <c r="B153" s="180" t="s">
        <v>449</v>
      </c>
      <c r="C153" s="84">
        <f t="shared" ref="C153:O153" si="595">C154</f>
        <v>5890900</v>
      </c>
      <c r="D153" s="84">
        <f t="shared" si="595"/>
        <v>0</v>
      </c>
      <c r="E153" s="84">
        <f t="shared" si="595"/>
        <v>5890900</v>
      </c>
      <c r="F153" s="84">
        <f t="shared" si="595"/>
        <v>0</v>
      </c>
      <c r="G153" s="84">
        <f t="shared" si="595"/>
        <v>5890900</v>
      </c>
      <c r="H153" s="231">
        <f t="shared" si="595"/>
        <v>0</v>
      </c>
      <c r="I153" s="84">
        <f t="shared" si="595"/>
        <v>5890900</v>
      </c>
      <c r="J153" s="84">
        <f t="shared" si="595"/>
        <v>5890900</v>
      </c>
      <c r="K153" s="84">
        <f t="shared" si="595"/>
        <v>0</v>
      </c>
      <c r="L153" s="84">
        <f t="shared" si="595"/>
        <v>5890900</v>
      </c>
      <c r="M153" s="84">
        <f t="shared" si="595"/>
        <v>5890900</v>
      </c>
      <c r="N153" s="84">
        <f t="shared" si="595"/>
        <v>0</v>
      </c>
      <c r="O153" s="84">
        <f t="shared" si="595"/>
        <v>5890900</v>
      </c>
    </row>
    <row r="154" spans="1:15" s="170" customFormat="1" ht="42.75" customHeight="1" x14ac:dyDescent="0.25">
      <c r="A154" s="104" t="s">
        <v>450</v>
      </c>
      <c r="B154" s="180" t="s">
        <v>451</v>
      </c>
      <c r="C154" s="84">
        <v>5890900</v>
      </c>
      <c r="D154" s="84"/>
      <c r="E154" s="84">
        <f>C154+D154</f>
        <v>5890900</v>
      </c>
      <c r="F154" s="84"/>
      <c r="G154" s="84">
        <f>E154+F154</f>
        <v>5890900</v>
      </c>
      <c r="H154" s="231"/>
      <c r="I154" s="84">
        <f>G154+H154</f>
        <v>5890900</v>
      </c>
      <c r="J154" s="84">
        <v>5890900</v>
      </c>
      <c r="K154" s="84"/>
      <c r="L154" s="84">
        <f>J154+K154</f>
        <v>5890900</v>
      </c>
      <c r="M154" s="84">
        <v>5890900</v>
      </c>
      <c r="N154" s="84"/>
      <c r="O154" s="84">
        <f>M154+N154</f>
        <v>5890900</v>
      </c>
    </row>
    <row r="155" spans="1:15" s="170" customFormat="1" ht="66.75" customHeight="1" x14ac:dyDescent="0.25">
      <c r="A155" s="104" t="s">
        <v>565</v>
      </c>
      <c r="B155" s="240" t="s">
        <v>566</v>
      </c>
      <c r="C155" s="84">
        <f>C156</f>
        <v>7733880</v>
      </c>
      <c r="D155" s="84">
        <f t="shared" ref="D155:I155" si="596">D156</f>
        <v>0</v>
      </c>
      <c r="E155" s="84">
        <f t="shared" si="596"/>
        <v>7733880</v>
      </c>
      <c r="F155" s="84">
        <f t="shared" si="596"/>
        <v>0</v>
      </c>
      <c r="G155" s="84">
        <f t="shared" si="596"/>
        <v>7733880</v>
      </c>
      <c r="H155" s="231">
        <f t="shared" si="596"/>
        <v>0</v>
      </c>
      <c r="I155" s="84">
        <f t="shared" si="596"/>
        <v>7733880</v>
      </c>
      <c r="J155" s="84">
        <f>J156</f>
        <v>7499520</v>
      </c>
      <c r="K155" s="84">
        <f t="shared" ref="K155" si="597">K156</f>
        <v>0</v>
      </c>
      <c r="L155" s="84">
        <f t="shared" ref="L155" si="598">L156</f>
        <v>7499520</v>
      </c>
      <c r="M155" s="84">
        <f>M156</f>
        <v>7499520</v>
      </c>
      <c r="N155" s="84">
        <f t="shared" ref="N155" si="599">N156</f>
        <v>0</v>
      </c>
      <c r="O155" s="84">
        <f t="shared" ref="O155" si="600">O156</f>
        <v>7499520</v>
      </c>
    </row>
    <row r="156" spans="1:15" s="170" customFormat="1" ht="51.75" customHeight="1" x14ac:dyDescent="0.25">
      <c r="A156" s="104" t="s">
        <v>527</v>
      </c>
      <c r="B156" s="240" t="s">
        <v>528</v>
      </c>
      <c r="C156" s="84">
        <v>7733880</v>
      </c>
      <c r="D156" s="84"/>
      <c r="E156" s="84">
        <f>C156+D156</f>
        <v>7733880</v>
      </c>
      <c r="F156" s="84"/>
      <c r="G156" s="84">
        <f>E156+F156</f>
        <v>7733880</v>
      </c>
      <c r="H156" s="231"/>
      <c r="I156" s="84">
        <f>G156+H156</f>
        <v>7733880</v>
      </c>
      <c r="J156" s="84">
        <v>7499520</v>
      </c>
      <c r="K156" s="84"/>
      <c r="L156" s="84">
        <f>J156+K156</f>
        <v>7499520</v>
      </c>
      <c r="M156" s="84">
        <v>7499520</v>
      </c>
      <c r="N156" s="84"/>
      <c r="O156" s="84">
        <f>M156+N156</f>
        <v>7499520</v>
      </c>
    </row>
    <row r="157" spans="1:15" s="170" customFormat="1" ht="32.25" customHeight="1" x14ac:dyDescent="0.25">
      <c r="A157" s="104" t="s">
        <v>452</v>
      </c>
      <c r="B157" s="240" t="s">
        <v>453</v>
      </c>
      <c r="C157" s="84">
        <f>C158</f>
        <v>713425.4</v>
      </c>
      <c r="D157" s="84">
        <f t="shared" ref="D157:I157" si="601">D158</f>
        <v>0</v>
      </c>
      <c r="E157" s="84">
        <f t="shared" si="601"/>
        <v>713425.4</v>
      </c>
      <c r="F157" s="84">
        <f t="shared" si="601"/>
        <v>1878431</v>
      </c>
      <c r="G157" s="84">
        <f t="shared" si="601"/>
        <v>2591856.4</v>
      </c>
      <c r="H157" s="231">
        <f t="shared" si="601"/>
        <v>41392.800000000003</v>
      </c>
      <c r="I157" s="84">
        <f t="shared" si="601"/>
        <v>2633249.1999999997</v>
      </c>
      <c r="J157" s="84">
        <f t="shared" ref="J157:M157" si="602">J158</f>
        <v>736514.6</v>
      </c>
      <c r="K157" s="84">
        <f t="shared" ref="K157" si="603">K158</f>
        <v>0</v>
      </c>
      <c r="L157" s="84">
        <f t="shared" ref="L157" si="604">L158</f>
        <v>736514.6</v>
      </c>
      <c r="M157" s="84">
        <f t="shared" si="602"/>
        <v>761530.4</v>
      </c>
      <c r="N157" s="84">
        <f t="shared" ref="N157" si="605">N158</f>
        <v>0</v>
      </c>
      <c r="O157" s="84">
        <f t="shared" ref="O157" si="606">O158</f>
        <v>761530.4</v>
      </c>
    </row>
    <row r="158" spans="1:15" s="170" customFormat="1" ht="45" customHeight="1" x14ac:dyDescent="0.25">
      <c r="A158" s="104" t="s">
        <v>454</v>
      </c>
      <c r="B158" s="240" t="s">
        <v>455</v>
      </c>
      <c r="C158" s="84">
        <f>713225.4+200</f>
        <v>713425.4</v>
      </c>
      <c r="D158" s="84"/>
      <c r="E158" s="84">
        <f>C158+D158</f>
        <v>713425.4</v>
      </c>
      <c r="F158" s="84">
        <f>523431+1355000</f>
        <v>1878431</v>
      </c>
      <c r="G158" s="84">
        <f>E158+F158</f>
        <v>2591856.4</v>
      </c>
      <c r="H158" s="231">
        <v>41392.800000000003</v>
      </c>
      <c r="I158" s="84">
        <f>G158+H158</f>
        <v>2633249.1999999997</v>
      </c>
      <c r="J158" s="84">
        <f>736314.6+200</f>
        <v>736514.6</v>
      </c>
      <c r="K158" s="84"/>
      <c r="L158" s="84">
        <f>J158+K158</f>
        <v>736514.6</v>
      </c>
      <c r="M158" s="84">
        <f>761330.4+200</f>
        <v>761530.4</v>
      </c>
      <c r="N158" s="84"/>
      <c r="O158" s="84">
        <f>M158+N158</f>
        <v>761530.4</v>
      </c>
    </row>
    <row r="159" spans="1:15" s="204" customFormat="1" ht="21" customHeight="1" x14ac:dyDescent="0.25">
      <c r="A159" s="202"/>
      <c r="B159" s="179" t="s">
        <v>497</v>
      </c>
      <c r="C159" s="203"/>
      <c r="D159" s="203"/>
      <c r="E159" s="203">
        <v>713225.4</v>
      </c>
      <c r="F159" s="203"/>
      <c r="G159" s="203">
        <f t="shared" ref="G159:G162" si="607">E159+F159</f>
        <v>713225.4</v>
      </c>
      <c r="H159" s="232">
        <v>41392.800000000003</v>
      </c>
      <c r="I159" s="203">
        <f t="shared" ref="I159:I162" si="608">G159+H159</f>
        <v>754618.20000000007</v>
      </c>
      <c r="J159" s="203"/>
      <c r="K159" s="203"/>
      <c r="L159" s="203"/>
      <c r="M159" s="203"/>
      <c r="N159" s="203"/>
      <c r="O159" s="203"/>
    </row>
    <row r="160" spans="1:15" s="204" customFormat="1" ht="21" customHeight="1" x14ac:dyDescent="0.25">
      <c r="A160" s="202"/>
      <c r="B160" s="179" t="s">
        <v>775</v>
      </c>
      <c r="C160" s="203"/>
      <c r="D160" s="203"/>
      <c r="E160" s="203">
        <v>200</v>
      </c>
      <c r="F160" s="203"/>
      <c r="G160" s="203">
        <f t="shared" si="607"/>
        <v>200</v>
      </c>
      <c r="H160" s="232"/>
      <c r="I160" s="203">
        <f t="shared" si="608"/>
        <v>200</v>
      </c>
      <c r="J160" s="203"/>
      <c r="K160" s="203"/>
      <c r="L160" s="203"/>
      <c r="M160" s="203"/>
      <c r="N160" s="203"/>
      <c r="O160" s="203"/>
    </row>
    <row r="161" spans="1:15" s="204" customFormat="1" ht="21" customHeight="1" x14ac:dyDescent="0.25">
      <c r="A161" s="202"/>
      <c r="B161" s="179" t="s">
        <v>769</v>
      </c>
      <c r="C161" s="203"/>
      <c r="D161" s="203"/>
      <c r="E161" s="203"/>
      <c r="F161" s="203">
        <v>523431</v>
      </c>
      <c r="G161" s="203">
        <f t="shared" si="607"/>
        <v>523431</v>
      </c>
      <c r="H161" s="232"/>
      <c r="I161" s="203">
        <f t="shared" si="608"/>
        <v>523431</v>
      </c>
      <c r="J161" s="203"/>
      <c r="K161" s="203"/>
      <c r="L161" s="203"/>
      <c r="M161" s="203"/>
      <c r="N161" s="203"/>
      <c r="O161" s="203"/>
    </row>
    <row r="162" spans="1:15" s="204" customFormat="1" ht="21" customHeight="1" x14ac:dyDescent="0.25">
      <c r="A162" s="202"/>
      <c r="B162" s="179" t="s">
        <v>770</v>
      </c>
      <c r="C162" s="203"/>
      <c r="D162" s="203"/>
      <c r="E162" s="203"/>
      <c r="F162" s="203">
        <v>1355000</v>
      </c>
      <c r="G162" s="203">
        <f t="shared" si="607"/>
        <v>1355000</v>
      </c>
      <c r="H162" s="232"/>
      <c r="I162" s="203">
        <f t="shared" si="608"/>
        <v>1355000</v>
      </c>
      <c r="J162" s="203"/>
      <c r="K162" s="203"/>
      <c r="L162" s="203"/>
      <c r="M162" s="203"/>
      <c r="N162" s="203"/>
      <c r="O162" s="203"/>
    </row>
    <row r="163" spans="1:15" s="65" customFormat="1" ht="25.5" customHeight="1" x14ac:dyDescent="0.25">
      <c r="A163" s="211" t="s">
        <v>456</v>
      </c>
      <c r="B163" s="6" t="s">
        <v>457</v>
      </c>
      <c r="C163" s="83">
        <f t="shared" ref="C163" si="609">C165</f>
        <v>0</v>
      </c>
      <c r="D163" s="83">
        <f t="shared" ref="D163:O163" si="610">D165</f>
        <v>0</v>
      </c>
      <c r="E163" s="83">
        <f t="shared" si="610"/>
        <v>0</v>
      </c>
      <c r="F163" s="83">
        <f t="shared" ref="F163:G163" si="611">F165</f>
        <v>0</v>
      </c>
      <c r="G163" s="83">
        <f t="shared" si="611"/>
        <v>0</v>
      </c>
      <c r="H163" s="230">
        <f t="shared" ref="H163:I163" si="612">H165</f>
        <v>0</v>
      </c>
      <c r="I163" s="83">
        <f t="shared" si="612"/>
        <v>0</v>
      </c>
      <c r="J163" s="83">
        <f t="shared" si="610"/>
        <v>0</v>
      </c>
      <c r="K163" s="83">
        <f t="shared" si="610"/>
        <v>0</v>
      </c>
      <c r="L163" s="83">
        <f t="shared" si="610"/>
        <v>0</v>
      </c>
      <c r="M163" s="83">
        <f t="shared" si="610"/>
        <v>0</v>
      </c>
      <c r="N163" s="83">
        <f t="shared" si="610"/>
        <v>0</v>
      </c>
      <c r="O163" s="83">
        <f t="shared" si="610"/>
        <v>0</v>
      </c>
    </row>
    <row r="164" spans="1:15" s="65" customFormat="1" ht="30" customHeight="1" x14ac:dyDescent="0.25">
      <c r="A164" s="211" t="s">
        <v>495</v>
      </c>
      <c r="B164" s="240" t="s">
        <v>458</v>
      </c>
      <c r="C164" s="83">
        <f>C165</f>
        <v>0</v>
      </c>
      <c r="D164" s="83">
        <f t="shared" ref="D164:O164" si="613">D165</f>
        <v>0</v>
      </c>
      <c r="E164" s="83">
        <f t="shared" si="613"/>
        <v>0</v>
      </c>
      <c r="F164" s="83">
        <f t="shared" si="613"/>
        <v>0</v>
      </c>
      <c r="G164" s="83">
        <f t="shared" si="613"/>
        <v>0</v>
      </c>
      <c r="H164" s="230">
        <f t="shared" si="613"/>
        <v>0</v>
      </c>
      <c r="I164" s="83">
        <f t="shared" si="613"/>
        <v>0</v>
      </c>
      <c r="J164" s="83">
        <f t="shared" si="613"/>
        <v>0</v>
      </c>
      <c r="K164" s="83">
        <f t="shared" si="613"/>
        <v>0</v>
      </c>
      <c r="L164" s="83">
        <f t="shared" si="613"/>
        <v>0</v>
      </c>
      <c r="M164" s="83">
        <f t="shared" si="613"/>
        <v>0</v>
      </c>
      <c r="N164" s="83">
        <f t="shared" si="613"/>
        <v>0</v>
      </c>
      <c r="O164" s="83">
        <f t="shared" si="613"/>
        <v>0</v>
      </c>
    </row>
    <row r="165" spans="1:15" s="153" customFormat="1" ht="32.25" customHeight="1" x14ac:dyDescent="0.25">
      <c r="A165" s="211" t="s">
        <v>461</v>
      </c>
      <c r="B165" s="240" t="s">
        <v>458</v>
      </c>
      <c r="C165" s="84">
        <v>0</v>
      </c>
      <c r="D165" s="84"/>
      <c r="E165" s="84">
        <f>C165+D165</f>
        <v>0</v>
      </c>
      <c r="F165" s="84"/>
      <c r="G165" s="84">
        <f>E165+F165</f>
        <v>0</v>
      </c>
      <c r="H165" s="231"/>
      <c r="I165" s="84">
        <f>G165+H165</f>
        <v>0</v>
      </c>
      <c r="J165" s="84">
        <v>0</v>
      </c>
      <c r="K165" s="84"/>
      <c r="L165" s="84">
        <f>J165+K165</f>
        <v>0</v>
      </c>
      <c r="M165" s="84">
        <v>0</v>
      </c>
      <c r="N165" s="84"/>
      <c r="O165" s="84">
        <f>M165+N165</f>
        <v>0</v>
      </c>
    </row>
    <row r="166" spans="1:15" s="153" customFormat="1" ht="16.5" customHeight="1" x14ac:dyDescent="0.25">
      <c r="A166" s="103"/>
      <c r="B166" s="6" t="s">
        <v>459</v>
      </c>
      <c r="C166" s="83">
        <f t="shared" ref="C166:O166" si="614">C7+C93</f>
        <v>314596460.25</v>
      </c>
      <c r="D166" s="83">
        <f t="shared" si="614"/>
        <v>53581033.410000004</v>
      </c>
      <c r="E166" s="83">
        <f t="shared" si="614"/>
        <v>368177493.65999997</v>
      </c>
      <c r="F166" s="83">
        <f t="shared" ref="F166:G166" si="615">F7+F93</f>
        <v>-3245492.33</v>
      </c>
      <c r="G166" s="83">
        <f t="shared" si="615"/>
        <v>364932001.32999998</v>
      </c>
      <c r="H166" s="230">
        <f t="shared" ref="H166:I166" si="616">H7+H93</f>
        <v>5699060.1299999999</v>
      </c>
      <c r="I166" s="83">
        <f t="shared" si="616"/>
        <v>370631061.45999998</v>
      </c>
      <c r="J166" s="83">
        <f t="shared" si="614"/>
        <v>284937300.90999997</v>
      </c>
      <c r="K166" s="83">
        <f t="shared" si="614"/>
        <v>0</v>
      </c>
      <c r="L166" s="83">
        <f t="shared" si="614"/>
        <v>284937300.90999997</v>
      </c>
      <c r="M166" s="83">
        <f t="shared" si="614"/>
        <v>262559068.88000003</v>
      </c>
      <c r="N166" s="83">
        <f t="shared" si="614"/>
        <v>0</v>
      </c>
      <c r="O166" s="83">
        <f t="shared" si="614"/>
        <v>262559068.88000003</v>
      </c>
    </row>
    <row r="167" spans="1:15" x14ac:dyDescent="0.25">
      <c r="A167" s="212"/>
      <c r="B167" s="239"/>
      <c r="C167" s="212"/>
      <c r="D167" s="212"/>
      <c r="E167" s="212"/>
      <c r="F167" s="222"/>
      <c r="G167" s="212"/>
      <c r="H167" s="233"/>
      <c r="I167" s="222"/>
      <c r="J167" s="75"/>
      <c r="K167" s="75"/>
      <c r="L167" s="239"/>
      <c r="M167" s="239"/>
      <c r="N167" s="239"/>
      <c r="O167" s="239"/>
    </row>
    <row r="168" spans="1:15" x14ac:dyDescent="0.25">
      <c r="A168" s="212"/>
      <c r="B168" s="239" t="s">
        <v>496</v>
      </c>
      <c r="C168" s="219">
        <f>C7</f>
        <v>69054600</v>
      </c>
      <c r="D168" s="219">
        <f t="shared" ref="D168:O168" si="617">D7</f>
        <v>0</v>
      </c>
      <c r="E168" s="219">
        <f t="shared" si="617"/>
        <v>69054600</v>
      </c>
      <c r="F168" s="219">
        <f t="shared" ref="F168:G168" si="618">F7</f>
        <v>0</v>
      </c>
      <c r="G168" s="219">
        <f t="shared" si="618"/>
        <v>69054600</v>
      </c>
      <c r="H168" s="234">
        <f t="shared" ref="H168:I168" si="619">H7</f>
        <v>0</v>
      </c>
      <c r="I168" s="219">
        <f t="shared" si="619"/>
        <v>69054600</v>
      </c>
      <c r="J168" s="156">
        <f t="shared" si="617"/>
        <v>73239400</v>
      </c>
      <c r="K168" s="156">
        <f t="shared" si="617"/>
        <v>0</v>
      </c>
      <c r="L168" s="219">
        <f t="shared" si="617"/>
        <v>73239400</v>
      </c>
      <c r="M168" s="219">
        <f t="shared" si="617"/>
        <v>77635600</v>
      </c>
      <c r="N168" s="219">
        <f t="shared" si="617"/>
        <v>0</v>
      </c>
      <c r="O168" s="219">
        <f t="shared" si="617"/>
        <v>77635600</v>
      </c>
    </row>
    <row r="169" spans="1:15" x14ac:dyDescent="0.25">
      <c r="A169" s="212"/>
      <c r="B169" s="239" t="s">
        <v>510</v>
      </c>
      <c r="C169" s="219">
        <f>C170+C171+C172+C173</f>
        <v>238937534.84999999</v>
      </c>
      <c r="D169" s="219">
        <f t="shared" ref="D169:O169" si="620">D170+D171+D172+D173</f>
        <v>53581033.410000004</v>
      </c>
      <c r="E169" s="219">
        <f t="shared" si="620"/>
        <v>292518568.25999999</v>
      </c>
      <c r="F169" s="219">
        <f t="shared" ref="F169:G169" si="621">F170+F171+F172+F173</f>
        <v>-3245492.33</v>
      </c>
      <c r="G169" s="219">
        <f t="shared" si="621"/>
        <v>289273075.93000001</v>
      </c>
      <c r="H169" s="234">
        <f t="shared" ref="H169:I169" si="622">H170+H171+H172+H173</f>
        <v>5657667.3300000001</v>
      </c>
      <c r="I169" s="219">
        <f t="shared" si="622"/>
        <v>294930743.25999999</v>
      </c>
      <c r="J169" s="156">
        <f t="shared" si="620"/>
        <v>205070486.31</v>
      </c>
      <c r="K169" s="156">
        <f t="shared" si="620"/>
        <v>0</v>
      </c>
      <c r="L169" s="219">
        <f t="shared" si="620"/>
        <v>205070486.31</v>
      </c>
      <c r="M169" s="219">
        <f t="shared" si="620"/>
        <v>178271038.48000002</v>
      </c>
      <c r="N169" s="219">
        <f t="shared" si="620"/>
        <v>0</v>
      </c>
      <c r="O169" s="219">
        <f t="shared" si="620"/>
        <v>178271038.48000002</v>
      </c>
    </row>
    <row r="170" spans="1:15" x14ac:dyDescent="0.25">
      <c r="A170" s="212"/>
      <c r="B170" s="239" t="s">
        <v>553</v>
      </c>
      <c r="C170" s="219">
        <f>C95</f>
        <v>70582000</v>
      </c>
      <c r="D170" s="219">
        <f t="shared" ref="D170:O170" si="623">D95</f>
        <v>0</v>
      </c>
      <c r="E170" s="219">
        <f t="shared" si="623"/>
        <v>70582000</v>
      </c>
      <c r="F170" s="219">
        <f t="shared" ref="F170:G170" si="624">F95</f>
        <v>-656670.54</v>
      </c>
      <c r="G170" s="219">
        <f t="shared" si="624"/>
        <v>69925329.459999993</v>
      </c>
      <c r="H170" s="234">
        <f t="shared" ref="H170:I170" si="625">H95</f>
        <v>1362067</v>
      </c>
      <c r="I170" s="219">
        <f t="shared" si="625"/>
        <v>71287396.459999993</v>
      </c>
      <c r="J170" s="156">
        <f t="shared" si="623"/>
        <v>34206000</v>
      </c>
      <c r="K170" s="156">
        <f t="shared" si="623"/>
        <v>0</v>
      </c>
      <c r="L170" s="219">
        <f t="shared" si="623"/>
        <v>34206000</v>
      </c>
      <c r="M170" s="219">
        <f t="shared" si="623"/>
        <v>34667000</v>
      </c>
      <c r="N170" s="219">
        <f t="shared" si="623"/>
        <v>0</v>
      </c>
      <c r="O170" s="219">
        <f t="shared" si="623"/>
        <v>34667000</v>
      </c>
    </row>
    <row r="171" spans="1:15" x14ac:dyDescent="0.25">
      <c r="A171" s="212"/>
      <c r="B171" s="239" t="s">
        <v>554</v>
      </c>
      <c r="C171" s="219">
        <f>C100</f>
        <v>29380963.509999998</v>
      </c>
      <c r="D171" s="219">
        <f t="shared" ref="D171:O171" si="626">D100</f>
        <v>53581033.410000004</v>
      </c>
      <c r="E171" s="219">
        <f t="shared" si="626"/>
        <v>82961996.920000002</v>
      </c>
      <c r="F171" s="219">
        <f t="shared" ref="F171:G171" si="627">F100</f>
        <v>-3243480</v>
      </c>
      <c r="G171" s="219">
        <f t="shared" si="627"/>
        <v>79718516.920000002</v>
      </c>
      <c r="H171" s="234">
        <f t="shared" ref="H171:I171" si="628">H100</f>
        <v>0</v>
      </c>
      <c r="I171" s="219">
        <f t="shared" si="628"/>
        <v>79718516.920000002</v>
      </c>
      <c r="J171" s="156">
        <f t="shared" si="626"/>
        <v>41906368.829999998</v>
      </c>
      <c r="K171" s="156">
        <f t="shared" si="626"/>
        <v>0</v>
      </c>
      <c r="L171" s="219">
        <f t="shared" si="626"/>
        <v>41906368.829999998</v>
      </c>
      <c r="M171" s="219">
        <f t="shared" si="626"/>
        <v>13253077</v>
      </c>
      <c r="N171" s="219">
        <f t="shared" si="626"/>
        <v>0</v>
      </c>
      <c r="O171" s="219">
        <f t="shared" si="626"/>
        <v>13253077</v>
      </c>
    </row>
    <row r="172" spans="1:15" x14ac:dyDescent="0.25">
      <c r="A172" s="212" t="s">
        <v>285</v>
      </c>
      <c r="B172" s="239" t="s">
        <v>555</v>
      </c>
      <c r="C172" s="219">
        <f>C133</f>
        <v>131240691.34</v>
      </c>
      <c r="D172" s="219">
        <f t="shared" ref="D172:O172" si="629">D133</f>
        <v>0</v>
      </c>
      <c r="E172" s="219">
        <f t="shared" si="629"/>
        <v>131240691.34</v>
      </c>
      <c r="F172" s="219">
        <f t="shared" ref="F172:G172" si="630">F133</f>
        <v>-1223772.7900000003</v>
      </c>
      <c r="G172" s="219">
        <f t="shared" si="630"/>
        <v>130016918.55</v>
      </c>
      <c r="H172" s="234">
        <f t="shared" ref="H172:I172" si="631">H133</f>
        <v>4295600.33</v>
      </c>
      <c r="I172" s="219">
        <f t="shared" si="631"/>
        <v>134312518.88</v>
      </c>
      <c r="J172" s="156">
        <f t="shared" si="629"/>
        <v>121458597.48</v>
      </c>
      <c r="K172" s="156">
        <f t="shared" si="629"/>
        <v>0</v>
      </c>
      <c r="L172" s="219">
        <f t="shared" si="629"/>
        <v>121458597.48</v>
      </c>
      <c r="M172" s="219">
        <f t="shared" si="629"/>
        <v>122851441.48</v>
      </c>
      <c r="N172" s="219">
        <f t="shared" si="629"/>
        <v>0</v>
      </c>
      <c r="O172" s="219">
        <f t="shared" si="629"/>
        <v>122851441.48</v>
      </c>
    </row>
    <row r="173" spans="1:15" x14ac:dyDescent="0.25">
      <c r="A173" s="212"/>
      <c r="B173" s="239" t="s">
        <v>556</v>
      </c>
      <c r="C173" s="219">
        <f>C155</f>
        <v>7733880</v>
      </c>
      <c r="D173" s="219">
        <f t="shared" ref="D173" si="632">D155</f>
        <v>0</v>
      </c>
      <c r="E173" s="219">
        <f>E155+E161+E162</f>
        <v>7733880</v>
      </c>
      <c r="F173" s="219">
        <f t="shared" ref="F173:O173" si="633">F155+F161+F162</f>
        <v>1878431</v>
      </c>
      <c r="G173" s="219">
        <f t="shared" si="633"/>
        <v>9612311</v>
      </c>
      <c r="H173" s="234">
        <f t="shared" ref="H173:I173" si="634">H155+H161+H162</f>
        <v>0</v>
      </c>
      <c r="I173" s="219">
        <f t="shared" si="634"/>
        <v>9612311</v>
      </c>
      <c r="J173" s="156">
        <f t="shared" si="633"/>
        <v>7499520</v>
      </c>
      <c r="K173" s="156">
        <f t="shared" si="633"/>
        <v>0</v>
      </c>
      <c r="L173" s="219">
        <f t="shared" si="633"/>
        <v>7499520</v>
      </c>
      <c r="M173" s="219">
        <f t="shared" si="633"/>
        <v>7499520</v>
      </c>
      <c r="N173" s="219">
        <f t="shared" si="633"/>
        <v>0</v>
      </c>
      <c r="O173" s="219">
        <f t="shared" si="633"/>
        <v>7499520</v>
      </c>
    </row>
    <row r="174" spans="1:15" x14ac:dyDescent="0.25">
      <c r="A174" s="212"/>
      <c r="B174" s="239" t="s">
        <v>511</v>
      </c>
      <c r="C174" s="219">
        <f>C175+C176+C177</f>
        <v>6604325.4000000004</v>
      </c>
      <c r="D174" s="219">
        <f t="shared" ref="D174:O174" si="635">D175+D176+D177</f>
        <v>0</v>
      </c>
      <c r="E174" s="219">
        <f t="shared" si="635"/>
        <v>6604325.4000000004</v>
      </c>
      <c r="F174" s="219">
        <f t="shared" ref="F174:G174" si="636">F175+F176+F177</f>
        <v>1878431</v>
      </c>
      <c r="G174" s="219">
        <f t="shared" si="636"/>
        <v>8482756.4000000004</v>
      </c>
      <c r="H174" s="234">
        <f t="shared" ref="H174:I174" si="637">H175+H176+H177</f>
        <v>41392.800000000003</v>
      </c>
      <c r="I174" s="219">
        <f t="shared" si="637"/>
        <v>8524149.1999999993</v>
      </c>
      <c r="J174" s="156">
        <f t="shared" si="635"/>
        <v>6627414.5999999996</v>
      </c>
      <c r="K174" s="156">
        <f t="shared" si="635"/>
        <v>0</v>
      </c>
      <c r="L174" s="219">
        <f t="shared" si="635"/>
        <v>6627414.5999999996</v>
      </c>
      <c r="M174" s="219">
        <f t="shared" si="635"/>
        <v>6652430.4000000004</v>
      </c>
      <c r="N174" s="219">
        <f t="shared" si="635"/>
        <v>0</v>
      </c>
      <c r="O174" s="219">
        <f t="shared" si="635"/>
        <v>6652430.4000000004</v>
      </c>
    </row>
    <row r="175" spans="1:15" x14ac:dyDescent="0.25">
      <c r="A175" s="212"/>
      <c r="B175" s="239" t="s">
        <v>722</v>
      </c>
      <c r="C175" s="219">
        <f>C153</f>
        <v>5890900</v>
      </c>
      <c r="D175" s="219">
        <f t="shared" ref="D175:O175" si="638">D153</f>
        <v>0</v>
      </c>
      <c r="E175" s="219">
        <f t="shared" si="638"/>
        <v>5890900</v>
      </c>
      <c r="F175" s="219">
        <f t="shared" ref="F175:G175" si="639">F153</f>
        <v>0</v>
      </c>
      <c r="G175" s="219">
        <f t="shared" si="639"/>
        <v>5890900</v>
      </c>
      <c r="H175" s="234">
        <f t="shared" ref="H175:I175" si="640">H153</f>
        <v>0</v>
      </c>
      <c r="I175" s="219">
        <f t="shared" si="640"/>
        <v>5890900</v>
      </c>
      <c r="J175" s="156">
        <f t="shared" si="638"/>
        <v>5890900</v>
      </c>
      <c r="K175" s="156">
        <f t="shared" si="638"/>
        <v>0</v>
      </c>
      <c r="L175" s="219">
        <f t="shared" si="638"/>
        <v>5890900</v>
      </c>
      <c r="M175" s="219">
        <f t="shared" si="638"/>
        <v>5890900</v>
      </c>
      <c r="N175" s="219">
        <f t="shared" si="638"/>
        <v>0</v>
      </c>
      <c r="O175" s="219">
        <f t="shared" si="638"/>
        <v>5890900</v>
      </c>
    </row>
    <row r="176" spans="1:15" x14ac:dyDescent="0.25">
      <c r="A176" s="212"/>
      <c r="B176" s="239" t="s">
        <v>772</v>
      </c>
      <c r="C176" s="219">
        <f>C158-C177</f>
        <v>713225.4</v>
      </c>
      <c r="D176" s="219">
        <f t="shared" ref="D176:O176" si="641">D158-D177</f>
        <v>0</v>
      </c>
      <c r="E176" s="219">
        <f t="shared" si="641"/>
        <v>713223.4</v>
      </c>
      <c r="F176" s="219">
        <f t="shared" ref="F176:G176" si="642">F158-F177</f>
        <v>1878431</v>
      </c>
      <c r="G176" s="219">
        <f t="shared" si="642"/>
        <v>2591654.4</v>
      </c>
      <c r="H176" s="234">
        <f t="shared" ref="H176:I176" si="643">H158-H177</f>
        <v>41392.800000000003</v>
      </c>
      <c r="I176" s="219">
        <f t="shared" si="643"/>
        <v>2633047.1999999997</v>
      </c>
      <c r="J176" s="156">
        <f t="shared" si="641"/>
        <v>736311.6</v>
      </c>
      <c r="K176" s="156">
        <f t="shared" si="641"/>
        <v>0</v>
      </c>
      <c r="L176" s="219">
        <f t="shared" si="641"/>
        <v>736309.6</v>
      </c>
      <c r="M176" s="219">
        <f t="shared" si="641"/>
        <v>761324.4</v>
      </c>
      <c r="N176" s="219">
        <f t="shared" si="641"/>
        <v>0</v>
      </c>
      <c r="O176" s="219">
        <f t="shared" si="641"/>
        <v>761322.4</v>
      </c>
    </row>
    <row r="177" spans="1:15" x14ac:dyDescent="0.25">
      <c r="A177" s="212"/>
      <c r="B177" s="239" t="s">
        <v>773</v>
      </c>
      <c r="C177" s="219">
        <v>200</v>
      </c>
      <c r="D177" s="219"/>
      <c r="E177" s="219">
        <v>202</v>
      </c>
      <c r="F177" s="219"/>
      <c r="G177" s="219">
        <v>202</v>
      </c>
      <c r="H177" s="234"/>
      <c r="I177" s="219">
        <v>202</v>
      </c>
      <c r="J177" s="156">
        <v>203</v>
      </c>
      <c r="K177" s="156"/>
      <c r="L177" s="219">
        <v>205</v>
      </c>
      <c r="M177" s="219">
        <v>206</v>
      </c>
      <c r="N177" s="219"/>
      <c r="O177" s="219">
        <v>208</v>
      </c>
    </row>
    <row r="178" spans="1:15" x14ac:dyDescent="0.25">
      <c r="A178" s="212"/>
      <c r="B178" s="239"/>
      <c r="C178" s="219"/>
      <c r="D178" s="219"/>
      <c r="E178" s="219"/>
      <c r="F178" s="219"/>
      <c r="G178" s="219"/>
      <c r="H178" s="234"/>
      <c r="I178" s="219"/>
      <c r="J178" s="156"/>
      <c r="K178" s="156"/>
      <c r="L178" s="219"/>
      <c r="M178" s="219"/>
      <c r="N178" s="219"/>
      <c r="O178" s="219"/>
    </row>
    <row r="179" spans="1:15" x14ac:dyDescent="0.25">
      <c r="A179" s="212"/>
      <c r="B179" s="239"/>
      <c r="C179" s="219">
        <f>C166-C168-C169-C174</f>
        <v>0</v>
      </c>
      <c r="D179" s="219">
        <f t="shared" ref="D179:O179" si="644">D166-D168-D169-D174</f>
        <v>0</v>
      </c>
      <c r="E179" s="219">
        <f t="shared" si="644"/>
        <v>-2.4214386940002441E-8</v>
      </c>
      <c r="F179" s="219">
        <f t="shared" ref="F179:G179" si="645">F166-F168-F169-F174</f>
        <v>-1878431</v>
      </c>
      <c r="G179" s="219">
        <f t="shared" si="645"/>
        <v>-1878431.0000000242</v>
      </c>
      <c r="H179" s="234">
        <f t="shared" ref="H179:I179" si="646">H166-H168-H169-H174</f>
        <v>-1.8917489796876907E-10</v>
      </c>
      <c r="I179" s="219">
        <f t="shared" si="646"/>
        <v>-1878431.0000000112</v>
      </c>
      <c r="J179" s="156">
        <f t="shared" si="644"/>
        <v>-3.5390257835388184E-8</v>
      </c>
      <c r="K179" s="156">
        <f t="shared" si="644"/>
        <v>0</v>
      </c>
      <c r="L179" s="219">
        <f t="shared" si="644"/>
        <v>-3.5390257835388184E-8</v>
      </c>
      <c r="M179" s="219">
        <f t="shared" si="644"/>
        <v>0</v>
      </c>
      <c r="N179" s="219">
        <f t="shared" si="644"/>
        <v>0</v>
      </c>
      <c r="O179" s="219">
        <f t="shared" si="644"/>
        <v>0</v>
      </c>
    </row>
    <row r="180" spans="1:15" x14ac:dyDescent="0.25">
      <c r="A180" s="212"/>
      <c r="B180" s="239" t="s">
        <v>723</v>
      </c>
      <c r="C180" s="219">
        <f>C171+C172+C173</f>
        <v>168355534.84999999</v>
      </c>
      <c r="D180" s="219">
        <f t="shared" ref="D180:O180" si="647">D171+D172+D173</f>
        <v>53581033.410000004</v>
      </c>
      <c r="E180" s="219">
        <f t="shared" si="647"/>
        <v>221936568.25999999</v>
      </c>
      <c r="F180" s="219">
        <f t="shared" ref="F180:G180" si="648">F171+F172+F173</f>
        <v>-2588821.79</v>
      </c>
      <c r="G180" s="219">
        <f t="shared" si="648"/>
        <v>219347746.47</v>
      </c>
      <c r="H180" s="234">
        <f t="shared" ref="H180:I180" si="649">H171+H172+H173</f>
        <v>4295600.33</v>
      </c>
      <c r="I180" s="219">
        <f t="shared" si="649"/>
        <v>223643346.80000001</v>
      </c>
      <c r="J180" s="156">
        <f t="shared" si="647"/>
        <v>170864486.31</v>
      </c>
      <c r="K180" s="156">
        <f t="shared" si="647"/>
        <v>0</v>
      </c>
      <c r="L180" s="219">
        <f t="shared" si="647"/>
        <v>170864486.31</v>
      </c>
      <c r="M180" s="219">
        <f t="shared" si="647"/>
        <v>143604038.48000002</v>
      </c>
      <c r="N180" s="219">
        <f t="shared" si="647"/>
        <v>0</v>
      </c>
      <c r="O180" s="219">
        <f t="shared" si="647"/>
        <v>143604038.48000002</v>
      </c>
    </row>
    <row r="181" spans="1:15" x14ac:dyDescent="0.25">
      <c r="A181" s="212"/>
      <c r="B181" s="239"/>
      <c r="C181" s="212"/>
      <c r="D181" s="212"/>
      <c r="E181" s="212"/>
      <c r="F181" s="222"/>
      <c r="G181" s="212"/>
      <c r="H181" s="233"/>
      <c r="I181" s="222"/>
      <c r="J181" s="75"/>
      <c r="K181" s="75"/>
      <c r="L181" s="239"/>
      <c r="M181" s="239"/>
      <c r="N181" s="239"/>
      <c r="O181" s="239"/>
    </row>
    <row r="182" spans="1:15" x14ac:dyDescent="0.25">
      <c r="A182" s="220"/>
      <c r="B182" s="239" t="s">
        <v>738</v>
      </c>
      <c r="C182" s="173">
        <f>C136+C148+200</f>
        <v>2047909</v>
      </c>
      <c r="D182" s="173"/>
      <c r="E182" s="173">
        <f t="shared" ref="E182:O182" si="650">E136+E148+200</f>
        <v>2047909</v>
      </c>
      <c r="F182" s="173"/>
      <c r="G182" s="173">
        <f t="shared" ref="G182:I182" si="651">G136+G148+200</f>
        <v>2047909</v>
      </c>
      <c r="H182" s="235"/>
      <c r="I182" s="173">
        <f t="shared" si="651"/>
        <v>2116897</v>
      </c>
      <c r="J182" s="173">
        <f t="shared" si="650"/>
        <v>2086391</v>
      </c>
      <c r="K182" s="173"/>
      <c r="L182" s="173">
        <f t="shared" si="650"/>
        <v>2086391</v>
      </c>
      <c r="M182" s="173">
        <f t="shared" si="650"/>
        <v>2128084</v>
      </c>
      <c r="N182" s="173"/>
      <c r="O182" s="173">
        <f t="shared" si="650"/>
        <v>2128084</v>
      </c>
    </row>
    <row r="183" spans="1:15" x14ac:dyDescent="0.25">
      <c r="A183" s="75"/>
      <c r="C183" s="156"/>
      <c r="D183" s="156"/>
      <c r="E183" s="156"/>
      <c r="F183" s="219"/>
      <c r="G183" s="156"/>
      <c r="H183" s="234"/>
      <c r="I183" s="156"/>
      <c r="J183" s="75"/>
      <c r="K183" s="156"/>
      <c r="L183" s="219"/>
      <c r="M183" s="239"/>
      <c r="N183" s="219"/>
      <c r="O183" s="219"/>
    </row>
  </sheetData>
  <mergeCells count="2">
    <mergeCell ref="C2:M2"/>
    <mergeCell ref="A3:M3"/>
  </mergeCells>
  <pageMargins left="0" right="0" top="0" bottom="0"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P726"/>
  <sheetViews>
    <sheetView tabSelected="1" zoomScaleNormal="100" workbookViewId="0">
      <pane xSplit="9" ySplit="5" topLeftCell="J60" activePane="bottomRight" state="frozen"/>
      <selection activeCell="U74" sqref="U74"/>
      <selection pane="topRight" activeCell="U74" sqref="U74"/>
      <selection pane="bottomLeft" activeCell="U74" sqref="U74"/>
      <selection pane="bottomRight" activeCell="P62" sqref="P62"/>
    </sheetView>
  </sheetViews>
  <sheetFormatPr defaultRowHeight="15" x14ac:dyDescent="0.25"/>
  <cols>
    <col min="1" max="1" width="34.85546875" style="92" customWidth="1"/>
    <col min="2" max="3" width="4" style="11" hidden="1" customWidth="1"/>
    <col min="4" max="4" width="1.28515625" style="11" hidden="1" customWidth="1"/>
    <col min="5" max="5" width="5.140625" style="112" customWidth="1"/>
    <col min="6" max="7" width="4" style="112" customWidth="1"/>
    <col min="8" max="8" width="9.140625" style="195" customWidth="1"/>
    <col min="9" max="9" width="5.140625" style="112" customWidth="1"/>
    <col min="10" max="10" width="15.85546875" style="112" customWidth="1"/>
    <col min="11" max="13" width="13.7109375" style="112" hidden="1" customWidth="1"/>
    <col min="14" max="14" width="16.5703125" style="112" customWidth="1"/>
    <col min="15" max="15" width="15.7109375" style="112" customWidth="1"/>
    <col min="16" max="16" width="9.140625" style="112" customWidth="1"/>
    <col min="17" max="120" width="9.140625" style="11"/>
    <col min="121" max="121" width="1.42578125" style="11" customWidth="1"/>
    <col min="122" max="122" width="59.5703125" style="11" customWidth="1"/>
    <col min="123" max="123" width="9.140625" style="11" customWidth="1"/>
    <col min="124" max="125" width="3.85546875" style="11" customWidth="1"/>
    <col min="126" max="126" width="10.5703125" style="11" customWidth="1"/>
    <col min="127" max="127" width="3.85546875" style="11" customWidth="1"/>
    <col min="128" max="130" width="14.42578125" style="11" customWidth="1"/>
    <col min="131" max="131" width="4.140625" style="11" customWidth="1"/>
    <col min="132" max="132" width="15" style="11" customWidth="1"/>
    <col min="133" max="134" width="9.140625" style="11" customWidth="1"/>
    <col min="135" max="135" width="11.5703125" style="11" customWidth="1"/>
    <col min="136" max="136" width="18.140625" style="11" customWidth="1"/>
    <col min="137" max="137" width="13.140625" style="11" customWidth="1"/>
    <col min="138" max="138" width="12.28515625" style="11" customWidth="1"/>
    <col min="139" max="376" width="9.140625" style="11"/>
    <col min="377" max="377" width="1.42578125" style="11" customWidth="1"/>
    <col min="378" max="378" width="59.5703125" style="11" customWidth="1"/>
    <col min="379" max="379" width="9.140625" style="11" customWidth="1"/>
    <col min="380" max="381" width="3.85546875" style="11" customWidth="1"/>
    <col min="382" max="382" width="10.5703125" style="11" customWidth="1"/>
    <col min="383" max="383" width="3.85546875" style="11" customWidth="1"/>
    <col min="384" max="386" width="14.42578125" style="11" customWidth="1"/>
    <col min="387" max="387" width="4.140625" style="11" customWidth="1"/>
    <col min="388" max="388" width="15" style="11" customWidth="1"/>
    <col min="389" max="390" width="9.140625" style="11" customWidth="1"/>
    <col min="391" max="391" width="11.5703125" style="11" customWidth="1"/>
    <col min="392" max="392" width="18.140625" style="11" customWidth="1"/>
    <col min="393" max="393" width="13.140625" style="11" customWidth="1"/>
    <col min="394" max="394" width="12.28515625" style="11" customWidth="1"/>
    <col min="395" max="632" width="9.140625" style="11"/>
    <col min="633" max="633" width="1.42578125" style="11" customWidth="1"/>
    <col min="634" max="634" width="59.5703125" style="11" customWidth="1"/>
    <col min="635" max="635" width="9.140625" style="11" customWidth="1"/>
    <col min="636" max="637" width="3.85546875" style="11" customWidth="1"/>
    <col min="638" max="638" width="10.5703125" style="11" customWidth="1"/>
    <col min="639" max="639" width="3.85546875" style="11" customWidth="1"/>
    <col min="640" max="642" width="14.42578125" style="11" customWidth="1"/>
    <col min="643" max="643" width="4.140625" style="11" customWidth="1"/>
    <col min="644" max="644" width="15" style="11" customWidth="1"/>
    <col min="645" max="646" width="9.140625" style="11" customWidth="1"/>
    <col min="647" max="647" width="11.5703125" style="11" customWidth="1"/>
    <col min="648" max="648" width="18.140625" style="11" customWidth="1"/>
    <col min="649" max="649" width="13.140625" style="11" customWidth="1"/>
    <col min="650" max="650" width="12.28515625" style="11" customWidth="1"/>
    <col min="651" max="888" width="9.140625" style="11"/>
    <col min="889" max="889" width="1.42578125" style="11" customWidth="1"/>
    <col min="890" max="890" width="59.5703125" style="11" customWidth="1"/>
    <col min="891" max="891" width="9.140625" style="11" customWidth="1"/>
    <col min="892" max="893" width="3.85546875" style="11" customWidth="1"/>
    <col min="894" max="894" width="10.5703125" style="11" customWidth="1"/>
    <col min="895" max="895" width="3.85546875" style="11" customWidth="1"/>
    <col min="896" max="898" width="14.42578125" style="11" customWidth="1"/>
    <col min="899" max="899" width="4.140625" style="11" customWidth="1"/>
    <col min="900" max="900" width="15" style="11" customWidth="1"/>
    <col min="901" max="902" width="9.140625" style="11" customWidth="1"/>
    <col min="903" max="903" width="11.5703125" style="11" customWidth="1"/>
    <col min="904" max="904" width="18.140625" style="11" customWidth="1"/>
    <col min="905" max="905" width="13.140625" style="11" customWidth="1"/>
    <col min="906" max="906" width="12.28515625" style="11" customWidth="1"/>
    <col min="907" max="1144" width="9.140625" style="11"/>
    <col min="1145" max="1145" width="1.42578125" style="11" customWidth="1"/>
    <col min="1146" max="1146" width="59.5703125" style="11" customWidth="1"/>
    <col min="1147" max="1147" width="9.140625" style="11" customWidth="1"/>
    <col min="1148" max="1149" width="3.85546875" style="11" customWidth="1"/>
    <col min="1150" max="1150" width="10.5703125" style="11" customWidth="1"/>
    <col min="1151" max="1151" width="3.85546875" style="11" customWidth="1"/>
    <col min="1152" max="1154" width="14.42578125" style="11" customWidth="1"/>
    <col min="1155" max="1155" width="4.140625" style="11" customWidth="1"/>
    <col min="1156" max="1156" width="15" style="11" customWidth="1"/>
    <col min="1157" max="1158" width="9.140625" style="11" customWidth="1"/>
    <col min="1159" max="1159" width="11.5703125" style="11" customWidth="1"/>
    <col min="1160" max="1160" width="18.140625" style="11" customWidth="1"/>
    <col min="1161" max="1161" width="13.140625" style="11" customWidth="1"/>
    <col min="1162" max="1162" width="12.28515625" style="11" customWidth="1"/>
    <col min="1163" max="1400" width="9.140625" style="11"/>
    <col min="1401" max="1401" width="1.42578125" style="11" customWidth="1"/>
    <col min="1402" max="1402" width="59.5703125" style="11" customWidth="1"/>
    <col min="1403" max="1403" width="9.140625" style="11" customWidth="1"/>
    <col min="1404" max="1405" width="3.85546875" style="11" customWidth="1"/>
    <col min="1406" max="1406" width="10.5703125" style="11" customWidth="1"/>
    <col min="1407" max="1407" width="3.85546875" style="11" customWidth="1"/>
    <col min="1408" max="1410" width="14.42578125" style="11" customWidth="1"/>
    <col min="1411" max="1411" width="4.140625" style="11" customWidth="1"/>
    <col min="1412" max="1412" width="15" style="11" customWidth="1"/>
    <col min="1413" max="1414" width="9.140625" style="11" customWidth="1"/>
    <col min="1415" max="1415" width="11.5703125" style="11" customWidth="1"/>
    <col min="1416" max="1416" width="18.140625" style="11" customWidth="1"/>
    <col min="1417" max="1417" width="13.140625" style="11" customWidth="1"/>
    <col min="1418" max="1418" width="12.28515625" style="11" customWidth="1"/>
    <col min="1419" max="1656" width="9.140625" style="11"/>
    <col min="1657" max="1657" width="1.42578125" style="11" customWidth="1"/>
    <col min="1658" max="1658" width="59.5703125" style="11" customWidth="1"/>
    <col min="1659" max="1659" width="9.140625" style="11" customWidth="1"/>
    <col min="1660" max="1661" width="3.85546875" style="11" customWidth="1"/>
    <col min="1662" max="1662" width="10.5703125" style="11" customWidth="1"/>
    <col min="1663" max="1663" width="3.85546875" style="11" customWidth="1"/>
    <col min="1664" max="1666" width="14.42578125" style="11" customWidth="1"/>
    <col min="1667" max="1667" width="4.140625" style="11" customWidth="1"/>
    <col min="1668" max="1668" width="15" style="11" customWidth="1"/>
    <col min="1669" max="1670" width="9.140625" style="11" customWidth="1"/>
    <col min="1671" max="1671" width="11.5703125" style="11" customWidth="1"/>
    <col min="1672" max="1672" width="18.140625" style="11" customWidth="1"/>
    <col min="1673" max="1673" width="13.140625" style="11" customWidth="1"/>
    <col min="1674" max="1674" width="12.28515625" style="11" customWidth="1"/>
    <col min="1675" max="1912" width="9.140625" style="11"/>
    <col min="1913" max="1913" width="1.42578125" style="11" customWidth="1"/>
    <col min="1914" max="1914" width="59.5703125" style="11" customWidth="1"/>
    <col min="1915" max="1915" width="9.140625" style="11" customWidth="1"/>
    <col min="1916" max="1917" width="3.85546875" style="11" customWidth="1"/>
    <col min="1918" max="1918" width="10.5703125" style="11" customWidth="1"/>
    <col min="1919" max="1919" width="3.85546875" style="11" customWidth="1"/>
    <col min="1920" max="1922" width="14.42578125" style="11" customWidth="1"/>
    <col min="1923" max="1923" width="4.140625" style="11" customWidth="1"/>
    <col min="1924" max="1924" width="15" style="11" customWidth="1"/>
    <col min="1925" max="1926" width="9.140625" style="11" customWidth="1"/>
    <col min="1927" max="1927" width="11.5703125" style="11" customWidth="1"/>
    <col min="1928" max="1928" width="18.140625" style="11" customWidth="1"/>
    <col min="1929" max="1929" width="13.140625" style="11" customWidth="1"/>
    <col min="1930" max="1930" width="12.28515625" style="11" customWidth="1"/>
    <col min="1931" max="2168" width="9.140625" style="11"/>
    <col min="2169" max="2169" width="1.42578125" style="11" customWidth="1"/>
    <col min="2170" max="2170" width="59.5703125" style="11" customWidth="1"/>
    <col min="2171" max="2171" width="9.140625" style="11" customWidth="1"/>
    <col min="2172" max="2173" width="3.85546875" style="11" customWidth="1"/>
    <col min="2174" max="2174" width="10.5703125" style="11" customWidth="1"/>
    <col min="2175" max="2175" width="3.85546875" style="11" customWidth="1"/>
    <col min="2176" max="2178" width="14.42578125" style="11" customWidth="1"/>
    <col min="2179" max="2179" width="4.140625" style="11" customWidth="1"/>
    <col min="2180" max="2180" width="15" style="11" customWidth="1"/>
    <col min="2181" max="2182" width="9.140625" style="11" customWidth="1"/>
    <col min="2183" max="2183" width="11.5703125" style="11" customWidth="1"/>
    <col min="2184" max="2184" width="18.140625" style="11" customWidth="1"/>
    <col min="2185" max="2185" width="13.140625" style="11" customWidth="1"/>
    <col min="2186" max="2186" width="12.28515625" style="11" customWidth="1"/>
    <col min="2187" max="2424" width="9.140625" style="11"/>
    <col min="2425" max="2425" width="1.42578125" style="11" customWidth="1"/>
    <col min="2426" max="2426" width="59.5703125" style="11" customWidth="1"/>
    <col min="2427" max="2427" width="9.140625" style="11" customWidth="1"/>
    <col min="2428" max="2429" width="3.85546875" style="11" customWidth="1"/>
    <col min="2430" max="2430" width="10.5703125" style="11" customWidth="1"/>
    <col min="2431" max="2431" width="3.85546875" style="11" customWidth="1"/>
    <col min="2432" max="2434" width="14.42578125" style="11" customWidth="1"/>
    <col min="2435" max="2435" width="4.140625" style="11" customWidth="1"/>
    <col min="2436" max="2436" width="15" style="11" customWidth="1"/>
    <col min="2437" max="2438" width="9.140625" style="11" customWidth="1"/>
    <col min="2439" max="2439" width="11.5703125" style="11" customWidth="1"/>
    <col min="2440" max="2440" width="18.140625" style="11" customWidth="1"/>
    <col min="2441" max="2441" width="13.140625" style="11" customWidth="1"/>
    <col min="2442" max="2442" width="12.28515625" style="11" customWidth="1"/>
    <col min="2443" max="2680" width="9.140625" style="11"/>
    <col min="2681" max="2681" width="1.42578125" style="11" customWidth="1"/>
    <col min="2682" max="2682" width="59.5703125" style="11" customWidth="1"/>
    <col min="2683" max="2683" width="9.140625" style="11" customWidth="1"/>
    <col min="2684" max="2685" width="3.85546875" style="11" customWidth="1"/>
    <col min="2686" max="2686" width="10.5703125" style="11" customWidth="1"/>
    <col min="2687" max="2687" width="3.85546875" style="11" customWidth="1"/>
    <col min="2688" max="2690" width="14.42578125" style="11" customWidth="1"/>
    <col min="2691" max="2691" width="4.140625" style="11" customWidth="1"/>
    <col min="2692" max="2692" width="15" style="11" customWidth="1"/>
    <col min="2693" max="2694" width="9.140625" style="11" customWidth="1"/>
    <col min="2695" max="2695" width="11.5703125" style="11" customWidth="1"/>
    <col min="2696" max="2696" width="18.140625" style="11" customWidth="1"/>
    <col min="2697" max="2697" width="13.140625" style="11" customWidth="1"/>
    <col min="2698" max="2698" width="12.28515625" style="11" customWidth="1"/>
    <col min="2699" max="2936" width="9.140625" style="11"/>
    <col min="2937" max="2937" width="1.42578125" style="11" customWidth="1"/>
    <col min="2938" max="2938" width="59.5703125" style="11" customWidth="1"/>
    <col min="2939" max="2939" width="9.140625" style="11" customWidth="1"/>
    <col min="2940" max="2941" width="3.85546875" style="11" customWidth="1"/>
    <col min="2942" max="2942" width="10.5703125" style="11" customWidth="1"/>
    <col min="2943" max="2943" width="3.85546875" style="11" customWidth="1"/>
    <col min="2944" max="2946" width="14.42578125" style="11" customWidth="1"/>
    <col min="2947" max="2947" width="4.140625" style="11" customWidth="1"/>
    <col min="2948" max="2948" width="15" style="11" customWidth="1"/>
    <col min="2949" max="2950" width="9.140625" style="11" customWidth="1"/>
    <col min="2951" max="2951" width="11.5703125" style="11" customWidth="1"/>
    <col min="2952" max="2952" width="18.140625" style="11" customWidth="1"/>
    <col min="2953" max="2953" width="13.140625" style="11" customWidth="1"/>
    <col min="2954" max="2954" width="12.28515625" style="11" customWidth="1"/>
    <col min="2955" max="3192" width="9.140625" style="11"/>
    <col min="3193" max="3193" width="1.42578125" style="11" customWidth="1"/>
    <col min="3194" max="3194" width="59.5703125" style="11" customWidth="1"/>
    <col min="3195" max="3195" width="9.140625" style="11" customWidth="1"/>
    <col min="3196" max="3197" width="3.85546875" style="11" customWidth="1"/>
    <col min="3198" max="3198" width="10.5703125" style="11" customWidth="1"/>
    <col min="3199" max="3199" width="3.85546875" style="11" customWidth="1"/>
    <col min="3200" max="3202" width="14.42578125" style="11" customWidth="1"/>
    <col min="3203" max="3203" width="4.140625" style="11" customWidth="1"/>
    <col min="3204" max="3204" width="15" style="11" customWidth="1"/>
    <col min="3205" max="3206" width="9.140625" style="11" customWidth="1"/>
    <col min="3207" max="3207" width="11.5703125" style="11" customWidth="1"/>
    <col min="3208" max="3208" width="18.140625" style="11" customWidth="1"/>
    <col min="3209" max="3209" width="13.140625" style="11" customWidth="1"/>
    <col min="3210" max="3210" width="12.28515625" style="11" customWidth="1"/>
    <col min="3211" max="3448" width="9.140625" style="11"/>
    <col min="3449" max="3449" width="1.42578125" style="11" customWidth="1"/>
    <col min="3450" max="3450" width="59.5703125" style="11" customWidth="1"/>
    <col min="3451" max="3451" width="9.140625" style="11" customWidth="1"/>
    <col min="3452" max="3453" width="3.85546875" style="11" customWidth="1"/>
    <col min="3454" max="3454" width="10.5703125" style="11" customWidth="1"/>
    <col min="3455" max="3455" width="3.85546875" style="11" customWidth="1"/>
    <col min="3456" max="3458" width="14.42578125" style="11" customWidth="1"/>
    <col min="3459" max="3459" width="4.140625" style="11" customWidth="1"/>
    <col min="3460" max="3460" width="15" style="11" customWidth="1"/>
    <col min="3461" max="3462" width="9.140625" style="11" customWidth="1"/>
    <col min="3463" max="3463" width="11.5703125" style="11" customWidth="1"/>
    <col min="3464" max="3464" width="18.140625" style="11" customWidth="1"/>
    <col min="3465" max="3465" width="13.140625" style="11" customWidth="1"/>
    <col min="3466" max="3466" width="12.28515625" style="11" customWidth="1"/>
    <col min="3467" max="3704" width="9.140625" style="11"/>
    <col min="3705" max="3705" width="1.42578125" style="11" customWidth="1"/>
    <col min="3706" max="3706" width="59.5703125" style="11" customWidth="1"/>
    <col min="3707" max="3707" width="9.140625" style="11" customWidth="1"/>
    <col min="3708" max="3709" width="3.85546875" style="11" customWidth="1"/>
    <col min="3710" max="3710" width="10.5703125" style="11" customWidth="1"/>
    <col min="3711" max="3711" width="3.85546875" style="11" customWidth="1"/>
    <col min="3712" max="3714" width="14.42578125" style="11" customWidth="1"/>
    <col min="3715" max="3715" width="4.140625" style="11" customWidth="1"/>
    <col min="3716" max="3716" width="15" style="11" customWidth="1"/>
    <col min="3717" max="3718" width="9.140625" style="11" customWidth="1"/>
    <col min="3719" max="3719" width="11.5703125" style="11" customWidth="1"/>
    <col min="3720" max="3720" width="18.140625" style="11" customWidth="1"/>
    <col min="3721" max="3721" width="13.140625" style="11" customWidth="1"/>
    <col min="3722" max="3722" width="12.28515625" style="11" customWidth="1"/>
    <col min="3723" max="3960" width="9.140625" style="11"/>
    <col min="3961" max="3961" width="1.42578125" style="11" customWidth="1"/>
    <col min="3962" max="3962" width="59.5703125" style="11" customWidth="1"/>
    <col min="3963" max="3963" width="9.140625" style="11" customWidth="1"/>
    <col min="3964" max="3965" width="3.85546875" style="11" customWidth="1"/>
    <col min="3966" max="3966" width="10.5703125" style="11" customWidth="1"/>
    <col min="3967" max="3967" width="3.85546875" style="11" customWidth="1"/>
    <col min="3968" max="3970" width="14.42578125" style="11" customWidth="1"/>
    <col min="3971" max="3971" width="4.140625" style="11" customWidth="1"/>
    <col min="3972" max="3972" width="15" style="11" customWidth="1"/>
    <col min="3973" max="3974" width="9.140625" style="11" customWidth="1"/>
    <col min="3975" max="3975" width="11.5703125" style="11" customWidth="1"/>
    <col min="3976" max="3976" width="18.140625" style="11" customWidth="1"/>
    <col min="3977" max="3977" width="13.140625" style="11" customWidth="1"/>
    <col min="3978" max="3978" width="12.28515625" style="11" customWidth="1"/>
    <col min="3979" max="4216" width="9.140625" style="11"/>
    <col min="4217" max="4217" width="1.42578125" style="11" customWidth="1"/>
    <col min="4218" max="4218" width="59.5703125" style="11" customWidth="1"/>
    <col min="4219" max="4219" width="9.140625" style="11" customWidth="1"/>
    <col min="4220" max="4221" width="3.85546875" style="11" customWidth="1"/>
    <col min="4222" max="4222" width="10.5703125" style="11" customWidth="1"/>
    <col min="4223" max="4223" width="3.85546875" style="11" customWidth="1"/>
    <col min="4224" max="4226" width="14.42578125" style="11" customWidth="1"/>
    <col min="4227" max="4227" width="4.140625" style="11" customWidth="1"/>
    <col min="4228" max="4228" width="15" style="11" customWidth="1"/>
    <col min="4229" max="4230" width="9.140625" style="11" customWidth="1"/>
    <col min="4231" max="4231" width="11.5703125" style="11" customWidth="1"/>
    <col min="4232" max="4232" width="18.140625" style="11" customWidth="1"/>
    <col min="4233" max="4233" width="13.140625" style="11" customWidth="1"/>
    <col min="4234" max="4234" width="12.28515625" style="11" customWidth="1"/>
    <col min="4235" max="4472" width="9.140625" style="11"/>
    <col min="4473" max="4473" width="1.42578125" style="11" customWidth="1"/>
    <col min="4474" max="4474" width="59.5703125" style="11" customWidth="1"/>
    <col min="4475" max="4475" width="9.140625" style="11" customWidth="1"/>
    <col min="4476" max="4477" width="3.85546875" style="11" customWidth="1"/>
    <col min="4478" max="4478" width="10.5703125" style="11" customWidth="1"/>
    <col min="4479" max="4479" width="3.85546875" style="11" customWidth="1"/>
    <col min="4480" max="4482" width="14.42578125" style="11" customWidth="1"/>
    <col min="4483" max="4483" width="4.140625" style="11" customWidth="1"/>
    <col min="4484" max="4484" width="15" style="11" customWidth="1"/>
    <col min="4485" max="4486" width="9.140625" style="11" customWidth="1"/>
    <col min="4487" max="4487" width="11.5703125" style="11" customWidth="1"/>
    <col min="4488" max="4488" width="18.140625" style="11" customWidth="1"/>
    <col min="4489" max="4489" width="13.140625" style="11" customWidth="1"/>
    <col min="4490" max="4490" width="12.28515625" style="11" customWidth="1"/>
    <col min="4491" max="4728" width="9.140625" style="11"/>
    <col min="4729" max="4729" width="1.42578125" style="11" customWidth="1"/>
    <col min="4730" max="4730" width="59.5703125" style="11" customWidth="1"/>
    <col min="4731" max="4731" width="9.140625" style="11" customWidth="1"/>
    <col min="4732" max="4733" width="3.85546875" style="11" customWidth="1"/>
    <col min="4734" max="4734" width="10.5703125" style="11" customWidth="1"/>
    <col min="4735" max="4735" width="3.85546875" style="11" customWidth="1"/>
    <col min="4736" max="4738" width="14.42578125" style="11" customWidth="1"/>
    <col min="4739" max="4739" width="4.140625" style="11" customWidth="1"/>
    <col min="4740" max="4740" width="15" style="11" customWidth="1"/>
    <col min="4741" max="4742" width="9.140625" style="11" customWidth="1"/>
    <col min="4743" max="4743" width="11.5703125" style="11" customWidth="1"/>
    <col min="4744" max="4744" width="18.140625" style="11" customWidth="1"/>
    <col min="4745" max="4745" width="13.140625" style="11" customWidth="1"/>
    <col min="4746" max="4746" width="12.28515625" style="11" customWidth="1"/>
    <col min="4747" max="4984" width="9.140625" style="11"/>
    <col min="4985" max="4985" width="1.42578125" style="11" customWidth="1"/>
    <col min="4986" max="4986" width="59.5703125" style="11" customWidth="1"/>
    <col min="4987" max="4987" width="9.140625" style="11" customWidth="1"/>
    <col min="4988" max="4989" width="3.85546875" style="11" customWidth="1"/>
    <col min="4990" max="4990" width="10.5703125" style="11" customWidth="1"/>
    <col min="4991" max="4991" width="3.85546875" style="11" customWidth="1"/>
    <col min="4992" max="4994" width="14.42578125" style="11" customWidth="1"/>
    <col min="4995" max="4995" width="4.140625" style="11" customWidth="1"/>
    <col min="4996" max="4996" width="15" style="11" customWidth="1"/>
    <col min="4997" max="4998" width="9.140625" style="11" customWidth="1"/>
    <col min="4999" max="4999" width="11.5703125" style="11" customWidth="1"/>
    <col min="5000" max="5000" width="18.140625" style="11" customWidth="1"/>
    <col min="5001" max="5001" width="13.140625" style="11" customWidth="1"/>
    <col min="5002" max="5002" width="12.28515625" style="11" customWidth="1"/>
    <col min="5003" max="5240" width="9.140625" style="11"/>
    <col min="5241" max="5241" width="1.42578125" style="11" customWidth="1"/>
    <col min="5242" max="5242" width="59.5703125" style="11" customWidth="1"/>
    <col min="5243" max="5243" width="9.140625" style="11" customWidth="1"/>
    <col min="5244" max="5245" width="3.85546875" style="11" customWidth="1"/>
    <col min="5246" max="5246" width="10.5703125" style="11" customWidth="1"/>
    <col min="5247" max="5247" width="3.85546875" style="11" customWidth="1"/>
    <col min="5248" max="5250" width="14.42578125" style="11" customWidth="1"/>
    <col min="5251" max="5251" width="4.140625" style="11" customWidth="1"/>
    <col min="5252" max="5252" width="15" style="11" customWidth="1"/>
    <col min="5253" max="5254" width="9.140625" style="11" customWidth="1"/>
    <col min="5255" max="5255" width="11.5703125" style="11" customWidth="1"/>
    <col min="5256" max="5256" width="18.140625" style="11" customWidth="1"/>
    <col min="5257" max="5257" width="13.140625" style="11" customWidth="1"/>
    <col min="5258" max="5258" width="12.28515625" style="11" customWidth="1"/>
    <col min="5259" max="5496" width="9.140625" style="11"/>
    <col min="5497" max="5497" width="1.42578125" style="11" customWidth="1"/>
    <col min="5498" max="5498" width="59.5703125" style="11" customWidth="1"/>
    <col min="5499" max="5499" width="9.140625" style="11" customWidth="1"/>
    <col min="5500" max="5501" width="3.85546875" style="11" customWidth="1"/>
    <col min="5502" max="5502" width="10.5703125" style="11" customWidth="1"/>
    <col min="5503" max="5503" width="3.85546875" style="11" customWidth="1"/>
    <col min="5504" max="5506" width="14.42578125" style="11" customWidth="1"/>
    <col min="5507" max="5507" width="4.140625" style="11" customWidth="1"/>
    <col min="5508" max="5508" width="15" style="11" customWidth="1"/>
    <col min="5509" max="5510" width="9.140625" style="11" customWidth="1"/>
    <col min="5511" max="5511" width="11.5703125" style="11" customWidth="1"/>
    <col min="5512" max="5512" width="18.140625" style="11" customWidth="1"/>
    <col min="5513" max="5513" width="13.140625" style="11" customWidth="1"/>
    <col min="5514" max="5514" width="12.28515625" style="11" customWidth="1"/>
    <col min="5515" max="5752" width="9.140625" style="11"/>
    <col min="5753" max="5753" width="1.42578125" style="11" customWidth="1"/>
    <col min="5754" max="5754" width="59.5703125" style="11" customWidth="1"/>
    <col min="5755" max="5755" width="9.140625" style="11" customWidth="1"/>
    <col min="5756" max="5757" width="3.85546875" style="11" customWidth="1"/>
    <col min="5758" max="5758" width="10.5703125" style="11" customWidth="1"/>
    <col min="5759" max="5759" width="3.85546875" style="11" customWidth="1"/>
    <col min="5760" max="5762" width="14.42578125" style="11" customWidth="1"/>
    <col min="5763" max="5763" width="4.140625" style="11" customWidth="1"/>
    <col min="5764" max="5764" width="15" style="11" customWidth="1"/>
    <col min="5765" max="5766" width="9.140625" style="11" customWidth="1"/>
    <col min="5767" max="5767" width="11.5703125" style="11" customWidth="1"/>
    <col min="5768" max="5768" width="18.140625" style="11" customWidth="1"/>
    <col min="5769" max="5769" width="13.140625" style="11" customWidth="1"/>
    <col min="5770" max="5770" width="12.28515625" style="11" customWidth="1"/>
    <col min="5771" max="6008" width="9.140625" style="11"/>
    <col min="6009" max="6009" width="1.42578125" style="11" customWidth="1"/>
    <col min="6010" max="6010" width="59.5703125" style="11" customWidth="1"/>
    <col min="6011" max="6011" width="9.140625" style="11" customWidth="1"/>
    <col min="6012" max="6013" width="3.85546875" style="11" customWidth="1"/>
    <col min="6014" max="6014" width="10.5703125" style="11" customWidth="1"/>
    <col min="6015" max="6015" width="3.85546875" style="11" customWidth="1"/>
    <col min="6016" max="6018" width="14.42578125" style="11" customWidth="1"/>
    <col min="6019" max="6019" width="4.140625" style="11" customWidth="1"/>
    <col min="6020" max="6020" width="15" style="11" customWidth="1"/>
    <col min="6021" max="6022" width="9.140625" style="11" customWidth="1"/>
    <col min="6023" max="6023" width="11.5703125" style="11" customWidth="1"/>
    <col min="6024" max="6024" width="18.140625" style="11" customWidth="1"/>
    <col min="6025" max="6025" width="13.140625" style="11" customWidth="1"/>
    <col min="6026" max="6026" width="12.28515625" style="11" customWidth="1"/>
    <col min="6027" max="6264" width="9.140625" style="11"/>
    <col min="6265" max="6265" width="1.42578125" style="11" customWidth="1"/>
    <col min="6266" max="6266" width="59.5703125" style="11" customWidth="1"/>
    <col min="6267" max="6267" width="9.140625" style="11" customWidth="1"/>
    <col min="6268" max="6269" width="3.85546875" style="11" customWidth="1"/>
    <col min="6270" max="6270" width="10.5703125" style="11" customWidth="1"/>
    <col min="6271" max="6271" width="3.85546875" style="11" customWidth="1"/>
    <col min="6272" max="6274" width="14.42578125" style="11" customWidth="1"/>
    <col min="6275" max="6275" width="4.140625" style="11" customWidth="1"/>
    <col min="6276" max="6276" width="15" style="11" customWidth="1"/>
    <col min="6277" max="6278" width="9.140625" style="11" customWidth="1"/>
    <col min="6279" max="6279" width="11.5703125" style="11" customWidth="1"/>
    <col min="6280" max="6280" width="18.140625" style="11" customWidth="1"/>
    <col min="6281" max="6281" width="13.140625" style="11" customWidth="1"/>
    <col min="6282" max="6282" width="12.28515625" style="11" customWidth="1"/>
    <col min="6283" max="6520" width="9.140625" style="11"/>
    <col min="6521" max="6521" width="1.42578125" style="11" customWidth="1"/>
    <col min="6522" max="6522" width="59.5703125" style="11" customWidth="1"/>
    <col min="6523" max="6523" width="9.140625" style="11" customWidth="1"/>
    <col min="6524" max="6525" width="3.85546875" style="11" customWidth="1"/>
    <col min="6526" max="6526" width="10.5703125" style="11" customWidth="1"/>
    <col min="6527" max="6527" width="3.85546875" style="11" customWidth="1"/>
    <col min="6528" max="6530" width="14.42578125" style="11" customWidth="1"/>
    <col min="6531" max="6531" width="4.140625" style="11" customWidth="1"/>
    <col min="6532" max="6532" width="15" style="11" customWidth="1"/>
    <col min="6533" max="6534" width="9.140625" style="11" customWidth="1"/>
    <col min="6535" max="6535" width="11.5703125" style="11" customWidth="1"/>
    <col min="6536" max="6536" width="18.140625" style="11" customWidth="1"/>
    <col min="6537" max="6537" width="13.140625" style="11" customWidth="1"/>
    <col min="6538" max="6538" width="12.28515625" style="11" customWidth="1"/>
    <col min="6539" max="6776" width="9.140625" style="11"/>
    <col min="6777" max="6777" width="1.42578125" style="11" customWidth="1"/>
    <col min="6778" max="6778" width="59.5703125" style="11" customWidth="1"/>
    <col min="6779" max="6779" width="9.140625" style="11" customWidth="1"/>
    <col min="6780" max="6781" width="3.85546875" style="11" customWidth="1"/>
    <col min="6782" max="6782" width="10.5703125" style="11" customWidth="1"/>
    <col min="6783" max="6783" width="3.85546875" style="11" customWidth="1"/>
    <col min="6784" max="6786" width="14.42578125" style="11" customWidth="1"/>
    <col min="6787" max="6787" width="4.140625" style="11" customWidth="1"/>
    <col min="6788" max="6788" width="15" style="11" customWidth="1"/>
    <col min="6789" max="6790" width="9.140625" style="11" customWidth="1"/>
    <col min="6791" max="6791" width="11.5703125" style="11" customWidth="1"/>
    <col min="6792" max="6792" width="18.140625" style="11" customWidth="1"/>
    <col min="6793" max="6793" width="13.140625" style="11" customWidth="1"/>
    <col min="6794" max="6794" width="12.28515625" style="11" customWidth="1"/>
    <col min="6795" max="7032" width="9.140625" style="11"/>
    <col min="7033" max="7033" width="1.42578125" style="11" customWidth="1"/>
    <col min="7034" max="7034" width="59.5703125" style="11" customWidth="1"/>
    <col min="7035" max="7035" width="9.140625" style="11" customWidth="1"/>
    <col min="7036" max="7037" width="3.85546875" style="11" customWidth="1"/>
    <col min="7038" max="7038" width="10.5703125" style="11" customWidth="1"/>
    <col min="7039" max="7039" width="3.85546875" style="11" customWidth="1"/>
    <col min="7040" max="7042" width="14.42578125" style="11" customWidth="1"/>
    <col min="7043" max="7043" width="4.140625" style="11" customWidth="1"/>
    <col min="7044" max="7044" width="15" style="11" customWidth="1"/>
    <col min="7045" max="7046" width="9.140625" style="11" customWidth="1"/>
    <col min="7047" max="7047" width="11.5703125" style="11" customWidth="1"/>
    <col min="7048" max="7048" width="18.140625" style="11" customWidth="1"/>
    <col min="7049" max="7049" width="13.140625" style="11" customWidth="1"/>
    <col min="7050" max="7050" width="12.28515625" style="11" customWidth="1"/>
    <col min="7051" max="7288" width="9.140625" style="11"/>
    <col min="7289" max="7289" width="1.42578125" style="11" customWidth="1"/>
    <col min="7290" max="7290" width="59.5703125" style="11" customWidth="1"/>
    <col min="7291" max="7291" width="9.140625" style="11" customWidth="1"/>
    <col min="7292" max="7293" width="3.85546875" style="11" customWidth="1"/>
    <col min="7294" max="7294" width="10.5703125" style="11" customWidth="1"/>
    <col min="7295" max="7295" width="3.85546875" style="11" customWidth="1"/>
    <col min="7296" max="7298" width="14.42578125" style="11" customWidth="1"/>
    <col min="7299" max="7299" width="4.140625" style="11" customWidth="1"/>
    <col min="7300" max="7300" width="15" style="11" customWidth="1"/>
    <col min="7301" max="7302" width="9.140625" style="11" customWidth="1"/>
    <col min="7303" max="7303" width="11.5703125" style="11" customWidth="1"/>
    <col min="7304" max="7304" width="18.140625" style="11" customWidth="1"/>
    <col min="7305" max="7305" width="13.140625" style="11" customWidth="1"/>
    <col min="7306" max="7306" width="12.28515625" style="11" customWidth="1"/>
    <col min="7307" max="7544" width="9.140625" style="11"/>
    <col min="7545" max="7545" width="1.42578125" style="11" customWidth="1"/>
    <col min="7546" max="7546" width="59.5703125" style="11" customWidth="1"/>
    <col min="7547" max="7547" width="9.140625" style="11" customWidth="1"/>
    <col min="7548" max="7549" width="3.85546875" style="11" customWidth="1"/>
    <col min="7550" max="7550" width="10.5703125" style="11" customWidth="1"/>
    <col min="7551" max="7551" width="3.85546875" style="11" customWidth="1"/>
    <col min="7552" max="7554" width="14.42578125" style="11" customWidth="1"/>
    <col min="7555" max="7555" width="4.140625" style="11" customWidth="1"/>
    <col min="7556" max="7556" width="15" style="11" customWidth="1"/>
    <col min="7557" max="7558" width="9.140625" style="11" customWidth="1"/>
    <col min="7559" max="7559" width="11.5703125" style="11" customWidth="1"/>
    <col min="7560" max="7560" width="18.140625" style="11" customWidth="1"/>
    <col min="7561" max="7561" width="13.140625" style="11" customWidth="1"/>
    <col min="7562" max="7562" width="12.28515625" style="11" customWidth="1"/>
    <col min="7563" max="7800" width="9.140625" style="11"/>
    <col min="7801" max="7801" width="1.42578125" style="11" customWidth="1"/>
    <col min="7802" max="7802" width="59.5703125" style="11" customWidth="1"/>
    <col min="7803" max="7803" width="9.140625" style="11" customWidth="1"/>
    <col min="7804" max="7805" width="3.85546875" style="11" customWidth="1"/>
    <col min="7806" max="7806" width="10.5703125" style="11" customWidth="1"/>
    <col min="7807" max="7807" width="3.85546875" style="11" customWidth="1"/>
    <col min="7808" max="7810" width="14.42578125" style="11" customWidth="1"/>
    <col min="7811" max="7811" width="4.140625" style="11" customWidth="1"/>
    <col min="7812" max="7812" width="15" style="11" customWidth="1"/>
    <col min="7813" max="7814" width="9.140625" style="11" customWidth="1"/>
    <col min="7815" max="7815" width="11.5703125" style="11" customWidth="1"/>
    <col min="7816" max="7816" width="18.140625" style="11" customWidth="1"/>
    <col min="7817" max="7817" width="13.140625" style="11" customWidth="1"/>
    <col min="7818" max="7818" width="12.28515625" style="11" customWidth="1"/>
    <col min="7819" max="8056" width="9.140625" style="11"/>
    <col min="8057" max="8057" width="1.42578125" style="11" customWidth="1"/>
    <col min="8058" max="8058" width="59.5703125" style="11" customWidth="1"/>
    <col min="8059" max="8059" width="9.140625" style="11" customWidth="1"/>
    <col min="8060" max="8061" width="3.85546875" style="11" customWidth="1"/>
    <col min="8062" max="8062" width="10.5703125" style="11" customWidth="1"/>
    <col min="8063" max="8063" width="3.85546875" style="11" customWidth="1"/>
    <col min="8064" max="8066" width="14.42578125" style="11" customWidth="1"/>
    <col min="8067" max="8067" width="4.140625" style="11" customWidth="1"/>
    <col min="8068" max="8068" width="15" style="11" customWidth="1"/>
    <col min="8069" max="8070" width="9.140625" style="11" customWidth="1"/>
    <col min="8071" max="8071" width="11.5703125" style="11" customWidth="1"/>
    <col min="8072" max="8072" width="18.140625" style="11" customWidth="1"/>
    <col min="8073" max="8073" width="13.140625" style="11" customWidth="1"/>
    <col min="8074" max="8074" width="12.28515625" style="11" customWidth="1"/>
    <col min="8075" max="8312" width="9.140625" style="11"/>
    <col min="8313" max="8313" width="1.42578125" style="11" customWidth="1"/>
    <col min="8314" max="8314" width="59.5703125" style="11" customWidth="1"/>
    <col min="8315" max="8315" width="9.140625" style="11" customWidth="1"/>
    <col min="8316" max="8317" width="3.85546875" style="11" customWidth="1"/>
    <col min="8318" max="8318" width="10.5703125" style="11" customWidth="1"/>
    <col min="8319" max="8319" width="3.85546875" style="11" customWidth="1"/>
    <col min="8320" max="8322" width="14.42578125" style="11" customWidth="1"/>
    <col min="8323" max="8323" width="4.140625" style="11" customWidth="1"/>
    <col min="8324" max="8324" width="15" style="11" customWidth="1"/>
    <col min="8325" max="8326" width="9.140625" style="11" customWidth="1"/>
    <col min="8327" max="8327" width="11.5703125" style="11" customWidth="1"/>
    <col min="8328" max="8328" width="18.140625" style="11" customWidth="1"/>
    <col min="8329" max="8329" width="13.140625" style="11" customWidth="1"/>
    <col min="8330" max="8330" width="12.28515625" style="11" customWidth="1"/>
    <col min="8331" max="8568" width="9.140625" style="11"/>
    <col min="8569" max="8569" width="1.42578125" style="11" customWidth="1"/>
    <col min="8570" max="8570" width="59.5703125" style="11" customWidth="1"/>
    <col min="8571" max="8571" width="9.140625" style="11" customWidth="1"/>
    <col min="8572" max="8573" width="3.85546875" style="11" customWidth="1"/>
    <col min="8574" max="8574" width="10.5703125" style="11" customWidth="1"/>
    <col min="8575" max="8575" width="3.85546875" style="11" customWidth="1"/>
    <col min="8576" max="8578" width="14.42578125" style="11" customWidth="1"/>
    <col min="8579" max="8579" width="4.140625" style="11" customWidth="1"/>
    <col min="8580" max="8580" width="15" style="11" customWidth="1"/>
    <col min="8581" max="8582" width="9.140625" style="11" customWidth="1"/>
    <col min="8583" max="8583" width="11.5703125" style="11" customWidth="1"/>
    <col min="8584" max="8584" width="18.140625" style="11" customWidth="1"/>
    <col min="8585" max="8585" width="13.140625" style="11" customWidth="1"/>
    <col min="8586" max="8586" width="12.28515625" style="11" customWidth="1"/>
    <col min="8587" max="8824" width="9.140625" style="11"/>
    <col min="8825" max="8825" width="1.42578125" style="11" customWidth="1"/>
    <col min="8826" max="8826" width="59.5703125" style="11" customWidth="1"/>
    <col min="8827" max="8827" width="9.140625" style="11" customWidth="1"/>
    <col min="8828" max="8829" width="3.85546875" style="11" customWidth="1"/>
    <col min="8830" max="8830" width="10.5703125" style="11" customWidth="1"/>
    <col min="8831" max="8831" width="3.85546875" style="11" customWidth="1"/>
    <col min="8832" max="8834" width="14.42578125" style="11" customWidth="1"/>
    <col min="8835" max="8835" width="4.140625" style="11" customWidth="1"/>
    <col min="8836" max="8836" width="15" style="11" customWidth="1"/>
    <col min="8837" max="8838" width="9.140625" style="11" customWidth="1"/>
    <col min="8839" max="8839" width="11.5703125" style="11" customWidth="1"/>
    <col min="8840" max="8840" width="18.140625" style="11" customWidth="1"/>
    <col min="8841" max="8841" width="13.140625" style="11" customWidth="1"/>
    <col min="8842" max="8842" width="12.28515625" style="11" customWidth="1"/>
    <col min="8843" max="9080" width="9.140625" style="11"/>
    <col min="9081" max="9081" width="1.42578125" style="11" customWidth="1"/>
    <col min="9082" max="9082" width="59.5703125" style="11" customWidth="1"/>
    <col min="9083" max="9083" width="9.140625" style="11" customWidth="1"/>
    <col min="9084" max="9085" width="3.85546875" style="11" customWidth="1"/>
    <col min="9086" max="9086" width="10.5703125" style="11" customWidth="1"/>
    <col min="9087" max="9087" width="3.85546875" style="11" customWidth="1"/>
    <col min="9088" max="9090" width="14.42578125" style="11" customWidth="1"/>
    <col min="9091" max="9091" width="4.140625" style="11" customWidth="1"/>
    <col min="9092" max="9092" width="15" style="11" customWidth="1"/>
    <col min="9093" max="9094" width="9.140625" style="11" customWidth="1"/>
    <col min="9095" max="9095" width="11.5703125" style="11" customWidth="1"/>
    <col min="9096" max="9096" width="18.140625" style="11" customWidth="1"/>
    <col min="9097" max="9097" width="13.140625" style="11" customWidth="1"/>
    <col min="9098" max="9098" width="12.28515625" style="11" customWidth="1"/>
    <col min="9099" max="9336" width="9.140625" style="11"/>
    <col min="9337" max="9337" width="1.42578125" style="11" customWidth="1"/>
    <col min="9338" max="9338" width="59.5703125" style="11" customWidth="1"/>
    <col min="9339" max="9339" width="9.140625" style="11" customWidth="1"/>
    <col min="9340" max="9341" width="3.85546875" style="11" customWidth="1"/>
    <col min="9342" max="9342" width="10.5703125" style="11" customWidth="1"/>
    <col min="9343" max="9343" width="3.85546875" style="11" customWidth="1"/>
    <col min="9344" max="9346" width="14.42578125" style="11" customWidth="1"/>
    <col min="9347" max="9347" width="4.140625" style="11" customWidth="1"/>
    <col min="9348" max="9348" width="15" style="11" customWidth="1"/>
    <col min="9349" max="9350" width="9.140625" style="11" customWidth="1"/>
    <col min="9351" max="9351" width="11.5703125" style="11" customWidth="1"/>
    <col min="9352" max="9352" width="18.140625" style="11" customWidth="1"/>
    <col min="9353" max="9353" width="13.140625" style="11" customWidth="1"/>
    <col min="9354" max="9354" width="12.28515625" style="11" customWidth="1"/>
    <col min="9355" max="9592" width="9.140625" style="11"/>
    <col min="9593" max="9593" width="1.42578125" style="11" customWidth="1"/>
    <col min="9594" max="9594" width="59.5703125" style="11" customWidth="1"/>
    <col min="9595" max="9595" width="9.140625" style="11" customWidth="1"/>
    <col min="9596" max="9597" width="3.85546875" style="11" customWidth="1"/>
    <col min="9598" max="9598" width="10.5703125" style="11" customWidth="1"/>
    <col min="9599" max="9599" width="3.85546875" style="11" customWidth="1"/>
    <col min="9600" max="9602" width="14.42578125" style="11" customWidth="1"/>
    <col min="9603" max="9603" width="4.140625" style="11" customWidth="1"/>
    <col min="9604" max="9604" width="15" style="11" customWidth="1"/>
    <col min="9605" max="9606" width="9.140625" style="11" customWidth="1"/>
    <col min="9607" max="9607" width="11.5703125" style="11" customWidth="1"/>
    <col min="9608" max="9608" width="18.140625" style="11" customWidth="1"/>
    <col min="9609" max="9609" width="13.140625" style="11" customWidth="1"/>
    <col min="9610" max="9610" width="12.28515625" style="11" customWidth="1"/>
    <col min="9611" max="9848" width="9.140625" style="11"/>
    <col min="9849" max="9849" width="1.42578125" style="11" customWidth="1"/>
    <col min="9850" max="9850" width="59.5703125" style="11" customWidth="1"/>
    <col min="9851" max="9851" width="9.140625" style="11" customWidth="1"/>
    <col min="9852" max="9853" width="3.85546875" style="11" customWidth="1"/>
    <col min="9854" max="9854" width="10.5703125" style="11" customWidth="1"/>
    <col min="9855" max="9855" width="3.85546875" style="11" customWidth="1"/>
    <col min="9856" max="9858" width="14.42578125" style="11" customWidth="1"/>
    <col min="9859" max="9859" width="4.140625" style="11" customWidth="1"/>
    <col min="9860" max="9860" width="15" style="11" customWidth="1"/>
    <col min="9861" max="9862" width="9.140625" style="11" customWidth="1"/>
    <col min="9863" max="9863" width="11.5703125" style="11" customWidth="1"/>
    <col min="9864" max="9864" width="18.140625" style="11" customWidth="1"/>
    <col min="9865" max="9865" width="13.140625" style="11" customWidth="1"/>
    <col min="9866" max="9866" width="12.28515625" style="11" customWidth="1"/>
    <col min="9867" max="10104" width="9.140625" style="11"/>
    <col min="10105" max="10105" width="1.42578125" style="11" customWidth="1"/>
    <col min="10106" max="10106" width="59.5703125" style="11" customWidth="1"/>
    <col min="10107" max="10107" width="9.140625" style="11" customWidth="1"/>
    <col min="10108" max="10109" width="3.85546875" style="11" customWidth="1"/>
    <col min="10110" max="10110" width="10.5703125" style="11" customWidth="1"/>
    <col min="10111" max="10111" width="3.85546875" style="11" customWidth="1"/>
    <col min="10112" max="10114" width="14.42578125" style="11" customWidth="1"/>
    <col min="10115" max="10115" width="4.140625" style="11" customWidth="1"/>
    <col min="10116" max="10116" width="15" style="11" customWidth="1"/>
    <col min="10117" max="10118" width="9.140625" style="11" customWidth="1"/>
    <col min="10119" max="10119" width="11.5703125" style="11" customWidth="1"/>
    <col min="10120" max="10120" width="18.140625" style="11" customWidth="1"/>
    <col min="10121" max="10121" width="13.140625" style="11" customWidth="1"/>
    <col min="10122" max="10122" width="12.28515625" style="11" customWidth="1"/>
    <col min="10123" max="10360" width="9.140625" style="11"/>
    <col min="10361" max="10361" width="1.42578125" style="11" customWidth="1"/>
    <col min="10362" max="10362" width="59.5703125" style="11" customWidth="1"/>
    <col min="10363" max="10363" width="9.140625" style="11" customWidth="1"/>
    <col min="10364" max="10365" width="3.85546875" style="11" customWidth="1"/>
    <col min="10366" max="10366" width="10.5703125" style="11" customWidth="1"/>
    <col min="10367" max="10367" width="3.85546875" style="11" customWidth="1"/>
    <col min="10368" max="10370" width="14.42578125" style="11" customWidth="1"/>
    <col min="10371" max="10371" width="4.140625" style="11" customWidth="1"/>
    <col min="10372" max="10372" width="15" style="11" customWidth="1"/>
    <col min="10373" max="10374" width="9.140625" style="11" customWidth="1"/>
    <col min="10375" max="10375" width="11.5703125" style="11" customWidth="1"/>
    <col min="10376" max="10376" width="18.140625" style="11" customWidth="1"/>
    <col min="10377" max="10377" width="13.140625" style="11" customWidth="1"/>
    <col min="10378" max="10378" width="12.28515625" style="11" customWidth="1"/>
    <col min="10379" max="10616" width="9.140625" style="11"/>
    <col min="10617" max="10617" width="1.42578125" style="11" customWidth="1"/>
    <col min="10618" max="10618" width="59.5703125" style="11" customWidth="1"/>
    <col min="10619" max="10619" width="9.140625" style="11" customWidth="1"/>
    <col min="10620" max="10621" width="3.85546875" style="11" customWidth="1"/>
    <col min="10622" max="10622" width="10.5703125" style="11" customWidth="1"/>
    <col min="10623" max="10623" width="3.85546875" style="11" customWidth="1"/>
    <col min="10624" max="10626" width="14.42578125" style="11" customWidth="1"/>
    <col min="10627" max="10627" width="4.140625" style="11" customWidth="1"/>
    <col min="10628" max="10628" width="15" style="11" customWidth="1"/>
    <col min="10629" max="10630" width="9.140625" style="11" customWidth="1"/>
    <col min="10631" max="10631" width="11.5703125" style="11" customWidth="1"/>
    <col min="10632" max="10632" width="18.140625" style="11" customWidth="1"/>
    <col min="10633" max="10633" width="13.140625" style="11" customWidth="1"/>
    <col min="10634" max="10634" width="12.28515625" style="11" customWidth="1"/>
    <col min="10635" max="10872" width="9.140625" style="11"/>
    <col min="10873" max="10873" width="1.42578125" style="11" customWidth="1"/>
    <col min="10874" max="10874" width="59.5703125" style="11" customWidth="1"/>
    <col min="10875" max="10875" width="9.140625" style="11" customWidth="1"/>
    <col min="10876" max="10877" width="3.85546875" style="11" customWidth="1"/>
    <col min="10878" max="10878" width="10.5703125" style="11" customWidth="1"/>
    <col min="10879" max="10879" width="3.85546875" style="11" customWidth="1"/>
    <col min="10880" max="10882" width="14.42578125" style="11" customWidth="1"/>
    <col min="10883" max="10883" width="4.140625" style="11" customWidth="1"/>
    <col min="10884" max="10884" width="15" style="11" customWidth="1"/>
    <col min="10885" max="10886" width="9.140625" style="11" customWidth="1"/>
    <col min="10887" max="10887" width="11.5703125" style="11" customWidth="1"/>
    <col min="10888" max="10888" width="18.140625" style="11" customWidth="1"/>
    <col min="10889" max="10889" width="13.140625" style="11" customWidth="1"/>
    <col min="10890" max="10890" width="12.28515625" style="11" customWidth="1"/>
    <col min="10891" max="11128" width="9.140625" style="11"/>
    <col min="11129" max="11129" width="1.42578125" style="11" customWidth="1"/>
    <col min="11130" max="11130" width="59.5703125" style="11" customWidth="1"/>
    <col min="11131" max="11131" width="9.140625" style="11" customWidth="1"/>
    <col min="11132" max="11133" width="3.85546875" style="11" customWidth="1"/>
    <col min="11134" max="11134" width="10.5703125" style="11" customWidth="1"/>
    <col min="11135" max="11135" width="3.85546875" style="11" customWidth="1"/>
    <col min="11136" max="11138" width="14.42578125" style="11" customWidth="1"/>
    <col min="11139" max="11139" width="4.140625" style="11" customWidth="1"/>
    <col min="11140" max="11140" width="15" style="11" customWidth="1"/>
    <col min="11141" max="11142" width="9.140625" style="11" customWidth="1"/>
    <col min="11143" max="11143" width="11.5703125" style="11" customWidth="1"/>
    <col min="11144" max="11144" width="18.140625" style="11" customWidth="1"/>
    <col min="11145" max="11145" width="13.140625" style="11" customWidth="1"/>
    <col min="11146" max="11146" width="12.28515625" style="11" customWidth="1"/>
    <col min="11147" max="11384" width="9.140625" style="11"/>
    <col min="11385" max="11385" width="1.42578125" style="11" customWidth="1"/>
    <col min="11386" max="11386" width="59.5703125" style="11" customWidth="1"/>
    <col min="11387" max="11387" width="9.140625" style="11" customWidth="1"/>
    <col min="11388" max="11389" width="3.85546875" style="11" customWidth="1"/>
    <col min="11390" max="11390" width="10.5703125" style="11" customWidth="1"/>
    <col min="11391" max="11391" width="3.85546875" style="11" customWidth="1"/>
    <col min="11392" max="11394" width="14.42578125" style="11" customWidth="1"/>
    <col min="11395" max="11395" width="4.140625" style="11" customWidth="1"/>
    <col min="11396" max="11396" width="15" style="11" customWidth="1"/>
    <col min="11397" max="11398" width="9.140625" style="11" customWidth="1"/>
    <col min="11399" max="11399" width="11.5703125" style="11" customWidth="1"/>
    <col min="11400" max="11400" width="18.140625" style="11" customWidth="1"/>
    <col min="11401" max="11401" width="13.140625" style="11" customWidth="1"/>
    <col min="11402" max="11402" width="12.28515625" style="11" customWidth="1"/>
    <col min="11403" max="11640" width="9.140625" style="11"/>
    <col min="11641" max="11641" width="1.42578125" style="11" customWidth="1"/>
    <col min="11642" max="11642" width="59.5703125" style="11" customWidth="1"/>
    <col min="11643" max="11643" width="9.140625" style="11" customWidth="1"/>
    <col min="11644" max="11645" width="3.85546875" style="11" customWidth="1"/>
    <col min="11646" max="11646" width="10.5703125" style="11" customWidth="1"/>
    <col min="11647" max="11647" width="3.85546875" style="11" customWidth="1"/>
    <col min="11648" max="11650" width="14.42578125" style="11" customWidth="1"/>
    <col min="11651" max="11651" width="4.140625" style="11" customWidth="1"/>
    <col min="11652" max="11652" width="15" style="11" customWidth="1"/>
    <col min="11653" max="11654" width="9.140625" style="11" customWidth="1"/>
    <col min="11655" max="11655" width="11.5703125" style="11" customWidth="1"/>
    <col min="11656" max="11656" width="18.140625" style="11" customWidth="1"/>
    <col min="11657" max="11657" width="13.140625" style="11" customWidth="1"/>
    <col min="11658" max="11658" width="12.28515625" style="11" customWidth="1"/>
    <col min="11659" max="11896" width="9.140625" style="11"/>
    <col min="11897" max="11897" width="1.42578125" style="11" customWidth="1"/>
    <col min="11898" max="11898" width="59.5703125" style="11" customWidth="1"/>
    <col min="11899" max="11899" width="9.140625" style="11" customWidth="1"/>
    <col min="11900" max="11901" width="3.85546875" style="11" customWidth="1"/>
    <col min="11902" max="11902" width="10.5703125" style="11" customWidth="1"/>
    <col min="11903" max="11903" width="3.85546875" style="11" customWidth="1"/>
    <col min="11904" max="11906" width="14.42578125" style="11" customWidth="1"/>
    <col min="11907" max="11907" width="4.140625" style="11" customWidth="1"/>
    <col min="11908" max="11908" width="15" style="11" customWidth="1"/>
    <col min="11909" max="11910" width="9.140625" style="11" customWidth="1"/>
    <col min="11911" max="11911" width="11.5703125" style="11" customWidth="1"/>
    <col min="11912" max="11912" width="18.140625" style="11" customWidth="1"/>
    <col min="11913" max="11913" width="13.140625" style="11" customWidth="1"/>
    <col min="11914" max="11914" width="12.28515625" style="11" customWidth="1"/>
    <col min="11915" max="12152" width="9.140625" style="11"/>
    <col min="12153" max="12153" width="1.42578125" style="11" customWidth="1"/>
    <col min="12154" max="12154" width="59.5703125" style="11" customWidth="1"/>
    <col min="12155" max="12155" width="9.140625" style="11" customWidth="1"/>
    <col min="12156" max="12157" width="3.85546875" style="11" customWidth="1"/>
    <col min="12158" max="12158" width="10.5703125" style="11" customWidth="1"/>
    <col min="12159" max="12159" width="3.85546875" style="11" customWidth="1"/>
    <col min="12160" max="12162" width="14.42578125" style="11" customWidth="1"/>
    <col min="12163" max="12163" width="4.140625" style="11" customWidth="1"/>
    <col min="12164" max="12164" width="15" style="11" customWidth="1"/>
    <col min="12165" max="12166" width="9.140625" style="11" customWidth="1"/>
    <col min="12167" max="12167" width="11.5703125" style="11" customWidth="1"/>
    <col min="12168" max="12168" width="18.140625" style="11" customWidth="1"/>
    <col min="12169" max="12169" width="13.140625" style="11" customWidth="1"/>
    <col min="12170" max="12170" width="12.28515625" style="11" customWidth="1"/>
    <col min="12171" max="12408" width="9.140625" style="11"/>
    <col min="12409" max="12409" width="1.42578125" style="11" customWidth="1"/>
    <col min="12410" max="12410" width="59.5703125" style="11" customWidth="1"/>
    <col min="12411" max="12411" width="9.140625" style="11" customWidth="1"/>
    <col min="12412" max="12413" width="3.85546875" style="11" customWidth="1"/>
    <col min="12414" max="12414" width="10.5703125" style="11" customWidth="1"/>
    <col min="12415" max="12415" width="3.85546875" style="11" customWidth="1"/>
    <col min="12416" max="12418" width="14.42578125" style="11" customWidth="1"/>
    <col min="12419" max="12419" width="4.140625" style="11" customWidth="1"/>
    <col min="12420" max="12420" width="15" style="11" customWidth="1"/>
    <col min="12421" max="12422" width="9.140625" style="11" customWidth="1"/>
    <col min="12423" max="12423" width="11.5703125" style="11" customWidth="1"/>
    <col min="12424" max="12424" width="18.140625" style="11" customWidth="1"/>
    <col min="12425" max="12425" width="13.140625" style="11" customWidth="1"/>
    <col min="12426" max="12426" width="12.28515625" style="11" customWidth="1"/>
    <col min="12427" max="12664" width="9.140625" style="11"/>
    <col min="12665" max="12665" width="1.42578125" style="11" customWidth="1"/>
    <col min="12666" max="12666" width="59.5703125" style="11" customWidth="1"/>
    <col min="12667" max="12667" width="9.140625" style="11" customWidth="1"/>
    <col min="12668" max="12669" width="3.85546875" style="11" customWidth="1"/>
    <col min="12670" max="12670" width="10.5703125" style="11" customWidth="1"/>
    <col min="12671" max="12671" width="3.85546875" style="11" customWidth="1"/>
    <col min="12672" max="12674" width="14.42578125" style="11" customWidth="1"/>
    <col min="12675" max="12675" width="4.140625" style="11" customWidth="1"/>
    <col min="12676" max="12676" width="15" style="11" customWidth="1"/>
    <col min="12677" max="12678" width="9.140625" style="11" customWidth="1"/>
    <col min="12679" max="12679" width="11.5703125" style="11" customWidth="1"/>
    <col min="12680" max="12680" width="18.140625" style="11" customWidth="1"/>
    <col min="12681" max="12681" width="13.140625" style="11" customWidth="1"/>
    <col min="12682" max="12682" width="12.28515625" style="11" customWidth="1"/>
    <col min="12683" max="12920" width="9.140625" style="11"/>
    <col min="12921" max="12921" width="1.42578125" style="11" customWidth="1"/>
    <col min="12922" max="12922" width="59.5703125" style="11" customWidth="1"/>
    <col min="12923" max="12923" width="9.140625" style="11" customWidth="1"/>
    <col min="12924" max="12925" width="3.85546875" style="11" customWidth="1"/>
    <col min="12926" max="12926" width="10.5703125" style="11" customWidth="1"/>
    <col min="12927" max="12927" width="3.85546875" style="11" customWidth="1"/>
    <col min="12928" max="12930" width="14.42578125" style="11" customWidth="1"/>
    <col min="12931" max="12931" width="4.140625" style="11" customWidth="1"/>
    <col min="12932" max="12932" width="15" style="11" customWidth="1"/>
    <col min="12933" max="12934" width="9.140625" style="11" customWidth="1"/>
    <col min="12935" max="12935" width="11.5703125" style="11" customWidth="1"/>
    <col min="12936" max="12936" width="18.140625" style="11" customWidth="1"/>
    <col min="12937" max="12937" width="13.140625" style="11" customWidth="1"/>
    <col min="12938" max="12938" width="12.28515625" style="11" customWidth="1"/>
    <col min="12939" max="13176" width="9.140625" style="11"/>
    <col min="13177" max="13177" width="1.42578125" style="11" customWidth="1"/>
    <col min="13178" max="13178" width="59.5703125" style="11" customWidth="1"/>
    <col min="13179" max="13179" width="9.140625" style="11" customWidth="1"/>
    <col min="13180" max="13181" width="3.85546875" style="11" customWidth="1"/>
    <col min="13182" max="13182" width="10.5703125" style="11" customWidth="1"/>
    <col min="13183" max="13183" width="3.85546875" style="11" customWidth="1"/>
    <col min="13184" max="13186" width="14.42578125" style="11" customWidth="1"/>
    <col min="13187" max="13187" width="4.140625" style="11" customWidth="1"/>
    <col min="13188" max="13188" width="15" style="11" customWidth="1"/>
    <col min="13189" max="13190" width="9.140625" style="11" customWidth="1"/>
    <col min="13191" max="13191" width="11.5703125" style="11" customWidth="1"/>
    <col min="13192" max="13192" width="18.140625" style="11" customWidth="1"/>
    <col min="13193" max="13193" width="13.140625" style="11" customWidth="1"/>
    <col min="13194" max="13194" width="12.28515625" style="11" customWidth="1"/>
    <col min="13195" max="13432" width="9.140625" style="11"/>
    <col min="13433" max="13433" width="1.42578125" style="11" customWidth="1"/>
    <col min="13434" max="13434" width="59.5703125" style="11" customWidth="1"/>
    <col min="13435" max="13435" width="9.140625" style="11" customWidth="1"/>
    <col min="13436" max="13437" width="3.85546875" style="11" customWidth="1"/>
    <col min="13438" max="13438" width="10.5703125" style="11" customWidth="1"/>
    <col min="13439" max="13439" width="3.85546875" style="11" customWidth="1"/>
    <col min="13440" max="13442" width="14.42578125" style="11" customWidth="1"/>
    <col min="13443" max="13443" width="4.140625" style="11" customWidth="1"/>
    <col min="13444" max="13444" width="15" style="11" customWidth="1"/>
    <col min="13445" max="13446" width="9.140625" style="11" customWidth="1"/>
    <col min="13447" max="13447" width="11.5703125" style="11" customWidth="1"/>
    <col min="13448" max="13448" width="18.140625" style="11" customWidth="1"/>
    <col min="13449" max="13449" width="13.140625" style="11" customWidth="1"/>
    <col min="13450" max="13450" width="12.28515625" style="11" customWidth="1"/>
    <col min="13451" max="13688" width="9.140625" style="11"/>
    <col min="13689" max="13689" width="1.42578125" style="11" customWidth="1"/>
    <col min="13690" max="13690" width="59.5703125" style="11" customWidth="1"/>
    <col min="13691" max="13691" width="9.140625" style="11" customWidth="1"/>
    <col min="13692" max="13693" width="3.85546875" style="11" customWidth="1"/>
    <col min="13694" max="13694" width="10.5703125" style="11" customWidth="1"/>
    <col min="13695" max="13695" width="3.85546875" style="11" customWidth="1"/>
    <col min="13696" max="13698" width="14.42578125" style="11" customWidth="1"/>
    <col min="13699" max="13699" width="4.140625" style="11" customWidth="1"/>
    <col min="13700" max="13700" width="15" style="11" customWidth="1"/>
    <col min="13701" max="13702" width="9.140625" style="11" customWidth="1"/>
    <col min="13703" max="13703" width="11.5703125" style="11" customWidth="1"/>
    <col min="13704" max="13704" width="18.140625" style="11" customWidth="1"/>
    <col min="13705" max="13705" width="13.140625" style="11" customWidth="1"/>
    <col min="13706" max="13706" width="12.28515625" style="11" customWidth="1"/>
    <col min="13707" max="13944" width="9.140625" style="11"/>
    <col min="13945" max="13945" width="1.42578125" style="11" customWidth="1"/>
    <col min="13946" max="13946" width="59.5703125" style="11" customWidth="1"/>
    <col min="13947" max="13947" width="9.140625" style="11" customWidth="1"/>
    <col min="13948" max="13949" width="3.85546875" style="11" customWidth="1"/>
    <col min="13950" max="13950" width="10.5703125" style="11" customWidth="1"/>
    <col min="13951" max="13951" width="3.85546875" style="11" customWidth="1"/>
    <col min="13952" max="13954" width="14.42578125" style="11" customWidth="1"/>
    <col min="13955" max="13955" width="4.140625" style="11" customWidth="1"/>
    <col min="13956" max="13956" width="15" style="11" customWidth="1"/>
    <col min="13957" max="13958" width="9.140625" style="11" customWidth="1"/>
    <col min="13959" max="13959" width="11.5703125" style="11" customWidth="1"/>
    <col min="13960" max="13960" width="18.140625" style="11" customWidth="1"/>
    <col min="13961" max="13961" width="13.140625" style="11" customWidth="1"/>
    <col min="13962" max="13962" width="12.28515625" style="11" customWidth="1"/>
    <col min="13963" max="14200" width="9.140625" style="11"/>
    <col min="14201" max="14201" width="1.42578125" style="11" customWidth="1"/>
    <col min="14202" max="14202" width="59.5703125" style="11" customWidth="1"/>
    <col min="14203" max="14203" width="9.140625" style="11" customWidth="1"/>
    <col min="14204" max="14205" width="3.85546875" style="11" customWidth="1"/>
    <col min="14206" max="14206" width="10.5703125" style="11" customWidth="1"/>
    <col min="14207" max="14207" width="3.85546875" style="11" customWidth="1"/>
    <col min="14208" max="14210" width="14.42578125" style="11" customWidth="1"/>
    <col min="14211" max="14211" width="4.140625" style="11" customWidth="1"/>
    <col min="14212" max="14212" width="15" style="11" customWidth="1"/>
    <col min="14213" max="14214" width="9.140625" style="11" customWidth="1"/>
    <col min="14215" max="14215" width="11.5703125" style="11" customWidth="1"/>
    <col min="14216" max="14216" width="18.140625" style="11" customWidth="1"/>
    <col min="14217" max="14217" width="13.140625" style="11" customWidth="1"/>
    <col min="14218" max="14218" width="12.28515625" style="11" customWidth="1"/>
    <col min="14219" max="14456" width="9.140625" style="11"/>
    <col min="14457" max="14457" width="1.42578125" style="11" customWidth="1"/>
    <col min="14458" max="14458" width="59.5703125" style="11" customWidth="1"/>
    <col min="14459" max="14459" width="9.140625" style="11" customWidth="1"/>
    <col min="14460" max="14461" width="3.85546875" style="11" customWidth="1"/>
    <col min="14462" max="14462" width="10.5703125" style="11" customWidth="1"/>
    <col min="14463" max="14463" width="3.85546875" style="11" customWidth="1"/>
    <col min="14464" max="14466" width="14.42578125" style="11" customWidth="1"/>
    <col min="14467" max="14467" width="4.140625" style="11" customWidth="1"/>
    <col min="14468" max="14468" width="15" style="11" customWidth="1"/>
    <col min="14469" max="14470" width="9.140625" style="11" customWidth="1"/>
    <col min="14471" max="14471" width="11.5703125" style="11" customWidth="1"/>
    <col min="14472" max="14472" width="18.140625" style="11" customWidth="1"/>
    <col min="14473" max="14473" width="13.140625" style="11" customWidth="1"/>
    <col min="14474" max="14474" width="12.28515625" style="11" customWidth="1"/>
    <col min="14475" max="14712" width="9.140625" style="11"/>
    <col min="14713" max="14713" width="1.42578125" style="11" customWidth="1"/>
    <col min="14714" max="14714" width="59.5703125" style="11" customWidth="1"/>
    <col min="14715" max="14715" width="9.140625" style="11" customWidth="1"/>
    <col min="14716" max="14717" width="3.85546875" style="11" customWidth="1"/>
    <col min="14718" max="14718" width="10.5703125" style="11" customWidth="1"/>
    <col min="14719" max="14719" width="3.85546875" style="11" customWidth="1"/>
    <col min="14720" max="14722" width="14.42578125" style="11" customWidth="1"/>
    <col min="14723" max="14723" width="4.140625" style="11" customWidth="1"/>
    <col min="14724" max="14724" width="15" style="11" customWidth="1"/>
    <col min="14725" max="14726" width="9.140625" style="11" customWidth="1"/>
    <col min="14727" max="14727" width="11.5703125" style="11" customWidth="1"/>
    <col min="14728" max="14728" width="18.140625" style="11" customWidth="1"/>
    <col min="14729" max="14729" width="13.140625" style="11" customWidth="1"/>
    <col min="14730" max="14730" width="12.28515625" style="11" customWidth="1"/>
    <col min="14731" max="14968" width="9.140625" style="11"/>
    <col min="14969" max="14969" width="1.42578125" style="11" customWidth="1"/>
    <col min="14970" max="14970" width="59.5703125" style="11" customWidth="1"/>
    <col min="14971" max="14971" width="9.140625" style="11" customWidth="1"/>
    <col min="14972" max="14973" width="3.85546875" style="11" customWidth="1"/>
    <col min="14974" max="14974" width="10.5703125" style="11" customWidth="1"/>
    <col min="14975" max="14975" width="3.85546875" style="11" customWidth="1"/>
    <col min="14976" max="14978" width="14.42578125" style="11" customWidth="1"/>
    <col min="14979" max="14979" width="4.140625" style="11" customWidth="1"/>
    <col min="14980" max="14980" width="15" style="11" customWidth="1"/>
    <col min="14981" max="14982" width="9.140625" style="11" customWidth="1"/>
    <col min="14983" max="14983" width="11.5703125" style="11" customWidth="1"/>
    <col min="14984" max="14984" width="18.140625" style="11" customWidth="1"/>
    <col min="14985" max="14985" width="13.140625" style="11" customWidth="1"/>
    <col min="14986" max="14986" width="12.28515625" style="11" customWidth="1"/>
    <col min="14987" max="15224" width="9.140625" style="11"/>
    <col min="15225" max="15225" width="1.42578125" style="11" customWidth="1"/>
    <col min="15226" max="15226" width="59.5703125" style="11" customWidth="1"/>
    <col min="15227" max="15227" width="9.140625" style="11" customWidth="1"/>
    <col min="15228" max="15229" width="3.85546875" style="11" customWidth="1"/>
    <col min="15230" max="15230" width="10.5703125" style="11" customWidth="1"/>
    <col min="15231" max="15231" width="3.85546875" style="11" customWidth="1"/>
    <col min="15232" max="15234" width="14.42578125" style="11" customWidth="1"/>
    <col min="15235" max="15235" width="4.140625" style="11" customWidth="1"/>
    <col min="15236" max="15236" width="15" style="11" customWidth="1"/>
    <col min="15237" max="15238" width="9.140625" style="11" customWidth="1"/>
    <col min="15239" max="15239" width="11.5703125" style="11" customWidth="1"/>
    <col min="15240" max="15240" width="18.140625" style="11" customWidth="1"/>
    <col min="15241" max="15241" width="13.140625" style="11" customWidth="1"/>
    <col min="15242" max="15242" width="12.28515625" style="11" customWidth="1"/>
    <col min="15243" max="15480" width="9.140625" style="11"/>
    <col min="15481" max="15481" width="1.42578125" style="11" customWidth="1"/>
    <col min="15482" max="15482" width="59.5703125" style="11" customWidth="1"/>
    <col min="15483" max="15483" width="9.140625" style="11" customWidth="1"/>
    <col min="15484" max="15485" width="3.85546875" style="11" customWidth="1"/>
    <col min="15486" max="15486" width="10.5703125" style="11" customWidth="1"/>
    <col min="15487" max="15487" width="3.85546875" style="11" customWidth="1"/>
    <col min="15488" max="15490" width="14.42578125" style="11" customWidth="1"/>
    <col min="15491" max="15491" width="4.140625" style="11" customWidth="1"/>
    <col min="15492" max="15492" width="15" style="11" customWidth="1"/>
    <col min="15493" max="15494" width="9.140625" style="11" customWidth="1"/>
    <col min="15495" max="15495" width="11.5703125" style="11" customWidth="1"/>
    <col min="15496" max="15496" width="18.140625" style="11" customWidth="1"/>
    <col min="15497" max="15497" width="13.140625" style="11" customWidth="1"/>
    <col min="15498" max="15498" width="12.28515625" style="11" customWidth="1"/>
    <col min="15499" max="15736" width="9.140625" style="11"/>
    <col min="15737" max="15737" width="1.42578125" style="11" customWidth="1"/>
    <col min="15738" max="15738" width="59.5703125" style="11" customWidth="1"/>
    <col min="15739" max="15739" width="9.140625" style="11" customWidth="1"/>
    <col min="15740" max="15741" width="3.85546875" style="11" customWidth="1"/>
    <col min="15742" max="15742" width="10.5703125" style="11" customWidth="1"/>
    <col min="15743" max="15743" width="3.85546875" style="11" customWidth="1"/>
    <col min="15744" max="15746" width="14.42578125" style="11" customWidth="1"/>
    <col min="15747" max="15747" width="4.140625" style="11" customWidth="1"/>
    <col min="15748" max="15748" width="15" style="11" customWidth="1"/>
    <col min="15749" max="15750" width="9.140625" style="11" customWidth="1"/>
    <col min="15751" max="15751" width="11.5703125" style="11" customWidth="1"/>
    <col min="15752" max="15752" width="18.140625" style="11" customWidth="1"/>
    <col min="15753" max="15753" width="13.140625" style="11" customWidth="1"/>
    <col min="15754" max="15754" width="12.28515625" style="11" customWidth="1"/>
    <col min="15755" max="15992" width="9.140625" style="11"/>
    <col min="15993" max="15993" width="1.42578125" style="11" customWidth="1"/>
    <col min="15994" max="15994" width="59.5703125" style="11" customWidth="1"/>
    <col min="15995" max="15995" width="9.140625" style="11" customWidth="1"/>
    <col min="15996" max="15997" width="3.85546875" style="11" customWidth="1"/>
    <col min="15998" max="15998" width="10.5703125" style="11" customWidth="1"/>
    <col min="15999" max="15999" width="3.85546875" style="11" customWidth="1"/>
    <col min="16000" max="16002" width="14.42578125" style="11" customWidth="1"/>
    <col min="16003" max="16003" width="4.140625" style="11" customWidth="1"/>
    <col min="16004" max="16004" width="15" style="11" customWidth="1"/>
    <col min="16005" max="16006" width="9.140625" style="11" customWidth="1"/>
    <col min="16007" max="16007" width="11.5703125" style="11" customWidth="1"/>
    <col min="16008" max="16008" width="18.140625" style="11" customWidth="1"/>
    <col min="16009" max="16009" width="13.140625" style="11" customWidth="1"/>
    <col min="16010" max="16010" width="12.28515625" style="11" customWidth="1"/>
    <col min="16011" max="16324" width="9.140625" style="11"/>
    <col min="16325" max="16384" width="9.140625" style="11" customWidth="1"/>
  </cols>
  <sheetData>
    <row r="1" spans="1:16" ht="18.75" customHeight="1" x14ac:dyDescent="0.25">
      <c r="A1" s="210"/>
      <c r="E1" s="33"/>
      <c r="F1" s="33"/>
      <c r="G1" s="33"/>
      <c r="H1" s="15"/>
      <c r="I1" s="33"/>
      <c r="J1" s="273" t="s">
        <v>462</v>
      </c>
      <c r="K1" s="273"/>
      <c r="L1" s="273"/>
      <c r="M1" s="273"/>
      <c r="N1" s="273"/>
      <c r="O1" s="273"/>
      <c r="P1" s="273"/>
    </row>
    <row r="2" spans="1:16" ht="42.75" customHeight="1" x14ac:dyDescent="0.25">
      <c r="A2" s="2"/>
      <c r="E2" s="33"/>
      <c r="F2" s="15"/>
      <c r="G2" s="15"/>
      <c r="H2" s="15"/>
      <c r="I2" s="15"/>
      <c r="J2" s="273" t="s">
        <v>800</v>
      </c>
      <c r="K2" s="273"/>
      <c r="L2" s="273"/>
      <c r="M2" s="273"/>
      <c r="N2" s="273"/>
      <c r="O2" s="273"/>
      <c r="P2" s="273"/>
    </row>
    <row r="3" spans="1:16" ht="27.75" customHeight="1" x14ac:dyDescent="0.25">
      <c r="A3" s="272" t="s">
        <v>798</v>
      </c>
      <c r="B3" s="272"/>
      <c r="C3" s="272"/>
      <c r="D3" s="272"/>
      <c r="E3" s="272"/>
      <c r="F3" s="272"/>
      <c r="G3" s="272"/>
      <c r="H3" s="272"/>
      <c r="I3" s="272"/>
      <c r="J3" s="272"/>
      <c r="K3" s="272"/>
      <c r="L3" s="272"/>
      <c r="M3" s="272"/>
      <c r="N3" s="272"/>
      <c r="O3" s="272"/>
      <c r="P3" s="272"/>
    </row>
    <row r="4" spans="1:16" s="33" customFormat="1" ht="19.5" customHeight="1" x14ac:dyDescent="0.25">
      <c r="A4" s="42"/>
      <c r="B4" s="31"/>
      <c r="C4" s="31"/>
      <c r="D4" s="31"/>
      <c r="E4" s="32"/>
      <c r="F4" s="32"/>
      <c r="G4" s="32"/>
      <c r="H4" s="42"/>
      <c r="I4" s="32"/>
      <c r="J4" s="78"/>
      <c r="K4" s="78"/>
      <c r="L4" s="78" t="s">
        <v>222</v>
      </c>
      <c r="O4" s="267" t="s">
        <v>222</v>
      </c>
    </row>
    <row r="5" spans="1:16" s="2" customFormat="1" ht="73.5" customHeight="1" x14ac:dyDescent="0.25">
      <c r="A5" s="115" t="s">
        <v>0</v>
      </c>
      <c r="B5" s="221"/>
      <c r="C5" s="221"/>
      <c r="D5" s="221"/>
      <c r="E5" s="4" t="s">
        <v>1</v>
      </c>
      <c r="F5" s="4" t="s">
        <v>2</v>
      </c>
      <c r="G5" s="4" t="s">
        <v>3</v>
      </c>
      <c r="H5" s="4" t="s">
        <v>4</v>
      </c>
      <c r="I5" s="4" t="s">
        <v>5</v>
      </c>
      <c r="J5" s="265" t="s">
        <v>792</v>
      </c>
      <c r="K5" s="264"/>
      <c r="L5" s="264"/>
      <c r="M5" s="264"/>
      <c r="N5" s="265" t="s">
        <v>793</v>
      </c>
      <c r="O5" s="265" t="s">
        <v>799</v>
      </c>
      <c r="P5" s="268" t="s">
        <v>795</v>
      </c>
    </row>
    <row r="6" spans="1:16" ht="28.5" x14ac:dyDescent="0.25">
      <c r="A6" s="96" t="s">
        <v>6</v>
      </c>
      <c r="B6" s="94"/>
      <c r="C6" s="94"/>
      <c r="D6" s="94"/>
      <c r="E6" s="18">
        <v>851</v>
      </c>
      <c r="F6" s="3"/>
      <c r="G6" s="3"/>
      <c r="H6" s="191" t="s">
        <v>47</v>
      </c>
      <c r="I6" s="3"/>
      <c r="J6" s="118">
        <f t="shared" ref="J6:O6" si="0">J7+J68+J77+J93+J116+J138+J155+J192+J208</f>
        <v>122430604.91</v>
      </c>
      <c r="K6" s="118">
        <f t="shared" si="0"/>
        <v>36152902.75</v>
      </c>
      <c r="L6" s="118">
        <f t="shared" si="0"/>
        <v>79652383.959999993</v>
      </c>
      <c r="M6" s="118">
        <f t="shared" si="0"/>
        <v>6625318.2000000002</v>
      </c>
      <c r="N6" s="118">
        <f t="shared" si="0"/>
        <v>122490604.91</v>
      </c>
      <c r="O6" s="118">
        <f t="shared" si="0"/>
        <v>75848386.560000002</v>
      </c>
      <c r="P6" s="258">
        <f t="shared" ref="P6:P64" si="1">O6/N6*100</f>
        <v>61.92179932144969</v>
      </c>
    </row>
    <row r="7" spans="1:16" s="34" customFormat="1" x14ac:dyDescent="0.25">
      <c r="A7" s="97" t="s">
        <v>10</v>
      </c>
      <c r="B7" s="35"/>
      <c r="C7" s="35"/>
      <c r="D7" s="35"/>
      <c r="E7" s="4">
        <v>851</v>
      </c>
      <c r="F7" s="18" t="s">
        <v>11</v>
      </c>
      <c r="G7" s="18"/>
      <c r="H7" s="150" t="s">
        <v>47</v>
      </c>
      <c r="I7" s="18"/>
      <c r="J7" s="27">
        <f t="shared" ref="J7:O7" si="2">J8+J54+J58</f>
        <v>30040894.359999999</v>
      </c>
      <c r="K7" s="27">
        <f t="shared" si="2"/>
        <v>1950048.3599999999</v>
      </c>
      <c r="L7" s="27">
        <f t="shared" si="2"/>
        <v>28088146</v>
      </c>
      <c r="M7" s="27">
        <f t="shared" si="2"/>
        <v>2700</v>
      </c>
      <c r="N7" s="27">
        <f t="shared" si="2"/>
        <v>30040894.359999999</v>
      </c>
      <c r="O7" s="27">
        <f t="shared" si="2"/>
        <v>18941311.300000001</v>
      </c>
      <c r="P7" s="258">
        <f t="shared" si="1"/>
        <v>63.051755626892067</v>
      </c>
    </row>
    <row r="8" spans="1:16" s="24" customFormat="1" ht="87.75" customHeight="1" x14ac:dyDescent="0.25">
      <c r="A8" s="97" t="s">
        <v>12</v>
      </c>
      <c r="B8" s="54"/>
      <c r="C8" s="54"/>
      <c r="D8" s="54"/>
      <c r="E8" s="4">
        <v>851</v>
      </c>
      <c r="F8" s="20" t="s">
        <v>11</v>
      </c>
      <c r="G8" s="20" t="s">
        <v>13</v>
      </c>
      <c r="H8" s="150" t="s">
        <v>47</v>
      </c>
      <c r="I8" s="20"/>
      <c r="J8" s="23">
        <f t="shared" ref="J8:O8" si="3">J9+J14+J19+J24+J29+J32+J48+J39+J42+J45+J51</f>
        <v>26230238.359999999</v>
      </c>
      <c r="K8" s="23">
        <f t="shared" si="3"/>
        <v>1898463.3599999999</v>
      </c>
      <c r="L8" s="23">
        <f t="shared" si="3"/>
        <v>24329075</v>
      </c>
      <c r="M8" s="23">
        <f t="shared" si="3"/>
        <v>2700</v>
      </c>
      <c r="N8" s="23">
        <f t="shared" si="3"/>
        <v>26230238.359999999</v>
      </c>
      <c r="O8" s="23">
        <f t="shared" si="3"/>
        <v>16376273.600000001</v>
      </c>
      <c r="P8" s="258">
        <f t="shared" si="1"/>
        <v>62.432805128348065</v>
      </c>
    </row>
    <row r="9" spans="1:16" ht="270" customHeight="1" x14ac:dyDescent="0.25">
      <c r="A9" s="73" t="s">
        <v>731</v>
      </c>
      <c r="B9" s="221"/>
      <c r="C9" s="221"/>
      <c r="D9" s="221"/>
      <c r="E9" s="4">
        <v>851</v>
      </c>
      <c r="F9" s="3" t="s">
        <v>11</v>
      </c>
      <c r="G9" s="3" t="s">
        <v>13</v>
      </c>
      <c r="H9" s="150" t="s">
        <v>725</v>
      </c>
      <c r="I9" s="3"/>
      <c r="J9" s="22">
        <f t="shared" ref="J9:O9" si="4">J10+J12</f>
        <v>783270</v>
      </c>
      <c r="K9" s="22">
        <f t="shared" si="4"/>
        <v>783270</v>
      </c>
      <c r="L9" s="22">
        <f t="shared" si="4"/>
        <v>0</v>
      </c>
      <c r="M9" s="22">
        <f t="shared" si="4"/>
        <v>0</v>
      </c>
      <c r="N9" s="22">
        <f t="shared" si="4"/>
        <v>783270</v>
      </c>
      <c r="O9" s="22">
        <f t="shared" si="4"/>
        <v>442782.23999999993</v>
      </c>
      <c r="P9" s="258">
        <f t="shared" si="1"/>
        <v>56.529962848060045</v>
      </c>
    </row>
    <row r="10" spans="1:16" ht="120" x14ac:dyDescent="0.25">
      <c r="A10" s="73" t="s">
        <v>15</v>
      </c>
      <c r="B10" s="221"/>
      <c r="C10" s="221"/>
      <c r="D10" s="221"/>
      <c r="E10" s="4">
        <v>851</v>
      </c>
      <c r="F10" s="3" t="s">
        <v>11</v>
      </c>
      <c r="G10" s="3" t="s">
        <v>13</v>
      </c>
      <c r="H10" s="150" t="s">
        <v>725</v>
      </c>
      <c r="I10" s="3" t="s">
        <v>17</v>
      </c>
      <c r="J10" s="22">
        <f t="shared" ref="J10:O10" si="5">J11</f>
        <v>506129</v>
      </c>
      <c r="K10" s="22">
        <f t="shared" si="5"/>
        <v>506129</v>
      </c>
      <c r="L10" s="22">
        <f t="shared" si="5"/>
        <v>0</v>
      </c>
      <c r="M10" s="22">
        <f t="shared" si="5"/>
        <v>0</v>
      </c>
      <c r="N10" s="22">
        <f t="shared" si="5"/>
        <v>506129</v>
      </c>
      <c r="O10" s="22">
        <f t="shared" si="5"/>
        <v>357059.06999999995</v>
      </c>
      <c r="P10" s="258">
        <f t="shared" si="1"/>
        <v>70.547048282157306</v>
      </c>
    </row>
    <row r="11" spans="1:16" ht="45" x14ac:dyDescent="0.25">
      <c r="A11" s="73" t="s">
        <v>499</v>
      </c>
      <c r="B11" s="221"/>
      <c r="C11" s="221"/>
      <c r="D11" s="221"/>
      <c r="E11" s="4">
        <v>851</v>
      </c>
      <c r="F11" s="3" t="s">
        <v>11</v>
      </c>
      <c r="G11" s="3" t="s">
        <v>13</v>
      </c>
      <c r="H11" s="150" t="s">
        <v>725</v>
      </c>
      <c r="I11" s="3" t="s">
        <v>18</v>
      </c>
      <c r="J11" s="22">
        <v>506129</v>
      </c>
      <c r="K11" s="22">
        <f>J11</f>
        <v>506129</v>
      </c>
      <c r="L11" s="22"/>
      <c r="M11" s="22"/>
      <c r="N11" s="22">
        <v>506129</v>
      </c>
      <c r="O11" s="22">
        <f>290555.72+66503.35</f>
        <v>357059.06999999995</v>
      </c>
      <c r="P11" s="258">
        <f t="shared" si="1"/>
        <v>70.547048282157306</v>
      </c>
    </row>
    <row r="12" spans="1:16" ht="45" x14ac:dyDescent="0.25">
      <c r="A12" s="73" t="s">
        <v>20</v>
      </c>
      <c r="B12" s="221"/>
      <c r="C12" s="221"/>
      <c r="D12" s="221"/>
      <c r="E12" s="4">
        <v>851</v>
      </c>
      <c r="F12" s="3" t="s">
        <v>11</v>
      </c>
      <c r="G12" s="3" t="s">
        <v>13</v>
      </c>
      <c r="H12" s="150" t="s">
        <v>725</v>
      </c>
      <c r="I12" s="3" t="s">
        <v>21</v>
      </c>
      <c r="J12" s="22">
        <f t="shared" ref="J12:O12" si="6">J13</f>
        <v>277141</v>
      </c>
      <c r="K12" s="22">
        <f t="shared" si="6"/>
        <v>277141</v>
      </c>
      <c r="L12" s="22">
        <f t="shared" si="6"/>
        <v>0</v>
      </c>
      <c r="M12" s="22">
        <f t="shared" si="6"/>
        <v>0</v>
      </c>
      <c r="N12" s="22">
        <f t="shared" si="6"/>
        <v>277141</v>
      </c>
      <c r="O12" s="22">
        <f t="shared" si="6"/>
        <v>85723.17</v>
      </c>
      <c r="P12" s="258">
        <f t="shared" si="1"/>
        <v>30.931247992898918</v>
      </c>
    </row>
    <row r="13" spans="1:16" ht="60" x14ac:dyDescent="0.25">
      <c r="A13" s="73" t="s">
        <v>9</v>
      </c>
      <c r="B13" s="221"/>
      <c r="C13" s="221"/>
      <c r="D13" s="221"/>
      <c r="E13" s="4">
        <v>851</v>
      </c>
      <c r="F13" s="3" t="s">
        <v>11</v>
      </c>
      <c r="G13" s="3" t="s">
        <v>13</v>
      </c>
      <c r="H13" s="150" t="s">
        <v>725</v>
      </c>
      <c r="I13" s="3" t="s">
        <v>22</v>
      </c>
      <c r="J13" s="22">
        <v>277141</v>
      </c>
      <c r="K13" s="22">
        <f>J13</f>
        <v>277141</v>
      </c>
      <c r="L13" s="22"/>
      <c r="M13" s="22"/>
      <c r="N13" s="22">
        <v>277141</v>
      </c>
      <c r="O13" s="22">
        <v>85723.17</v>
      </c>
      <c r="P13" s="258">
        <f t="shared" si="1"/>
        <v>30.931247992898918</v>
      </c>
    </row>
    <row r="14" spans="1:16" ht="255" x14ac:dyDescent="0.25">
      <c r="A14" s="73" t="s">
        <v>737</v>
      </c>
      <c r="B14" s="221"/>
      <c r="C14" s="221"/>
      <c r="D14" s="221"/>
      <c r="E14" s="4">
        <v>851</v>
      </c>
      <c r="F14" s="3" t="s">
        <v>11</v>
      </c>
      <c r="G14" s="3" t="s">
        <v>13</v>
      </c>
      <c r="H14" s="150" t="s">
        <v>726</v>
      </c>
      <c r="I14" s="3"/>
      <c r="J14" s="22">
        <f t="shared" ref="J14:O14" si="7">J15+J17</f>
        <v>522380</v>
      </c>
      <c r="K14" s="22">
        <f t="shared" si="7"/>
        <v>522380</v>
      </c>
      <c r="L14" s="22">
        <f t="shared" si="7"/>
        <v>0</v>
      </c>
      <c r="M14" s="22">
        <f t="shared" si="7"/>
        <v>0</v>
      </c>
      <c r="N14" s="22">
        <f t="shared" si="7"/>
        <v>522380</v>
      </c>
      <c r="O14" s="22">
        <f t="shared" si="7"/>
        <v>280580.68</v>
      </c>
      <c r="P14" s="258">
        <f t="shared" si="1"/>
        <v>53.71198744209196</v>
      </c>
    </row>
    <row r="15" spans="1:16" ht="120" x14ac:dyDescent="0.25">
      <c r="A15" s="73" t="s">
        <v>15</v>
      </c>
      <c r="B15" s="221"/>
      <c r="C15" s="221"/>
      <c r="D15" s="221"/>
      <c r="E15" s="4">
        <v>851</v>
      </c>
      <c r="F15" s="3" t="s">
        <v>11</v>
      </c>
      <c r="G15" s="3" t="s">
        <v>13</v>
      </c>
      <c r="H15" s="150" t="s">
        <v>726</v>
      </c>
      <c r="I15" s="3" t="s">
        <v>17</v>
      </c>
      <c r="J15" s="22">
        <f t="shared" ref="J15:O15" si="8">J16</f>
        <v>310530</v>
      </c>
      <c r="K15" s="22">
        <f t="shared" si="8"/>
        <v>310530</v>
      </c>
      <c r="L15" s="22">
        <f t="shared" si="8"/>
        <v>0</v>
      </c>
      <c r="M15" s="22">
        <f t="shared" si="8"/>
        <v>0</v>
      </c>
      <c r="N15" s="22">
        <f t="shared" si="8"/>
        <v>310530</v>
      </c>
      <c r="O15" s="22">
        <f t="shared" si="8"/>
        <v>222776.38999999998</v>
      </c>
      <c r="P15" s="258">
        <f t="shared" si="1"/>
        <v>71.740698161208243</v>
      </c>
    </row>
    <row r="16" spans="1:16" ht="45" x14ac:dyDescent="0.25">
      <c r="A16" s="73" t="s">
        <v>499</v>
      </c>
      <c r="B16" s="221"/>
      <c r="C16" s="221"/>
      <c r="D16" s="221"/>
      <c r="E16" s="4">
        <v>851</v>
      </c>
      <c r="F16" s="3" t="s">
        <v>11</v>
      </c>
      <c r="G16" s="3" t="s">
        <v>13</v>
      </c>
      <c r="H16" s="150" t="s">
        <v>726</v>
      </c>
      <c r="I16" s="3" t="s">
        <v>18</v>
      </c>
      <c r="J16" s="22">
        <v>310530</v>
      </c>
      <c r="K16" s="22">
        <f>J16</f>
        <v>310530</v>
      </c>
      <c r="L16" s="22"/>
      <c r="M16" s="22"/>
      <c r="N16" s="22">
        <v>310530</v>
      </c>
      <c r="O16" s="22">
        <f>180836.8+41939.59</f>
        <v>222776.38999999998</v>
      </c>
      <c r="P16" s="258">
        <f t="shared" si="1"/>
        <v>71.740698161208243</v>
      </c>
    </row>
    <row r="17" spans="1:16" ht="45" x14ac:dyDescent="0.25">
      <c r="A17" s="73" t="s">
        <v>20</v>
      </c>
      <c r="B17" s="221"/>
      <c r="C17" s="221"/>
      <c r="D17" s="221"/>
      <c r="E17" s="4">
        <v>851</v>
      </c>
      <c r="F17" s="3" t="s">
        <v>11</v>
      </c>
      <c r="G17" s="3" t="s">
        <v>13</v>
      </c>
      <c r="H17" s="150" t="s">
        <v>726</v>
      </c>
      <c r="I17" s="3" t="s">
        <v>21</v>
      </c>
      <c r="J17" s="22">
        <f t="shared" ref="J17:O17" si="9">J18</f>
        <v>211850</v>
      </c>
      <c r="K17" s="22">
        <f t="shared" si="9"/>
        <v>211850</v>
      </c>
      <c r="L17" s="22">
        <f t="shared" si="9"/>
        <v>0</v>
      </c>
      <c r="M17" s="22">
        <f t="shared" si="9"/>
        <v>0</v>
      </c>
      <c r="N17" s="22">
        <f t="shared" si="9"/>
        <v>211850</v>
      </c>
      <c r="O17" s="22">
        <f t="shared" si="9"/>
        <v>57804.29</v>
      </c>
      <c r="P17" s="258">
        <f t="shared" si="1"/>
        <v>27.285480292659901</v>
      </c>
    </row>
    <row r="18" spans="1:16" ht="60" x14ac:dyDescent="0.25">
      <c r="A18" s="73" t="s">
        <v>9</v>
      </c>
      <c r="B18" s="221"/>
      <c r="C18" s="221"/>
      <c r="D18" s="221"/>
      <c r="E18" s="4">
        <v>851</v>
      </c>
      <c r="F18" s="3" t="s">
        <v>11</v>
      </c>
      <c r="G18" s="3" t="s">
        <v>13</v>
      </c>
      <c r="H18" s="150" t="s">
        <v>726</v>
      </c>
      <c r="I18" s="3" t="s">
        <v>22</v>
      </c>
      <c r="J18" s="22">
        <v>211850</v>
      </c>
      <c r="K18" s="22">
        <f>J18</f>
        <v>211850</v>
      </c>
      <c r="L18" s="22"/>
      <c r="M18" s="22"/>
      <c r="N18" s="22">
        <v>211850</v>
      </c>
      <c r="O18" s="22">
        <v>57804.29</v>
      </c>
      <c r="P18" s="258">
        <f t="shared" si="1"/>
        <v>27.285480292659901</v>
      </c>
    </row>
    <row r="19" spans="1:16" ht="315" x14ac:dyDescent="0.25">
      <c r="A19" s="73" t="s">
        <v>733</v>
      </c>
      <c r="B19" s="221"/>
      <c r="C19" s="221"/>
      <c r="D19" s="221"/>
      <c r="E19" s="4">
        <v>851</v>
      </c>
      <c r="F19" s="3" t="s">
        <v>11</v>
      </c>
      <c r="G19" s="3" t="s">
        <v>13</v>
      </c>
      <c r="H19" s="150" t="s">
        <v>727</v>
      </c>
      <c r="I19" s="3"/>
      <c r="J19" s="22">
        <f t="shared" ref="J19:O19" si="10">J20+J22</f>
        <v>400</v>
      </c>
      <c r="K19" s="22">
        <f t="shared" si="10"/>
        <v>200</v>
      </c>
      <c r="L19" s="22">
        <f t="shared" si="10"/>
        <v>0</v>
      </c>
      <c r="M19" s="22">
        <f t="shared" si="10"/>
        <v>200</v>
      </c>
      <c r="N19" s="22">
        <f t="shared" si="10"/>
        <v>400</v>
      </c>
      <c r="O19" s="22">
        <f t="shared" si="10"/>
        <v>400</v>
      </c>
      <c r="P19" s="258">
        <f t="shared" si="1"/>
        <v>100</v>
      </c>
    </row>
    <row r="20" spans="1:16" ht="45" x14ac:dyDescent="0.25">
      <c r="A20" s="73" t="s">
        <v>20</v>
      </c>
      <c r="B20" s="221"/>
      <c r="C20" s="221"/>
      <c r="D20" s="221"/>
      <c r="E20" s="4">
        <v>851</v>
      </c>
      <c r="F20" s="3" t="s">
        <v>11</v>
      </c>
      <c r="G20" s="3" t="s">
        <v>13</v>
      </c>
      <c r="H20" s="150" t="s">
        <v>727</v>
      </c>
      <c r="I20" s="3" t="s">
        <v>21</v>
      </c>
      <c r="J20" s="22">
        <f t="shared" ref="J20:O20" si="11">J21</f>
        <v>200</v>
      </c>
      <c r="K20" s="22">
        <f t="shared" si="11"/>
        <v>0</v>
      </c>
      <c r="L20" s="22">
        <f t="shared" si="11"/>
        <v>0</v>
      </c>
      <c r="M20" s="22">
        <f t="shared" si="11"/>
        <v>200</v>
      </c>
      <c r="N20" s="22">
        <f t="shared" si="11"/>
        <v>200</v>
      </c>
      <c r="O20" s="22">
        <f t="shared" si="11"/>
        <v>200</v>
      </c>
      <c r="P20" s="258">
        <f t="shared" si="1"/>
        <v>100</v>
      </c>
    </row>
    <row r="21" spans="1:16" ht="60" x14ac:dyDescent="0.25">
      <c r="A21" s="73" t="s">
        <v>9</v>
      </c>
      <c r="B21" s="221"/>
      <c r="C21" s="221"/>
      <c r="D21" s="221"/>
      <c r="E21" s="4">
        <v>851</v>
      </c>
      <c r="F21" s="3" t="s">
        <v>11</v>
      </c>
      <c r="G21" s="3" t="s">
        <v>13</v>
      </c>
      <c r="H21" s="150" t="s">
        <v>727</v>
      </c>
      <c r="I21" s="3" t="s">
        <v>22</v>
      </c>
      <c r="J21" s="22">
        <v>200</v>
      </c>
      <c r="K21" s="22"/>
      <c r="L21" s="22"/>
      <c r="M21" s="22">
        <f>J21</f>
        <v>200</v>
      </c>
      <c r="N21" s="22">
        <v>200</v>
      </c>
      <c r="O21" s="22">
        <v>200</v>
      </c>
      <c r="P21" s="258">
        <f t="shared" si="1"/>
        <v>100</v>
      </c>
    </row>
    <row r="22" spans="1:16" ht="30" x14ac:dyDescent="0.25">
      <c r="A22" s="73" t="s">
        <v>34</v>
      </c>
      <c r="B22" s="264"/>
      <c r="C22" s="264"/>
      <c r="D22" s="264"/>
      <c r="E22" s="4">
        <v>851</v>
      </c>
      <c r="F22" s="3" t="s">
        <v>11</v>
      </c>
      <c r="G22" s="3" t="s">
        <v>13</v>
      </c>
      <c r="H22" s="150" t="s">
        <v>727</v>
      </c>
      <c r="I22" s="3" t="s">
        <v>35</v>
      </c>
      <c r="J22" s="22">
        <f t="shared" ref="J22:O22" si="12">J23</f>
        <v>200</v>
      </c>
      <c r="K22" s="22">
        <f t="shared" si="12"/>
        <v>200</v>
      </c>
      <c r="L22" s="22">
        <f t="shared" si="12"/>
        <v>0</v>
      </c>
      <c r="M22" s="22">
        <f t="shared" si="12"/>
        <v>0</v>
      </c>
      <c r="N22" s="22">
        <f t="shared" si="12"/>
        <v>200</v>
      </c>
      <c r="O22" s="22">
        <f t="shared" si="12"/>
        <v>200</v>
      </c>
      <c r="P22" s="258">
        <f t="shared" si="1"/>
        <v>100</v>
      </c>
    </row>
    <row r="23" spans="1:16" ht="30" x14ac:dyDescent="0.25">
      <c r="A23" s="73" t="s">
        <v>36</v>
      </c>
      <c r="B23" s="264"/>
      <c r="C23" s="264"/>
      <c r="D23" s="264"/>
      <c r="E23" s="4">
        <v>851</v>
      </c>
      <c r="F23" s="3" t="s">
        <v>11</v>
      </c>
      <c r="G23" s="3" t="s">
        <v>13</v>
      </c>
      <c r="H23" s="150" t="s">
        <v>727</v>
      </c>
      <c r="I23" s="3" t="s">
        <v>37</v>
      </c>
      <c r="J23" s="22">
        <v>200</v>
      </c>
      <c r="K23" s="22">
        <f>J23</f>
        <v>200</v>
      </c>
      <c r="L23" s="22"/>
      <c r="M23" s="22"/>
      <c r="N23" s="22">
        <v>200</v>
      </c>
      <c r="O23" s="22">
        <v>200</v>
      </c>
      <c r="P23" s="258">
        <f t="shared" si="1"/>
        <v>100</v>
      </c>
    </row>
    <row r="24" spans="1:16" ht="75" x14ac:dyDescent="0.25">
      <c r="A24" s="73" t="s">
        <v>64</v>
      </c>
      <c r="B24" s="266"/>
      <c r="C24" s="266"/>
      <c r="D24" s="266"/>
      <c r="E24" s="4">
        <v>851</v>
      </c>
      <c r="F24" s="3" t="s">
        <v>11</v>
      </c>
      <c r="G24" s="3" t="s">
        <v>13</v>
      </c>
      <c r="H24" s="150" t="s">
        <v>599</v>
      </c>
      <c r="I24" s="4"/>
      <c r="J24" s="22">
        <f t="shared" ref="J24:O24" si="13">J25+J27</f>
        <v>261090</v>
      </c>
      <c r="K24" s="22">
        <f t="shared" si="13"/>
        <v>261090</v>
      </c>
      <c r="L24" s="22">
        <f t="shared" si="13"/>
        <v>0</v>
      </c>
      <c r="M24" s="22">
        <f t="shared" si="13"/>
        <v>0</v>
      </c>
      <c r="N24" s="22">
        <f t="shared" si="13"/>
        <v>261090</v>
      </c>
      <c r="O24" s="22">
        <f t="shared" si="13"/>
        <v>137869.28</v>
      </c>
      <c r="P24" s="258">
        <f t="shared" si="1"/>
        <v>52.805270213336399</v>
      </c>
    </row>
    <row r="25" spans="1:16" ht="120" x14ac:dyDescent="0.25">
      <c r="A25" s="73" t="s">
        <v>15</v>
      </c>
      <c r="B25" s="266"/>
      <c r="C25" s="266"/>
      <c r="D25" s="266"/>
      <c r="E25" s="4">
        <v>851</v>
      </c>
      <c r="F25" s="3" t="s">
        <v>11</v>
      </c>
      <c r="G25" s="3" t="s">
        <v>13</v>
      </c>
      <c r="H25" s="150" t="s">
        <v>599</v>
      </c>
      <c r="I25" s="3" t="s">
        <v>17</v>
      </c>
      <c r="J25" s="22">
        <f t="shared" ref="J25:O25" si="14">J26</f>
        <v>165750</v>
      </c>
      <c r="K25" s="22">
        <f t="shared" si="14"/>
        <v>165750</v>
      </c>
      <c r="L25" s="22">
        <f t="shared" si="14"/>
        <v>0</v>
      </c>
      <c r="M25" s="22">
        <f t="shared" si="14"/>
        <v>0</v>
      </c>
      <c r="N25" s="22">
        <f t="shared" si="14"/>
        <v>165750</v>
      </c>
      <c r="O25" s="22">
        <f t="shared" si="14"/>
        <v>105450.84</v>
      </c>
      <c r="P25" s="258">
        <f t="shared" si="1"/>
        <v>63.620416289592761</v>
      </c>
    </row>
    <row r="26" spans="1:16" ht="45" x14ac:dyDescent="0.25">
      <c r="A26" s="73" t="s">
        <v>499</v>
      </c>
      <c r="B26" s="264"/>
      <c r="C26" s="264"/>
      <c r="D26" s="264"/>
      <c r="E26" s="4">
        <v>851</v>
      </c>
      <c r="F26" s="3" t="s">
        <v>11</v>
      </c>
      <c r="G26" s="3" t="s">
        <v>13</v>
      </c>
      <c r="H26" s="150" t="s">
        <v>599</v>
      </c>
      <c r="I26" s="3" t="s">
        <v>18</v>
      </c>
      <c r="J26" s="22">
        <v>165750</v>
      </c>
      <c r="K26" s="22">
        <f>J26</f>
        <v>165750</v>
      </c>
      <c r="L26" s="22"/>
      <c r="M26" s="22"/>
      <c r="N26" s="22">
        <v>165750</v>
      </c>
      <c r="O26" s="22">
        <f>83475.74+21975.1</f>
        <v>105450.84</v>
      </c>
      <c r="P26" s="258">
        <f t="shared" si="1"/>
        <v>63.620416289592761</v>
      </c>
    </row>
    <row r="27" spans="1:16" ht="45" x14ac:dyDescent="0.25">
      <c r="A27" s="73" t="s">
        <v>20</v>
      </c>
      <c r="B27" s="264"/>
      <c r="C27" s="264"/>
      <c r="D27" s="264"/>
      <c r="E27" s="4">
        <v>851</v>
      </c>
      <c r="F27" s="3" t="s">
        <v>11</v>
      </c>
      <c r="G27" s="3" t="s">
        <v>13</v>
      </c>
      <c r="H27" s="150" t="s">
        <v>599</v>
      </c>
      <c r="I27" s="3" t="s">
        <v>21</v>
      </c>
      <c r="J27" s="22">
        <f t="shared" ref="J27:O27" si="15">J28</f>
        <v>95340</v>
      </c>
      <c r="K27" s="22">
        <f t="shared" si="15"/>
        <v>95340</v>
      </c>
      <c r="L27" s="22">
        <f t="shared" si="15"/>
        <v>0</v>
      </c>
      <c r="M27" s="22">
        <f t="shared" si="15"/>
        <v>0</v>
      </c>
      <c r="N27" s="22">
        <f t="shared" si="15"/>
        <v>95340</v>
      </c>
      <c r="O27" s="22">
        <f t="shared" si="15"/>
        <v>32418.44</v>
      </c>
      <c r="P27" s="258">
        <f t="shared" si="1"/>
        <v>34.002978812670442</v>
      </c>
    </row>
    <row r="28" spans="1:16" ht="60" x14ac:dyDescent="0.25">
      <c r="A28" s="73" t="s">
        <v>9</v>
      </c>
      <c r="B28" s="266"/>
      <c r="C28" s="266"/>
      <c r="D28" s="266"/>
      <c r="E28" s="4">
        <v>851</v>
      </c>
      <c r="F28" s="3" t="s">
        <v>11</v>
      </c>
      <c r="G28" s="3" t="s">
        <v>13</v>
      </c>
      <c r="H28" s="150" t="s">
        <v>599</v>
      </c>
      <c r="I28" s="3" t="s">
        <v>22</v>
      </c>
      <c r="J28" s="22">
        <v>95340</v>
      </c>
      <c r="K28" s="22">
        <f>J28</f>
        <v>95340</v>
      </c>
      <c r="L28" s="22"/>
      <c r="M28" s="22"/>
      <c r="N28" s="22">
        <v>95340</v>
      </c>
      <c r="O28" s="22">
        <v>32418.44</v>
      </c>
      <c r="P28" s="258">
        <f t="shared" si="1"/>
        <v>34.002978812670442</v>
      </c>
    </row>
    <row r="29" spans="1:16" ht="75" x14ac:dyDescent="0.25">
      <c r="A29" s="73" t="s">
        <v>498</v>
      </c>
      <c r="B29" s="266"/>
      <c r="C29" s="266"/>
      <c r="D29" s="266"/>
      <c r="E29" s="4">
        <v>851</v>
      </c>
      <c r="F29" s="3" t="s">
        <v>11</v>
      </c>
      <c r="G29" s="3" t="s">
        <v>13</v>
      </c>
      <c r="H29" s="150" t="s">
        <v>583</v>
      </c>
      <c r="I29" s="3"/>
      <c r="J29" s="22">
        <f t="shared" ref="J29:O30" si="16">J30</f>
        <v>1570200</v>
      </c>
      <c r="K29" s="22">
        <f t="shared" si="16"/>
        <v>0</v>
      </c>
      <c r="L29" s="22">
        <f t="shared" si="16"/>
        <v>1570200</v>
      </c>
      <c r="M29" s="22">
        <f t="shared" si="16"/>
        <v>0</v>
      </c>
      <c r="N29" s="22">
        <f t="shared" si="16"/>
        <v>1570200</v>
      </c>
      <c r="O29" s="22">
        <f t="shared" si="16"/>
        <v>1020430.6</v>
      </c>
      <c r="P29" s="258">
        <f t="shared" si="1"/>
        <v>64.987300980766776</v>
      </c>
    </row>
    <row r="30" spans="1:16" ht="120" x14ac:dyDescent="0.25">
      <c r="A30" s="73" t="s">
        <v>15</v>
      </c>
      <c r="B30" s="266"/>
      <c r="C30" s="266"/>
      <c r="D30" s="266"/>
      <c r="E30" s="4">
        <v>851</v>
      </c>
      <c r="F30" s="3" t="s">
        <v>16</v>
      </c>
      <c r="G30" s="3" t="s">
        <v>13</v>
      </c>
      <c r="H30" s="150" t="s">
        <v>583</v>
      </c>
      <c r="I30" s="3" t="s">
        <v>17</v>
      </c>
      <c r="J30" s="22">
        <f t="shared" si="16"/>
        <v>1570200</v>
      </c>
      <c r="K30" s="22">
        <f t="shared" si="16"/>
        <v>0</v>
      </c>
      <c r="L30" s="22">
        <f t="shared" si="16"/>
        <v>1570200</v>
      </c>
      <c r="M30" s="22">
        <f t="shared" si="16"/>
        <v>0</v>
      </c>
      <c r="N30" s="22">
        <f t="shared" si="16"/>
        <v>1570200</v>
      </c>
      <c r="O30" s="22">
        <f t="shared" si="16"/>
        <v>1020430.6</v>
      </c>
      <c r="P30" s="258">
        <f t="shared" si="1"/>
        <v>64.987300980766776</v>
      </c>
    </row>
    <row r="31" spans="1:16" ht="45" x14ac:dyDescent="0.25">
      <c r="A31" s="73" t="s">
        <v>499</v>
      </c>
      <c r="B31" s="264"/>
      <c r="C31" s="264"/>
      <c r="D31" s="264"/>
      <c r="E31" s="4">
        <v>851</v>
      </c>
      <c r="F31" s="3" t="s">
        <v>11</v>
      </c>
      <c r="G31" s="3" t="s">
        <v>13</v>
      </c>
      <c r="H31" s="150" t="s">
        <v>583</v>
      </c>
      <c r="I31" s="3" t="s">
        <v>18</v>
      </c>
      <c r="J31" s="22">
        <v>1570200</v>
      </c>
      <c r="K31" s="22"/>
      <c r="L31" s="22">
        <f>J31</f>
        <v>1570200</v>
      </c>
      <c r="M31" s="22"/>
      <c r="N31" s="22">
        <v>1570200</v>
      </c>
      <c r="O31" s="22">
        <f>799317.51+221113.09</f>
        <v>1020430.6</v>
      </c>
      <c r="P31" s="258">
        <f t="shared" si="1"/>
        <v>64.987300980766776</v>
      </c>
    </row>
    <row r="32" spans="1:16" ht="45" x14ac:dyDescent="0.25">
      <c r="A32" s="73" t="s">
        <v>19</v>
      </c>
      <c r="B32" s="36"/>
      <c r="C32" s="221"/>
      <c r="D32" s="221"/>
      <c r="E32" s="4">
        <v>851</v>
      </c>
      <c r="F32" s="3" t="s">
        <v>16</v>
      </c>
      <c r="G32" s="3" t="s">
        <v>13</v>
      </c>
      <c r="H32" s="150" t="s">
        <v>584</v>
      </c>
      <c r="I32" s="3"/>
      <c r="J32" s="22">
        <f>J33+J35+J37</f>
        <v>22480875</v>
      </c>
      <c r="K32" s="22">
        <f t="shared" ref="K32:P32" si="17">K33+K35+K37</f>
        <v>0</v>
      </c>
      <c r="L32" s="22">
        <f t="shared" si="17"/>
        <v>22480875</v>
      </c>
      <c r="M32" s="22">
        <f t="shared" si="17"/>
        <v>0</v>
      </c>
      <c r="N32" s="22">
        <f t="shared" si="17"/>
        <v>22480875</v>
      </c>
      <c r="O32" s="22">
        <f t="shared" si="17"/>
        <v>13977310.030000001</v>
      </c>
      <c r="P32" s="22">
        <f t="shared" si="17"/>
        <v>198.51688264569827</v>
      </c>
    </row>
    <row r="33" spans="1:16" ht="120" x14ac:dyDescent="0.25">
      <c r="A33" s="73" t="s">
        <v>15</v>
      </c>
      <c r="B33" s="221"/>
      <c r="C33" s="221"/>
      <c r="D33" s="221"/>
      <c r="E33" s="4">
        <v>851</v>
      </c>
      <c r="F33" s="3" t="s">
        <v>11</v>
      </c>
      <c r="G33" s="3" t="s">
        <v>13</v>
      </c>
      <c r="H33" s="150" t="s">
        <v>584</v>
      </c>
      <c r="I33" s="3" t="s">
        <v>17</v>
      </c>
      <c r="J33" s="22">
        <f t="shared" ref="J33:O33" si="18">J34</f>
        <v>17654900</v>
      </c>
      <c r="K33" s="22">
        <f t="shared" si="18"/>
        <v>0</v>
      </c>
      <c r="L33" s="22">
        <f t="shared" si="18"/>
        <v>17654900</v>
      </c>
      <c r="M33" s="22">
        <f t="shared" si="18"/>
        <v>0</v>
      </c>
      <c r="N33" s="22">
        <f t="shared" si="18"/>
        <v>17654900</v>
      </c>
      <c r="O33" s="22">
        <f t="shared" si="18"/>
        <v>11036049.98</v>
      </c>
      <c r="P33" s="258">
        <f t="shared" si="1"/>
        <v>62.509841347161412</v>
      </c>
    </row>
    <row r="34" spans="1:16" ht="45" x14ac:dyDescent="0.25">
      <c r="A34" s="73" t="s">
        <v>499</v>
      </c>
      <c r="B34" s="221"/>
      <c r="C34" s="221"/>
      <c r="D34" s="221"/>
      <c r="E34" s="4">
        <v>851</v>
      </c>
      <c r="F34" s="3" t="s">
        <v>11</v>
      </c>
      <c r="G34" s="3" t="s">
        <v>13</v>
      </c>
      <c r="H34" s="150" t="s">
        <v>584</v>
      </c>
      <c r="I34" s="3" t="s">
        <v>18</v>
      </c>
      <c r="J34" s="22">
        <v>17654900</v>
      </c>
      <c r="K34" s="22"/>
      <c r="L34" s="22">
        <f>J34</f>
        <v>17654900</v>
      </c>
      <c r="M34" s="22"/>
      <c r="N34" s="22">
        <v>17654900</v>
      </c>
      <c r="O34" s="22">
        <f>8640582.39+2120+2393347.59</f>
        <v>11036049.98</v>
      </c>
      <c r="P34" s="258">
        <f t="shared" si="1"/>
        <v>62.509841347161412</v>
      </c>
    </row>
    <row r="35" spans="1:16" ht="45" x14ac:dyDescent="0.25">
      <c r="A35" s="73" t="s">
        <v>20</v>
      </c>
      <c r="B35" s="221"/>
      <c r="C35" s="221"/>
      <c r="D35" s="221"/>
      <c r="E35" s="4">
        <v>851</v>
      </c>
      <c r="F35" s="3" t="s">
        <v>11</v>
      </c>
      <c r="G35" s="3" t="s">
        <v>13</v>
      </c>
      <c r="H35" s="150" t="s">
        <v>584</v>
      </c>
      <c r="I35" s="3" t="s">
        <v>21</v>
      </c>
      <c r="J35" s="22">
        <f t="shared" ref="J35:O35" si="19">J36</f>
        <v>4733675</v>
      </c>
      <c r="K35" s="22">
        <f t="shared" si="19"/>
        <v>0</v>
      </c>
      <c r="L35" s="22">
        <f t="shared" si="19"/>
        <v>4733675</v>
      </c>
      <c r="M35" s="22">
        <f t="shared" si="19"/>
        <v>0</v>
      </c>
      <c r="N35" s="22">
        <f t="shared" si="19"/>
        <v>4733675</v>
      </c>
      <c r="O35" s="22">
        <f t="shared" si="19"/>
        <v>2871720.05</v>
      </c>
      <c r="P35" s="258">
        <f t="shared" si="1"/>
        <v>60.665762858666881</v>
      </c>
    </row>
    <row r="36" spans="1:16" ht="60" x14ac:dyDescent="0.25">
      <c r="A36" s="73" t="s">
        <v>9</v>
      </c>
      <c r="B36" s="221"/>
      <c r="C36" s="221"/>
      <c r="D36" s="221"/>
      <c r="E36" s="4">
        <v>851</v>
      </c>
      <c r="F36" s="3" t="s">
        <v>11</v>
      </c>
      <c r="G36" s="3" t="s">
        <v>13</v>
      </c>
      <c r="H36" s="150" t="s">
        <v>584</v>
      </c>
      <c r="I36" s="3" t="s">
        <v>22</v>
      </c>
      <c r="J36" s="22">
        <v>4733675</v>
      </c>
      <c r="K36" s="22"/>
      <c r="L36" s="22">
        <f>J36</f>
        <v>4733675</v>
      </c>
      <c r="M36" s="22"/>
      <c r="N36" s="22">
        <v>4733675</v>
      </c>
      <c r="O36" s="22">
        <f>1706885.11+1164834.94</f>
        <v>2871720.05</v>
      </c>
      <c r="P36" s="258">
        <f t="shared" si="1"/>
        <v>60.665762858666881</v>
      </c>
    </row>
    <row r="37" spans="1:16" ht="30" x14ac:dyDescent="0.25">
      <c r="A37" s="73" t="s">
        <v>23</v>
      </c>
      <c r="B37" s="221"/>
      <c r="C37" s="221"/>
      <c r="D37" s="221"/>
      <c r="E37" s="4">
        <v>851</v>
      </c>
      <c r="F37" s="3" t="s">
        <v>11</v>
      </c>
      <c r="G37" s="3" t="s">
        <v>13</v>
      </c>
      <c r="H37" s="150" t="s">
        <v>584</v>
      </c>
      <c r="I37" s="3" t="s">
        <v>24</v>
      </c>
      <c r="J37" s="22">
        <f t="shared" ref="J37:O37" si="20">J38</f>
        <v>92300</v>
      </c>
      <c r="K37" s="22">
        <f t="shared" si="20"/>
        <v>0</v>
      </c>
      <c r="L37" s="22">
        <f t="shared" si="20"/>
        <v>92300</v>
      </c>
      <c r="M37" s="22">
        <f t="shared" si="20"/>
        <v>0</v>
      </c>
      <c r="N37" s="22">
        <f t="shared" si="20"/>
        <v>92300</v>
      </c>
      <c r="O37" s="22">
        <f t="shared" si="20"/>
        <v>69540</v>
      </c>
      <c r="P37" s="258">
        <f t="shared" si="1"/>
        <v>75.341278439869981</v>
      </c>
    </row>
    <row r="38" spans="1:16" ht="30" x14ac:dyDescent="0.25">
      <c r="A38" s="73" t="s">
        <v>25</v>
      </c>
      <c r="B38" s="221"/>
      <c r="C38" s="221"/>
      <c r="D38" s="221"/>
      <c r="E38" s="4">
        <v>851</v>
      </c>
      <c r="F38" s="3" t="s">
        <v>11</v>
      </c>
      <c r="G38" s="3" t="s">
        <v>13</v>
      </c>
      <c r="H38" s="150" t="s">
        <v>584</v>
      </c>
      <c r="I38" s="3" t="s">
        <v>26</v>
      </c>
      <c r="J38" s="22">
        <v>92300</v>
      </c>
      <c r="K38" s="22"/>
      <c r="L38" s="22">
        <f>J38</f>
        <v>92300</v>
      </c>
      <c r="M38" s="22"/>
      <c r="N38" s="22">
        <v>92300</v>
      </c>
      <c r="O38" s="22">
        <f>47830+21710</f>
        <v>69540</v>
      </c>
      <c r="P38" s="258">
        <f t="shared" si="1"/>
        <v>75.341278439869981</v>
      </c>
    </row>
    <row r="39" spans="1:16" ht="45" x14ac:dyDescent="0.25">
      <c r="A39" s="73" t="s">
        <v>674</v>
      </c>
      <c r="B39" s="36"/>
      <c r="C39" s="266"/>
      <c r="D39" s="266"/>
      <c r="E39" s="4">
        <v>851</v>
      </c>
      <c r="F39" s="3" t="s">
        <v>11</v>
      </c>
      <c r="G39" s="3" t="s">
        <v>13</v>
      </c>
      <c r="H39" s="150" t="s">
        <v>585</v>
      </c>
      <c r="I39" s="3"/>
      <c r="J39" s="22">
        <f t="shared" ref="J39:O40" si="21">J40</f>
        <v>100000</v>
      </c>
      <c r="K39" s="22">
        <f t="shared" si="21"/>
        <v>0</v>
      </c>
      <c r="L39" s="22">
        <f t="shared" si="21"/>
        <v>100000</v>
      </c>
      <c r="M39" s="22">
        <f t="shared" si="21"/>
        <v>0</v>
      </c>
      <c r="N39" s="22">
        <f t="shared" si="21"/>
        <v>100000</v>
      </c>
      <c r="O39" s="22">
        <f t="shared" si="21"/>
        <v>71423.61</v>
      </c>
      <c r="P39" s="258">
        <f t="shared" si="1"/>
        <v>71.423610000000011</v>
      </c>
    </row>
    <row r="40" spans="1:16" ht="45" x14ac:dyDescent="0.25">
      <c r="A40" s="73" t="s">
        <v>20</v>
      </c>
      <c r="B40" s="266"/>
      <c r="C40" s="266"/>
      <c r="D40" s="266"/>
      <c r="E40" s="4">
        <v>851</v>
      </c>
      <c r="F40" s="3" t="s">
        <v>11</v>
      </c>
      <c r="G40" s="3" t="s">
        <v>13</v>
      </c>
      <c r="H40" s="150" t="s">
        <v>585</v>
      </c>
      <c r="I40" s="3" t="s">
        <v>21</v>
      </c>
      <c r="J40" s="22">
        <f t="shared" si="21"/>
        <v>100000</v>
      </c>
      <c r="K40" s="22">
        <f t="shared" si="21"/>
        <v>0</v>
      </c>
      <c r="L40" s="22">
        <f t="shared" si="21"/>
        <v>100000</v>
      </c>
      <c r="M40" s="22">
        <f t="shared" si="21"/>
        <v>0</v>
      </c>
      <c r="N40" s="22">
        <f t="shared" si="21"/>
        <v>100000</v>
      </c>
      <c r="O40" s="22">
        <f t="shared" si="21"/>
        <v>71423.61</v>
      </c>
      <c r="P40" s="258">
        <f t="shared" si="1"/>
        <v>71.423610000000011</v>
      </c>
    </row>
    <row r="41" spans="1:16" ht="60" x14ac:dyDescent="0.25">
      <c r="A41" s="73" t="s">
        <v>9</v>
      </c>
      <c r="B41" s="266"/>
      <c r="C41" s="266"/>
      <c r="D41" s="266"/>
      <c r="E41" s="4">
        <v>851</v>
      </c>
      <c r="F41" s="3" t="s">
        <v>11</v>
      </c>
      <c r="G41" s="3" t="s">
        <v>13</v>
      </c>
      <c r="H41" s="150" t="s">
        <v>585</v>
      </c>
      <c r="I41" s="3" t="s">
        <v>22</v>
      </c>
      <c r="J41" s="22">
        <v>100000</v>
      </c>
      <c r="K41" s="22"/>
      <c r="L41" s="22">
        <f>J41</f>
        <v>100000</v>
      </c>
      <c r="M41" s="22"/>
      <c r="N41" s="22">
        <v>100000</v>
      </c>
      <c r="O41" s="22">
        <v>71423.61</v>
      </c>
      <c r="P41" s="258">
        <f t="shared" si="1"/>
        <v>71.423610000000011</v>
      </c>
    </row>
    <row r="42" spans="1:16" ht="60" x14ac:dyDescent="0.25">
      <c r="A42" s="16" t="s">
        <v>560</v>
      </c>
      <c r="B42" s="16"/>
      <c r="C42" s="16"/>
      <c r="D42" s="16"/>
      <c r="E42" s="4">
        <v>851</v>
      </c>
      <c r="F42" s="3" t="s">
        <v>11</v>
      </c>
      <c r="G42" s="3" t="s">
        <v>13</v>
      </c>
      <c r="H42" s="150" t="s">
        <v>586</v>
      </c>
      <c r="I42" s="3"/>
      <c r="J42" s="22">
        <f t="shared" ref="J42:O43" si="22">J43</f>
        <v>100000</v>
      </c>
      <c r="K42" s="22">
        <f t="shared" si="22"/>
        <v>0</v>
      </c>
      <c r="L42" s="22">
        <f t="shared" si="22"/>
        <v>100000</v>
      </c>
      <c r="M42" s="22">
        <f t="shared" si="22"/>
        <v>0</v>
      </c>
      <c r="N42" s="22">
        <f t="shared" si="22"/>
        <v>100000</v>
      </c>
      <c r="O42" s="22">
        <f t="shared" si="22"/>
        <v>35953.800000000003</v>
      </c>
      <c r="P42" s="258">
        <f t="shared" si="1"/>
        <v>35.953800000000001</v>
      </c>
    </row>
    <row r="43" spans="1:16" ht="45" x14ac:dyDescent="0.25">
      <c r="A43" s="73" t="s">
        <v>20</v>
      </c>
      <c r="B43" s="266"/>
      <c r="C43" s="266"/>
      <c r="D43" s="266"/>
      <c r="E43" s="4">
        <v>851</v>
      </c>
      <c r="F43" s="3" t="s">
        <v>11</v>
      </c>
      <c r="G43" s="3" t="s">
        <v>13</v>
      </c>
      <c r="H43" s="150" t="s">
        <v>586</v>
      </c>
      <c r="I43" s="3" t="s">
        <v>21</v>
      </c>
      <c r="J43" s="22">
        <f t="shared" si="22"/>
        <v>100000</v>
      </c>
      <c r="K43" s="22">
        <f t="shared" si="22"/>
        <v>0</v>
      </c>
      <c r="L43" s="22">
        <f t="shared" si="22"/>
        <v>100000</v>
      </c>
      <c r="M43" s="22">
        <f t="shared" si="22"/>
        <v>0</v>
      </c>
      <c r="N43" s="22">
        <f t="shared" si="22"/>
        <v>100000</v>
      </c>
      <c r="O43" s="22">
        <f t="shared" si="22"/>
        <v>35953.800000000003</v>
      </c>
      <c r="P43" s="258">
        <f t="shared" si="1"/>
        <v>35.953800000000001</v>
      </c>
    </row>
    <row r="44" spans="1:16" ht="60" x14ac:dyDescent="0.25">
      <c r="A44" s="73" t="s">
        <v>9</v>
      </c>
      <c r="B44" s="266"/>
      <c r="C44" s="266"/>
      <c r="D44" s="266"/>
      <c r="E44" s="4">
        <v>851</v>
      </c>
      <c r="F44" s="3" t="s">
        <v>11</v>
      </c>
      <c r="G44" s="3" t="s">
        <v>13</v>
      </c>
      <c r="H44" s="150" t="s">
        <v>586</v>
      </c>
      <c r="I44" s="3" t="s">
        <v>22</v>
      </c>
      <c r="J44" s="22">
        <v>100000</v>
      </c>
      <c r="K44" s="22"/>
      <c r="L44" s="22">
        <f>J44</f>
        <v>100000</v>
      </c>
      <c r="M44" s="22"/>
      <c r="N44" s="22">
        <v>100000</v>
      </c>
      <c r="O44" s="22">
        <v>35953.800000000003</v>
      </c>
      <c r="P44" s="258">
        <f t="shared" si="1"/>
        <v>35.953800000000001</v>
      </c>
    </row>
    <row r="45" spans="1:16" ht="30" x14ac:dyDescent="0.25">
      <c r="A45" s="73" t="s">
        <v>28</v>
      </c>
      <c r="B45" s="36"/>
      <c r="C45" s="266"/>
      <c r="D45" s="266"/>
      <c r="E45" s="4">
        <v>851</v>
      </c>
      <c r="F45" s="3" t="s">
        <v>11</v>
      </c>
      <c r="G45" s="3" t="s">
        <v>13</v>
      </c>
      <c r="H45" s="150" t="s">
        <v>587</v>
      </c>
      <c r="I45" s="3"/>
      <c r="J45" s="22">
        <f t="shared" ref="J45:O46" si="23">J46</f>
        <v>78000</v>
      </c>
      <c r="K45" s="22">
        <f t="shared" si="23"/>
        <v>0</v>
      </c>
      <c r="L45" s="22">
        <f t="shared" si="23"/>
        <v>78000</v>
      </c>
      <c r="M45" s="22">
        <f t="shared" si="23"/>
        <v>0</v>
      </c>
      <c r="N45" s="22">
        <f t="shared" si="23"/>
        <v>78000</v>
      </c>
      <c r="O45" s="22">
        <f t="shared" si="23"/>
        <v>78000</v>
      </c>
      <c r="P45" s="258">
        <f t="shared" si="1"/>
        <v>100</v>
      </c>
    </row>
    <row r="46" spans="1:16" ht="30" x14ac:dyDescent="0.25">
      <c r="A46" s="73" t="s">
        <v>23</v>
      </c>
      <c r="B46" s="266"/>
      <c r="C46" s="266"/>
      <c r="D46" s="266"/>
      <c r="E46" s="4">
        <v>851</v>
      </c>
      <c r="F46" s="3" t="s">
        <v>11</v>
      </c>
      <c r="G46" s="3" t="s">
        <v>13</v>
      </c>
      <c r="H46" s="150" t="s">
        <v>587</v>
      </c>
      <c r="I46" s="3" t="s">
        <v>24</v>
      </c>
      <c r="J46" s="22">
        <f t="shared" si="23"/>
        <v>78000</v>
      </c>
      <c r="K46" s="22">
        <f t="shared" si="23"/>
        <v>0</v>
      </c>
      <c r="L46" s="22">
        <f t="shared" si="23"/>
        <v>78000</v>
      </c>
      <c r="M46" s="22">
        <f t="shared" si="23"/>
        <v>0</v>
      </c>
      <c r="N46" s="22">
        <f t="shared" si="23"/>
        <v>78000</v>
      </c>
      <c r="O46" s="22">
        <f t="shared" si="23"/>
        <v>78000</v>
      </c>
      <c r="P46" s="258">
        <f t="shared" si="1"/>
        <v>100</v>
      </c>
    </row>
    <row r="47" spans="1:16" ht="30" x14ac:dyDescent="0.25">
      <c r="A47" s="73" t="s">
        <v>25</v>
      </c>
      <c r="B47" s="266"/>
      <c r="C47" s="266"/>
      <c r="D47" s="266"/>
      <c r="E47" s="4">
        <v>851</v>
      </c>
      <c r="F47" s="3" t="s">
        <v>11</v>
      </c>
      <c r="G47" s="3" t="s">
        <v>13</v>
      </c>
      <c r="H47" s="150" t="s">
        <v>587</v>
      </c>
      <c r="I47" s="3" t="s">
        <v>26</v>
      </c>
      <c r="J47" s="22">
        <v>78000</v>
      </c>
      <c r="K47" s="22"/>
      <c r="L47" s="22">
        <f>J47</f>
        <v>78000</v>
      </c>
      <c r="M47" s="22"/>
      <c r="N47" s="22">
        <v>78000</v>
      </c>
      <c r="O47" s="22">
        <v>78000</v>
      </c>
      <c r="P47" s="258">
        <f t="shared" si="1"/>
        <v>100</v>
      </c>
    </row>
    <row r="48" spans="1:16" ht="105" x14ac:dyDescent="0.25">
      <c r="A48" s="73" t="s">
        <v>27</v>
      </c>
      <c r="B48" s="36"/>
      <c r="C48" s="266"/>
      <c r="D48" s="266"/>
      <c r="E48" s="4">
        <v>851</v>
      </c>
      <c r="F48" s="3" t="s">
        <v>11</v>
      </c>
      <c r="G48" s="3" t="s">
        <v>13</v>
      </c>
      <c r="H48" s="150" t="s">
        <v>588</v>
      </c>
      <c r="I48" s="3"/>
      <c r="J48" s="22">
        <f t="shared" ref="J48:O49" si="24">J49</f>
        <v>2500</v>
      </c>
      <c r="K48" s="22">
        <f t="shared" si="24"/>
        <v>0</v>
      </c>
      <c r="L48" s="22">
        <f t="shared" si="24"/>
        <v>0</v>
      </c>
      <c r="M48" s="22">
        <f t="shared" si="24"/>
        <v>2500</v>
      </c>
      <c r="N48" s="22">
        <f t="shared" si="24"/>
        <v>2500</v>
      </c>
      <c r="O48" s="22">
        <f t="shared" si="24"/>
        <v>0</v>
      </c>
      <c r="P48" s="258">
        <f t="shared" si="1"/>
        <v>0</v>
      </c>
    </row>
    <row r="49" spans="1:16" ht="45" x14ac:dyDescent="0.25">
      <c r="A49" s="73" t="s">
        <v>20</v>
      </c>
      <c r="B49" s="264"/>
      <c r="C49" s="264"/>
      <c r="D49" s="264"/>
      <c r="E49" s="4">
        <v>851</v>
      </c>
      <c r="F49" s="3" t="s">
        <v>11</v>
      </c>
      <c r="G49" s="3" t="s">
        <v>13</v>
      </c>
      <c r="H49" s="150" t="s">
        <v>588</v>
      </c>
      <c r="I49" s="3" t="s">
        <v>21</v>
      </c>
      <c r="J49" s="22">
        <f t="shared" si="24"/>
        <v>2500</v>
      </c>
      <c r="K49" s="22">
        <f t="shared" si="24"/>
        <v>0</v>
      </c>
      <c r="L49" s="22">
        <f t="shared" si="24"/>
        <v>0</v>
      </c>
      <c r="M49" s="22">
        <f t="shared" si="24"/>
        <v>2500</v>
      </c>
      <c r="N49" s="22">
        <f t="shared" si="24"/>
        <v>2500</v>
      </c>
      <c r="O49" s="22">
        <f t="shared" si="24"/>
        <v>0</v>
      </c>
      <c r="P49" s="258">
        <f t="shared" si="1"/>
        <v>0</v>
      </c>
    </row>
    <row r="50" spans="1:16" ht="60" x14ac:dyDescent="0.25">
      <c r="A50" s="73" t="s">
        <v>9</v>
      </c>
      <c r="B50" s="266"/>
      <c r="C50" s="266"/>
      <c r="D50" s="266"/>
      <c r="E50" s="4">
        <v>851</v>
      </c>
      <c r="F50" s="3" t="s">
        <v>11</v>
      </c>
      <c r="G50" s="3" t="s">
        <v>13</v>
      </c>
      <c r="H50" s="150" t="s">
        <v>588</v>
      </c>
      <c r="I50" s="3" t="s">
        <v>22</v>
      </c>
      <c r="J50" s="22">
        <v>2500</v>
      </c>
      <c r="K50" s="22"/>
      <c r="L50" s="22"/>
      <c r="M50" s="22">
        <f>J50</f>
        <v>2500</v>
      </c>
      <c r="N50" s="22">
        <v>2500</v>
      </c>
      <c r="O50" s="22"/>
      <c r="P50" s="258">
        <f t="shared" si="1"/>
        <v>0</v>
      </c>
    </row>
    <row r="51" spans="1:16" ht="60" x14ac:dyDescent="0.25">
      <c r="A51" s="199" t="s">
        <v>763</v>
      </c>
      <c r="B51" s="266"/>
      <c r="C51" s="266"/>
      <c r="D51" s="266"/>
      <c r="E51" s="4">
        <v>851</v>
      </c>
      <c r="F51" s="3" t="s">
        <v>11</v>
      </c>
      <c r="G51" s="3" t="s">
        <v>13</v>
      </c>
      <c r="H51" s="200" t="s">
        <v>764</v>
      </c>
      <c r="I51" s="3"/>
      <c r="J51" s="22">
        <f t="shared" ref="J51:O52" si="25">J52</f>
        <v>331523.36</v>
      </c>
      <c r="K51" s="22">
        <f t="shared" si="25"/>
        <v>331523.36</v>
      </c>
      <c r="L51" s="22">
        <f t="shared" si="25"/>
        <v>0</v>
      </c>
      <c r="M51" s="22">
        <f t="shared" si="25"/>
        <v>0</v>
      </c>
      <c r="N51" s="22">
        <f t="shared" si="25"/>
        <v>331523.36</v>
      </c>
      <c r="O51" s="22">
        <f t="shared" si="25"/>
        <v>331523.36</v>
      </c>
      <c r="P51" s="258">
        <f t="shared" si="1"/>
        <v>100</v>
      </c>
    </row>
    <row r="52" spans="1:16" ht="120" x14ac:dyDescent="0.25">
      <c r="A52" s="199" t="s">
        <v>15</v>
      </c>
      <c r="B52" s="266"/>
      <c r="C52" s="266"/>
      <c r="D52" s="266"/>
      <c r="E52" s="4">
        <v>851</v>
      </c>
      <c r="F52" s="3" t="s">
        <v>11</v>
      </c>
      <c r="G52" s="3" t="s">
        <v>13</v>
      </c>
      <c r="H52" s="200" t="s">
        <v>764</v>
      </c>
      <c r="I52" s="3" t="s">
        <v>17</v>
      </c>
      <c r="J52" s="22">
        <f t="shared" si="25"/>
        <v>331523.36</v>
      </c>
      <c r="K52" s="22">
        <f t="shared" si="25"/>
        <v>331523.36</v>
      </c>
      <c r="L52" s="22">
        <f t="shared" si="25"/>
        <v>0</v>
      </c>
      <c r="M52" s="22">
        <f t="shared" si="25"/>
        <v>0</v>
      </c>
      <c r="N52" s="22">
        <f t="shared" si="25"/>
        <v>331523.36</v>
      </c>
      <c r="O52" s="22">
        <f t="shared" si="25"/>
        <v>331523.36</v>
      </c>
      <c r="P52" s="258">
        <f t="shared" si="1"/>
        <v>100</v>
      </c>
    </row>
    <row r="53" spans="1:16" ht="45" x14ac:dyDescent="0.25">
      <c r="A53" s="199" t="s">
        <v>499</v>
      </c>
      <c r="B53" s="266"/>
      <c r="C53" s="266"/>
      <c r="D53" s="266"/>
      <c r="E53" s="4">
        <v>851</v>
      </c>
      <c r="F53" s="3" t="s">
        <v>11</v>
      </c>
      <c r="G53" s="3" t="s">
        <v>13</v>
      </c>
      <c r="H53" s="200" t="s">
        <v>764</v>
      </c>
      <c r="I53" s="3" t="s">
        <v>18</v>
      </c>
      <c r="J53" s="22">
        <v>331523.36</v>
      </c>
      <c r="K53" s="22">
        <f>J53</f>
        <v>331523.36</v>
      </c>
      <c r="L53" s="22"/>
      <c r="M53" s="22"/>
      <c r="N53" s="22">
        <v>331523.36</v>
      </c>
      <c r="O53" s="22">
        <f>254626.22+76897.14</f>
        <v>331523.36</v>
      </c>
      <c r="P53" s="258">
        <f t="shared" si="1"/>
        <v>100</v>
      </c>
    </row>
    <row r="54" spans="1:16" x14ac:dyDescent="0.25">
      <c r="A54" s="97" t="s">
        <v>29</v>
      </c>
      <c r="B54" s="266"/>
      <c r="C54" s="266"/>
      <c r="D54" s="266"/>
      <c r="E54" s="25">
        <v>851</v>
      </c>
      <c r="F54" s="20" t="s">
        <v>11</v>
      </c>
      <c r="G54" s="20" t="s">
        <v>30</v>
      </c>
      <c r="H54" s="150" t="s">
        <v>47</v>
      </c>
      <c r="I54" s="20"/>
      <c r="J54" s="23">
        <f t="shared" ref="J54:O56" si="26">J55</f>
        <v>51585</v>
      </c>
      <c r="K54" s="23">
        <f t="shared" si="26"/>
        <v>51585</v>
      </c>
      <c r="L54" s="23">
        <f t="shared" si="26"/>
        <v>0</v>
      </c>
      <c r="M54" s="23">
        <f t="shared" si="26"/>
        <v>0</v>
      </c>
      <c r="N54" s="23">
        <f t="shared" si="26"/>
        <v>51585</v>
      </c>
      <c r="O54" s="23">
        <f t="shared" si="26"/>
        <v>51585</v>
      </c>
      <c r="P54" s="258">
        <f t="shared" si="1"/>
        <v>100</v>
      </c>
    </row>
    <row r="55" spans="1:16" ht="90" x14ac:dyDescent="0.25">
      <c r="A55" s="73" t="s">
        <v>159</v>
      </c>
      <c r="B55" s="266"/>
      <c r="C55" s="266"/>
      <c r="D55" s="266"/>
      <c r="E55" s="4">
        <v>851</v>
      </c>
      <c r="F55" s="3" t="s">
        <v>11</v>
      </c>
      <c r="G55" s="3" t="s">
        <v>30</v>
      </c>
      <c r="H55" s="150" t="s">
        <v>589</v>
      </c>
      <c r="I55" s="3"/>
      <c r="J55" s="22">
        <f t="shared" si="26"/>
        <v>51585</v>
      </c>
      <c r="K55" s="22">
        <f t="shared" si="26"/>
        <v>51585</v>
      </c>
      <c r="L55" s="22">
        <f t="shared" si="26"/>
        <v>0</v>
      </c>
      <c r="M55" s="22">
        <f t="shared" si="26"/>
        <v>0</v>
      </c>
      <c r="N55" s="22">
        <f t="shared" si="26"/>
        <v>51585</v>
      </c>
      <c r="O55" s="22">
        <f t="shared" si="26"/>
        <v>51585</v>
      </c>
      <c r="P55" s="258">
        <f t="shared" si="1"/>
        <v>100</v>
      </c>
    </row>
    <row r="56" spans="1:16" ht="45" x14ac:dyDescent="0.25">
      <c r="A56" s="73" t="s">
        <v>20</v>
      </c>
      <c r="B56" s="264"/>
      <c r="C56" s="264"/>
      <c r="D56" s="264"/>
      <c r="E56" s="4">
        <v>851</v>
      </c>
      <c r="F56" s="3" t="s">
        <v>11</v>
      </c>
      <c r="G56" s="3" t="s">
        <v>30</v>
      </c>
      <c r="H56" s="150" t="s">
        <v>589</v>
      </c>
      <c r="I56" s="3" t="s">
        <v>21</v>
      </c>
      <c r="J56" s="22">
        <f t="shared" si="26"/>
        <v>51585</v>
      </c>
      <c r="K56" s="22">
        <f t="shared" si="26"/>
        <v>51585</v>
      </c>
      <c r="L56" s="22">
        <f t="shared" si="26"/>
        <v>0</v>
      </c>
      <c r="M56" s="22">
        <f t="shared" si="26"/>
        <v>0</v>
      </c>
      <c r="N56" s="22">
        <f t="shared" si="26"/>
        <v>51585</v>
      </c>
      <c r="O56" s="22">
        <f t="shared" si="26"/>
        <v>51585</v>
      </c>
      <c r="P56" s="258">
        <f t="shared" si="1"/>
        <v>100</v>
      </c>
    </row>
    <row r="57" spans="1:16" ht="60" x14ac:dyDescent="0.25">
      <c r="A57" s="73" t="s">
        <v>9</v>
      </c>
      <c r="B57" s="266"/>
      <c r="C57" s="266"/>
      <c r="D57" s="266"/>
      <c r="E57" s="4">
        <v>851</v>
      </c>
      <c r="F57" s="3" t="s">
        <v>11</v>
      </c>
      <c r="G57" s="3" t="s">
        <v>30</v>
      </c>
      <c r="H57" s="150" t="s">
        <v>589</v>
      </c>
      <c r="I57" s="3" t="s">
        <v>22</v>
      </c>
      <c r="J57" s="22">
        <v>51585</v>
      </c>
      <c r="K57" s="22">
        <f>J57</f>
        <v>51585</v>
      </c>
      <c r="L57" s="22"/>
      <c r="M57" s="22"/>
      <c r="N57" s="22">
        <v>51585</v>
      </c>
      <c r="O57" s="22">
        <v>51585</v>
      </c>
      <c r="P57" s="258">
        <f t="shared" si="1"/>
        <v>100</v>
      </c>
    </row>
    <row r="58" spans="1:16" s="24" customFormat="1" ht="28.5" x14ac:dyDescent="0.25">
      <c r="A58" s="97" t="s">
        <v>32</v>
      </c>
      <c r="B58" s="54"/>
      <c r="C58" s="54"/>
      <c r="D58" s="54"/>
      <c r="E58" s="4">
        <v>851</v>
      </c>
      <c r="F58" s="20" t="s">
        <v>11</v>
      </c>
      <c r="G58" s="20" t="s">
        <v>33</v>
      </c>
      <c r="H58" s="150" t="s">
        <v>47</v>
      </c>
      <c r="I58" s="20"/>
      <c r="J58" s="23">
        <f>J62+J59+J65</f>
        <v>3759071</v>
      </c>
      <c r="K58" s="23">
        <f t="shared" ref="K58:P58" si="27">K62+K59+K65</f>
        <v>0</v>
      </c>
      <c r="L58" s="23">
        <f t="shared" si="27"/>
        <v>3759071</v>
      </c>
      <c r="M58" s="23">
        <f t="shared" si="27"/>
        <v>0</v>
      </c>
      <c r="N58" s="23">
        <f t="shared" si="27"/>
        <v>3759071</v>
      </c>
      <c r="O58" s="23">
        <f t="shared" si="27"/>
        <v>2513452.7000000002</v>
      </c>
      <c r="P58" s="23">
        <f t="shared" si="27"/>
        <v>183.68023028809546</v>
      </c>
    </row>
    <row r="59" spans="1:16" ht="45" x14ac:dyDescent="0.25">
      <c r="A59" s="73" t="s">
        <v>243</v>
      </c>
      <c r="B59" s="266"/>
      <c r="C59" s="266"/>
      <c r="D59" s="266"/>
      <c r="E59" s="4">
        <v>851</v>
      </c>
      <c r="F59" s="3" t="s">
        <v>11</v>
      </c>
      <c r="G59" s="4" t="s">
        <v>33</v>
      </c>
      <c r="H59" s="150" t="s">
        <v>590</v>
      </c>
      <c r="I59" s="3"/>
      <c r="J59" s="22">
        <f t="shared" ref="J59:O60" si="28">J60</f>
        <v>35500</v>
      </c>
      <c r="K59" s="22">
        <f t="shared" si="28"/>
        <v>0</v>
      </c>
      <c r="L59" s="22">
        <f t="shared" si="28"/>
        <v>35500</v>
      </c>
      <c r="M59" s="22">
        <f t="shared" si="28"/>
        <v>0</v>
      </c>
      <c r="N59" s="22">
        <f t="shared" si="28"/>
        <v>35500</v>
      </c>
      <c r="O59" s="22">
        <f t="shared" si="28"/>
        <v>24850</v>
      </c>
      <c r="P59" s="258">
        <f t="shared" si="1"/>
        <v>70</v>
      </c>
    </row>
    <row r="60" spans="1:16" ht="45" x14ac:dyDescent="0.25">
      <c r="A60" s="73" t="s">
        <v>20</v>
      </c>
      <c r="B60" s="264"/>
      <c r="C60" s="264"/>
      <c r="D60" s="264"/>
      <c r="E60" s="4">
        <v>851</v>
      </c>
      <c r="F60" s="3" t="s">
        <v>11</v>
      </c>
      <c r="G60" s="4" t="s">
        <v>33</v>
      </c>
      <c r="H60" s="150" t="s">
        <v>590</v>
      </c>
      <c r="I60" s="3" t="s">
        <v>21</v>
      </c>
      <c r="J60" s="22">
        <f t="shared" si="28"/>
        <v>35500</v>
      </c>
      <c r="K60" s="22">
        <f t="shared" si="28"/>
        <v>0</v>
      </c>
      <c r="L60" s="22">
        <f t="shared" si="28"/>
        <v>35500</v>
      </c>
      <c r="M60" s="22">
        <f t="shared" si="28"/>
        <v>0</v>
      </c>
      <c r="N60" s="22">
        <f t="shared" si="28"/>
        <v>35500</v>
      </c>
      <c r="O60" s="22">
        <f t="shared" si="28"/>
        <v>24850</v>
      </c>
      <c r="P60" s="258">
        <f t="shared" si="1"/>
        <v>70</v>
      </c>
    </row>
    <row r="61" spans="1:16" ht="60" x14ac:dyDescent="0.25">
      <c r="A61" s="73" t="s">
        <v>9</v>
      </c>
      <c r="B61" s="266"/>
      <c r="C61" s="266"/>
      <c r="D61" s="266"/>
      <c r="E61" s="4">
        <v>851</v>
      </c>
      <c r="F61" s="3" t="s">
        <v>11</v>
      </c>
      <c r="G61" s="4" t="s">
        <v>33</v>
      </c>
      <c r="H61" s="150" t="s">
        <v>590</v>
      </c>
      <c r="I61" s="3" t="s">
        <v>22</v>
      </c>
      <c r="J61" s="22">
        <v>35500</v>
      </c>
      <c r="K61" s="22"/>
      <c r="L61" s="22">
        <f>J61</f>
        <v>35500</v>
      </c>
      <c r="M61" s="22"/>
      <c r="N61" s="22">
        <v>35500</v>
      </c>
      <c r="O61" s="22">
        <v>24850</v>
      </c>
      <c r="P61" s="258">
        <f t="shared" si="1"/>
        <v>70</v>
      </c>
    </row>
    <row r="62" spans="1:16" ht="45" x14ac:dyDescent="0.25">
      <c r="A62" s="73" t="s">
        <v>38</v>
      </c>
      <c r="B62" s="266"/>
      <c r="C62" s="266"/>
      <c r="D62" s="266"/>
      <c r="E62" s="4">
        <v>851</v>
      </c>
      <c r="F62" s="3" t="s">
        <v>16</v>
      </c>
      <c r="G62" s="4" t="s">
        <v>33</v>
      </c>
      <c r="H62" s="150" t="s">
        <v>667</v>
      </c>
      <c r="I62" s="3"/>
      <c r="J62" s="22">
        <f t="shared" ref="J62:O63" si="29">J63</f>
        <v>579500</v>
      </c>
      <c r="K62" s="22">
        <f t="shared" si="29"/>
        <v>0</v>
      </c>
      <c r="L62" s="22">
        <f t="shared" si="29"/>
        <v>579500</v>
      </c>
      <c r="M62" s="22">
        <f t="shared" si="29"/>
        <v>0</v>
      </c>
      <c r="N62" s="22">
        <f t="shared" si="29"/>
        <v>579500</v>
      </c>
      <c r="O62" s="22">
        <f t="shared" si="29"/>
        <v>245302.7</v>
      </c>
      <c r="P62" s="258">
        <f t="shared" si="1"/>
        <v>42.330060396893877</v>
      </c>
    </row>
    <row r="63" spans="1:16" ht="45" x14ac:dyDescent="0.25">
      <c r="A63" s="73" t="s">
        <v>20</v>
      </c>
      <c r="B63" s="264"/>
      <c r="C63" s="264"/>
      <c r="D63" s="264"/>
      <c r="E63" s="4">
        <v>851</v>
      </c>
      <c r="F63" s="3" t="s">
        <v>11</v>
      </c>
      <c r="G63" s="3" t="s">
        <v>33</v>
      </c>
      <c r="H63" s="150" t="s">
        <v>667</v>
      </c>
      <c r="I63" s="3" t="s">
        <v>21</v>
      </c>
      <c r="J63" s="22">
        <f t="shared" si="29"/>
        <v>579500</v>
      </c>
      <c r="K63" s="22">
        <f t="shared" si="29"/>
        <v>0</v>
      </c>
      <c r="L63" s="22">
        <f t="shared" si="29"/>
        <v>579500</v>
      </c>
      <c r="M63" s="22">
        <f t="shared" si="29"/>
        <v>0</v>
      </c>
      <c r="N63" s="22">
        <f t="shared" si="29"/>
        <v>579500</v>
      </c>
      <c r="O63" s="22">
        <f t="shared" si="29"/>
        <v>245302.7</v>
      </c>
      <c r="P63" s="258">
        <f t="shared" si="1"/>
        <v>42.330060396893877</v>
      </c>
    </row>
    <row r="64" spans="1:16" ht="60" x14ac:dyDescent="0.25">
      <c r="A64" s="73" t="s">
        <v>9</v>
      </c>
      <c r="B64" s="266"/>
      <c r="C64" s="266"/>
      <c r="D64" s="266"/>
      <c r="E64" s="4">
        <v>851</v>
      </c>
      <c r="F64" s="3" t="s">
        <v>11</v>
      </c>
      <c r="G64" s="3" t="s">
        <v>33</v>
      </c>
      <c r="H64" s="150" t="s">
        <v>667</v>
      </c>
      <c r="I64" s="3" t="s">
        <v>22</v>
      </c>
      <c r="J64" s="22">
        <v>579500</v>
      </c>
      <c r="K64" s="22"/>
      <c r="L64" s="22">
        <f>J64</f>
        <v>579500</v>
      </c>
      <c r="M64" s="22"/>
      <c r="N64" s="22">
        <v>579500</v>
      </c>
      <c r="O64" s="22">
        <v>245302.7</v>
      </c>
      <c r="P64" s="258">
        <f t="shared" si="1"/>
        <v>42.330060396893877</v>
      </c>
    </row>
    <row r="65" spans="1:16" s="2" customFormat="1" ht="45" x14ac:dyDescent="0.25">
      <c r="A65" s="73" t="s">
        <v>39</v>
      </c>
      <c r="B65" s="221"/>
      <c r="C65" s="221"/>
      <c r="D65" s="221"/>
      <c r="E65" s="4">
        <v>851</v>
      </c>
      <c r="F65" s="4" t="s">
        <v>11</v>
      </c>
      <c r="G65" s="4" t="s">
        <v>33</v>
      </c>
      <c r="H65" s="150" t="s">
        <v>591</v>
      </c>
      <c r="I65" s="4"/>
      <c r="J65" s="22">
        <f t="shared" ref="J65:O66" si="30">J66</f>
        <v>3144071</v>
      </c>
      <c r="K65" s="22">
        <f t="shared" si="30"/>
        <v>0</v>
      </c>
      <c r="L65" s="22">
        <f t="shared" si="30"/>
        <v>3144071</v>
      </c>
      <c r="M65" s="22">
        <f t="shared" si="30"/>
        <v>0</v>
      </c>
      <c r="N65" s="22">
        <f t="shared" si="30"/>
        <v>3144071</v>
      </c>
      <c r="O65" s="22">
        <f t="shared" si="30"/>
        <v>2243300</v>
      </c>
      <c r="P65" s="258">
        <f t="shared" ref="P65:P115" si="31">O65/N65*100</f>
        <v>71.35016989120156</v>
      </c>
    </row>
    <row r="66" spans="1:16" ht="60" x14ac:dyDescent="0.25">
      <c r="A66" s="73" t="s">
        <v>40</v>
      </c>
      <c r="B66" s="266"/>
      <c r="C66" s="266"/>
      <c r="D66" s="266"/>
      <c r="E66" s="4">
        <v>851</v>
      </c>
      <c r="F66" s="3" t="s">
        <v>11</v>
      </c>
      <c r="G66" s="3" t="s">
        <v>33</v>
      </c>
      <c r="H66" s="150" t="s">
        <v>591</v>
      </c>
      <c r="I66" s="3">
        <v>600</v>
      </c>
      <c r="J66" s="22">
        <f t="shared" si="30"/>
        <v>3144071</v>
      </c>
      <c r="K66" s="22">
        <f t="shared" si="30"/>
        <v>0</v>
      </c>
      <c r="L66" s="22">
        <f t="shared" si="30"/>
        <v>3144071</v>
      </c>
      <c r="M66" s="22">
        <f t="shared" si="30"/>
        <v>0</v>
      </c>
      <c r="N66" s="22">
        <f t="shared" si="30"/>
        <v>3144071</v>
      </c>
      <c r="O66" s="22">
        <f t="shared" si="30"/>
        <v>2243300</v>
      </c>
      <c r="P66" s="258">
        <f t="shared" si="31"/>
        <v>71.35016989120156</v>
      </c>
    </row>
    <row r="67" spans="1:16" ht="30" x14ac:dyDescent="0.25">
      <c r="A67" s="73" t="s">
        <v>82</v>
      </c>
      <c r="B67" s="266"/>
      <c r="C67" s="266"/>
      <c r="D67" s="266"/>
      <c r="E67" s="4">
        <v>851</v>
      </c>
      <c r="F67" s="3" t="s">
        <v>11</v>
      </c>
      <c r="G67" s="3" t="s">
        <v>33</v>
      </c>
      <c r="H67" s="150" t="s">
        <v>591</v>
      </c>
      <c r="I67" s="3">
        <v>610</v>
      </c>
      <c r="J67" s="22">
        <v>3144071</v>
      </c>
      <c r="K67" s="22"/>
      <c r="L67" s="22">
        <f>J67</f>
        <v>3144071</v>
      </c>
      <c r="M67" s="22"/>
      <c r="N67" s="22">
        <v>3144071</v>
      </c>
      <c r="O67" s="22">
        <f>2243300</f>
        <v>2243300</v>
      </c>
      <c r="P67" s="258">
        <f t="shared" si="31"/>
        <v>71.35016989120156</v>
      </c>
    </row>
    <row r="68" spans="1:16" s="34" customFormat="1" x14ac:dyDescent="0.25">
      <c r="A68" s="97" t="s">
        <v>42</v>
      </c>
      <c r="B68" s="35"/>
      <c r="C68" s="35"/>
      <c r="D68" s="35"/>
      <c r="E68" s="3">
        <v>851</v>
      </c>
      <c r="F68" s="18" t="s">
        <v>43</v>
      </c>
      <c r="G68" s="18"/>
      <c r="H68" s="150" t="s">
        <v>47</v>
      </c>
      <c r="I68" s="18"/>
      <c r="J68" s="27">
        <f t="shared" ref="J68:O69" si="32">J69</f>
        <v>2012315.2000000002</v>
      </c>
      <c r="K68" s="27">
        <f t="shared" si="32"/>
        <v>1257697</v>
      </c>
      <c r="L68" s="27">
        <f t="shared" si="32"/>
        <v>0</v>
      </c>
      <c r="M68" s="27">
        <f t="shared" si="32"/>
        <v>754618.20000000007</v>
      </c>
      <c r="N68" s="27">
        <f t="shared" si="32"/>
        <v>2012315.2000000002</v>
      </c>
      <c r="O68" s="27">
        <f t="shared" si="32"/>
        <v>1459307.29</v>
      </c>
      <c r="P68" s="258">
        <f t="shared" si="31"/>
        <v>72.51882259797074</v>
      </c>
    </row>
    <row r="69" spans="1:16" s="37" customFormat="1" ht="28.5" x14ac:dyDescent="0.25">
      <c r="A69" s="97" t="s">
        <v>44</v>
      </c>
      <c r="B69" s="6"/>
      <c r="C69" s="6"/>
      <c r="D69" s="6"/>
      <c r="E69" s="3">
        <v>851</v>
      </c>
      <c r="F69" s="20" t="s">
        <v>43</v>
      </c>
      <c r="G69" s="20" t="s">
        <v>45</v>
      </c>
      <c r="H69" s="150" t="s">
        <v>47</v>
      </c>
      <c r="I69" s="20"/>
      <c r="J69" s="23">
        <f t="shared" si="32"/>
        <v>2012315.2000000002</v>
      </c>
      <c r="K69" s="23">
        <f t="shared" si="32"/>
        <v>1257697</v>
      </c>
      <c r="L69" s="23">
        <f t="shared" si="32"/>
        <v>0</v>
      </c>
      <c r="M69" s="23">
        <f t="shared" si="32"/>
        <v>754618.20000000007</v>
      </c>
      <c r="N69" s="23">
        <f t="shared" si="32"/>
        <v>2012315.2000000002</v>
      </c>
      <c r="O69" s="23">
        <f t="shared" si="32"/>
        <v>1459307.29</v>
      </c>
      <c r="P69" s="258">
        <f t="shared" si="31"/>
        <v>72.51882259797074</v>
      </c>
    </row>
    <row r="70" spans="1:16" s="2" customFormat="1" ht="45" x14ac:dyDescent="0.25">
      <c r="A70" s="73" t="s">
        <v>46</v>
      </c>
      <c r="B70" s="264"/>
      <c r="C70" s="264"/>
      <c r="D70" s="264"/>
      <c r="E70" s="3">
        <v>851</v>
      </c>
      <c r="F70" s="4" t="s">
        <v>43</v>
      </c>
      <c r="G70" s="4" t="s">
        <v>45</v>
      </c>
      <c r="H70" s="150" t="s">
        <v>592</v>
      </c>
      <c r="I70" s="4" t="s">
        <v>47</v>
      </c>
      <c r="J70" s="22">
        <f t="shared" ref="J70:O70" si="33">J71+J73+J75</f>
        <v>2012315.2000000002</v>
      </c>
      <c r="K70" s="22">
        <f t="shared" si="33"/>
        <v>1257697</v>
      </c>
      <c r="L70" s="22">
        <f t="shared" si="33"/>
        <v>0</v>
      </c>
      <c r="M70" s="22">
        <f t="shared" si="33"/>
        <v>754618.20000000007</v>
      </c>
      <c r="N70" s="22">
        <f t="shared" si="33"/>
        <v>2012315.2000000002</v>
      </c>
      <c r="O70" s="22">
        <f t="shared" si="33"/>
        <v>1459307.29</v>
      </c>
      <c r="P70" s="258">
        <f t="shared" si="31"/>
        <v>72.51882259797074</v>
      </c>
    </row>
    <row r="71" spans="1:16" ht="105" x14ac:dyDescent="0.25">
      <c r="A71" s="73" t="s">
        <v>15</v>
      </c>
      <c r="B71" s="221"/>
      <c r="C71" s="221"/>
      <c r="D71" s="221"/>
      <c r="E71" s="4">
        <v>851</v>
      </c>
      <c r="F71" s="3" t="s">
        <v>43</v>
      </c>
      <c r="G71" s="3" t="s">
        <v>45</v>
      </c>
      <c r="H71" s="150" t="s">
        <v>592</v>
      </c>
      <c r="I71" s="3" t="s">
        <v>17</v>
      </c>
      <c r="J71" s="22">
        <f t="shared" ref="J71:O71" si="34">J72</f>
        <v>732192.8</v>
      </c>
      <c r="K71" s="22">
        <f t="shared" si="34"/>
        <v>0</v>
      </c>
      <c r="L71" s="22">
        <f t="shared" si="34"/>
        <v>0</v>
      </c>
      <c r="M71" s="22">
        <f t="shared" si="34"/>
        <v>732192.8</v>
      </c>
      <c r="N71" s="22">
        <f t="shared" si="34"/>
        <v>732192.8</v>
      </c>
      <c r="O71" s="22">
        <f t="shared" si="34"/>
        <v>500324.37</v>
      </c>
      <c r="P71" s="258">
        <f t="shared" si="31"/>
        <v>68.332325857342497</v>
      </c>
    </row>
    <row r="72" spans="1:16" ht="45" x14ac:dyDescent="0.25">
      <c r="A72" s="73" t="s">
        <v>499</v>
      </c>
      <c r="B72" s="221"/>
      <c r="C72" s="221"/>
      <c r="D72" s="221"/>
      <c r="E72" s="4">
        <v>851</v>
      </c>
      <c r="F72" s="3" t="s">
        <v>43</v>
      </c>
      <c r="G72" s="3" t="s">
        <v>45</v>
      </c>
      <c r="H72" s="150" t="s">
        <v>592</v>
      </c>
      <c r="I72" s="3" t="s">
        <v>18</v>
      </c>
      <c r="J72" s="22">
        <v>732192.8</v>
      </c>
      <c r="K72" s="22"/>
      <c r="L72" s="22"/>
      <c r="M72" s="22">
        <f>J72</f>
        <v>732192.8</v>
      </c>
      <c r="N72" s="22">
        <v>732192.8</v>
      </c>
      <c r="O72" s="22">
        <f>387926.3+112398.07</f>
        <v>500324.37</v>
      </c>
      <c r="P72" s="258">
        <f t="shared" si="31"/>
        <v>68.332325857342497</v>
      </c>
    </row>
    <row r="73" spans="1:16" ht="45" x14ac:dyDescent="0.25">
      <c r="A73" s="73" t="s">
        <v>20</v>
      </c>
      <c r="B73" s="221"/>
      <c r="C73" s="221"/>
      <c r="D73" s="221"/>
      <c r="E73" s="4">
        <v>851</v>
      </c>
      <c r="F73" s="3" t="s">
        <v>43</v>
      </c>
      <c r="G73" s="3" t="s">
        <v>45</v>
      </c>
      <c r="H73" s="150" t="s">
        <v>592</v>
      </c>
      <c r="I73" s="3" t="s">
        <v>21</v>
      </c>
      <c r="J73" s="22">
        <f t="shared" ref="J73:O73" si="35">J74</f>
        <v>22425.4</v>
      </c>
      <c r="K73" s="22">
        <f t="shared" si="35"/>
        <v>0</v>
      </c>
      <c r="L73" s="22">
        <f t="shared" si="35"/>
        <v>0</v>
      </c>
      <c r="M73" s="22">
        <f t="shared" si="35"/>
        <v>22425.4</v>
      </c>
      <c r="N73" s="22">
        <f t="shared" si="35"/>
        <v>22425.4</v>
      </c>
      <c r="O73" s="22">
        <f t="shared" si="35"/>
        <v>15710.17</v>
      </c>
      <c r="P73" s="258">
        <f t="shared" si="31"/>
        <v>70.055249850615823</v>
      </c>
    </row>
    <row r="74" spans="1:16" ht="60" x14ac:dyDescent="0.25">
      <c r="A74" s="73" t="s">
        <v>9</v>
      </c>
      <c r="B74" s="221"/>
      <c r="C74" s="221"/>
      <c r="D74" s="221"/>
      <c r="E74" s="4">
        <v>851</v>
      </c>
      <c r="F74" s="3" t="s">
        <v>43</v>
      </c>
      <c r="G74" s="3" t="s">
        <v>45</v>
      </c>
      <c r="H74" s="150" t="s">
        <v>592</v>
      </c>
      <c r="I74" s="3" t="s">
        <v>22</v>
      </c>
      <c r="J74" s="22">
        <v>22425.4</v>
      </c>
      <c r="K74" s="22"/>
      <c r="L74" s="22"/>
      <c r="M74" s="22">
        <f>J74</f>
        <v>22425.4</v>
      </c>
      <c r="N74" s="22">
        <v>22425.4</v>
      </c>
      <c r="O74" s="22">
        <v>15710.17</v>
      </c>
      <c r="P74" s="258">
        <f t="shared" si="31"/>
        <v>70.055249850615823</v>
      </c>
    </row>
    <row r="75" spans="1:16" ht="30" x14ac:dyDescent="0.25">
      <c r="A75" s="73" t="s">
        <v>34</v>
      </c>
      <c r="B75" s="264"/>
      <c r="C75" s="264"/>
      <c r="D75" s="264"/>
      <c r="E75" s="4">
        <v>851</v>
      </c>
      <c r="F75" s="4" t="s">
        <v>43</v>
      </c>
      <c r="G75" s="4" t="s">
        <v>45</v>
      </c>
      <c r="H75" s="150" t="s">
        <v>592</v>
      </c>
      <c r="I75" s="4" t="s">
        <v>35</v>
      </c>
      <c r="J75" s="22">
        <f t="shared" ref="J75:O75" si="36">J76</f>
        <v>1257697</v>
      </c>
      <c r="K75" s="22">
        <f t="shared" si="36"/>
        <v>1257697</v>
      </c>
      <c r="L75" s="22">
        <f t="shared" si="36"/>
        <v>0</v>
      </c>
      <c r="M75" s="22">
        <f t="shared" si="36"/>
        <v>0</v>
      </c>
      <c r="N75" s="22">
        <f t="shared" si="36"/>
        <v>1257697</v>
      </c>
      <c r="O75" s="22">
        <f t="shared" si="36"/>
        <v>943272.75</v>
      </c>
      <c r="P75" s="258">
        <f t="shared" si="31"/>
        <v>75</v>
      </c>
    </row>
    <row r="76" spans="1:16" ht="30" x14ac:dyDescent="0.25">
      <c r="A76" s="73" t="s">
        <v>36</v>
      </c>
      <c r="B76" s="264"/>
      <c r="C76" s="264"/>
      <c r="D76" s="264"/>
      <c r="E76" s="4">
        <v>851</v>
      </c>
      <c r="F76" s="4" t="s">
        <v>43</v>
      </c>
      <c r="G76" s="4" t="s">
        <v>45</v>
      </c>
      <c r="H76" s="150" t="s">
        <v>592</v>
      </c>
      <c r="I76" s="4" t="s">
        <v>37</v>
      </c>
      <c r="J76" s="22">
        <v>1257697</v>
      </c>
      <c r="K76" s="22">
        <f>J76</f>
        <v>1257697</v>
      </c>
      <c r="L76" s="22"/>
      <c r="M76" s="22"/>
      <c r="N76" s="22">
        <v>1257697</v>
      </c>
      <c r="O76" s="22">
        <v>943272.75</v>
      </c>
      <c r="P76" s="258">
        <f t="shared" si="31"/>
        <v>75</v>
      </c>
    </row>
    <row r="77" spans="1:16" s="34" customFormat="1" ht="42.75" x14ac:dyDescent="0.25">
      <c r="A77" s="97" t="s">
        <v>48</v>
      </c>
      <c r="B77" s="35"/>
      <c r="C77" s="35"/>
      <c r="D77" s="35"/>
      <c r="E77" s="4">
        <v>851</v>
      </c>
      <c r="F77" s="18" t="s">
        <v>45</v>
      </c>
      <c r="G77" s="18"/>
      <c r="H77" s="150" t="s">
        <v>47</v>
      </c>
      <c r="I77" s="18"/>
      <c r="J77" s="27">
        <f t="shared" ref="J77:O77" si="37">J78+J82</f>
        <v>3991358.28</v>
      </c>
      <c r="K77" s="27">
        <f t="shared" si="37"/>
        <v>0</v>
      </c>
      <c r="L77" s="27">
        <f t="shared" si="37"/>
        <v>3991358.28</v>
      </c>
      <c r="M77" s="27">
        <f t="shared" si="37"/>
        <v>0</v>
      </c>
      <c r="N77" s="27">
        <f t="shared" si="37"/>
        <v>3991358.28</v>
      </c>
      <c r="O77" s="27">
        <f t="shared" si="37"/>
        <v>2264428.69</v>
      </c>
      <c r="P77" s="258">
        <f t="shared" si="31"/>
        <v>56.733285542083692</v>
      </c>
    </row>
    <row r="78" spans="1:16" s="24" customFormat="1" x14ac:dyDescent="0.25">
      <c r="A78" s="97" t="s">
        <v>788</v>
      </c>
      <c r="B78" s="54"/>
      <c r="C78" s="54"/>
      <c r="D78" s="54"/>
      <c r="E78" s="4" t="s">
        <v>282</v>
      </c>
      <c r="F78" s="20" t="s">
        <v>45</v>
      </c>
      <c r="G78" s="20" t="s">
        <v>49</v>
      </c>
      <c r="H78" s="150"/>
      <c r="I78" s="20"/>
      <c r="J78" s="23">
        <f>J79</f>
        <v>525030</v>
      </c>
      <c r="K78" s="23">
        <f t="shared" ref="K78:M80" si="38">K79</f>
        <v>0</v>
      </c>
      <c r="L78" s="23">
        <f t="shared" si="38"/>
        <v>525030</v>
      </c>
      <c r="M78" s="23">
        <f t="shared" si="38"/>
        <v>0</v>
      </c>
      <c r="N78" s="23">
        <f t="shared" ref="N78:O80" si="39">N79</f>
        <v>525030</v>
      </c>
      <c r="O78" s="23">
        <f t="shared" si="39"/>
        <v>0</v>
      </c>
      <c r="P78" s="258">
        <f t="shared" si="31"/>
        <v>0</v>
      </c>
    </row>
    <row r="79" spans="1:16" ht="75" x14ac:dyDescent="0.25">
      <c r="A79" s="266" t="s">
        <v>786</v>
      </c>
      <c r="B79" s="221">
        <v>51</v>
      </c>
      <c r="C79" s="221">
        <v>0</v>
      </c>
      <c r="D79" s="4" t="s">
        <v>782</v>
      </c>
      <c r="E79" s="221">
        <v>851</v>
      </c>
      <c r="F79" s="4" t="s">
        <v>45</v>
      </c>
      <c r="G79" s="4" t="s">
        <v>49</v>
      </c>
      <c r="H79" s="4" t="s">
        <v>789</v>
      </c>
      <c r="I79" s="3"/>
      <c r="J79" s="22">
        <f>J80</f>
        <v>525030</v>
      </c>
      <c r="K79" s="22">
        <f t="shared" si="38"/>
        <v>0</v>
      </c>
      <c r="L79" s="22">
        <f t="shared" si="38"/>
        <v>525030</v>
      </c>
      <c r="M79" s="22">
        <f t="shared" si="38"/>
        <v>0</v>
      </c>
      <c r="N79" s="22">
        <f t="shared" si="39"/>
        <v>525030</v>
      </c>
      <c r="O79" s="22">
        <f t="shared" si="39"/>
        <v>0</v>
      </c>
      <c r="P79" s="258">
        <f t="shared" si="31"/>
        <v>0</v>
      </c>
    </row>
    <row r="80" spans="1:16" ht="45" x14ac:dyDescent="0.25">
      <c r="A80" s="266" t="s">
        <v>20</v>
      </c>
      <c r="B80" s="221">
        <v>51</v>
      </c>
      <c r="C80" s="221">
        <v>0</v>
      </c>
      <c r="D80" s="4" t="s">
        <v>782</v>
      </c>
      <c r="E80" s="221">
        <v>851</v>
      </c>
      <c r="F80" s="4" t="s">
        <v>45</v>
      </c>
      <c r="G80" s="4" t="s">
        <v>49</v>
      </c>
      <c r="H80" s="4" t="s">
        <v>789</v>
      </c>
      <c r="I80" s="3" t="s">
        <v>21</v>
      </c>
      <c r="J80" s="22">
        <f>J81</f>
        <v>525030</v>
      </c>
      <c r="K80" s="22">
        <f t="shared" si="38"/>
        <v>0</v>
      </c>
      <c r="L80" s="22">
        <f t="shared" si="38"/>
        <v>525030</v>
      </c>
      <c r="M80" s="22">
        <f t="shared" si="38"/>
        <v>0</v>
      </c>
      <c r="N80" s="22">
        <f t="shared" si="39"/>
        <v>525030</v>
      </c>
      <c r="O80" s="22">
        <f t="shared" si="39"/>
        <v>0</v>
      </c>
      <c r="P80" s="258">
        <f t="shared" si="31"/>
        <v>0</v>
      </c>
    </row>
    <row r="81" spans="1:16" ht="60" x14ac:dyDescent="0.25">
      <c r="A81" s="266" t="s">
        <v>787</v>
      </c>
      <c r="B81" s="221">
        <v>51</v>
      </c>
      <c r="C81" s="221">
        <v>0</v>
      </c>
      <c r="D81" s="4" t="s">
        <v>782</v>
      </c>
      <c r="E81" s="221">
        <v>851</v>
      </c>
      <c r="F81" s="4" t="s">
        <v>45</v>
      </c>
      <c r="G81" s="4" t="s">
        <v>49</v>
      </c>
      <c r="H81" s="4" t="s">
        <v>789</v>
      </c>
      <c r="I81" s="3" t="s">
        <v>784</v>
      </c>
      <c r="J81" s="22">
        <v>525030</v>
      </c>
      <c r="K81" s="22"/>
      <c r="L81" s="22">
        <f>J81</f>
        <v>525030</v>
      </c>
      <c r="M81" s="22"/>
      <c r="N81" s="22">
        <v>525030</v>
      </c>
      <c r="O81" s="22"/>
      <c r="P81" s="258">
        <f t="shared" si="31"/>
        <v>0</v>
      </c>
    </row>
    <row r="82" spans="1:16" s="24" customFormat="1" ht="71.25" x14ac:dyDescent="0.25">
      <c r="A82" s="97" t="s">
        <v>559</v>
      </c>
      <c r="B82" s="54"/>
      <c r="C82" s="54"/>
      <c r="D82" s="54"/>
      <c r="E82" s="4">
        <v>851</v>
      </c>
      <c r="F82" s="20" t="s">
        <v>45</v>
      </c>
      <c r="G82" s="20" t="s">
        <v>91</v>
      </c>
      <c r="H82" s="150" t="s">
        <v>47</v>
      </c>
      <c r="I82" s="20"/>
      <c r="J82" s="23">
        <f t="shared" ref="J82:O82" si="40">J83+J90</f>
        <v>3466328.28</v>
      </c>
      <c r="K82" s="23">
        <f t="shared" si="40"/>
        <v>0</v>
      </c>
      <c r="L82" s="23">
        <f t="shared" si="40"/>
        <v>3466328.28</v>
      </c>
      <c r="M82" s="23">
        <f t="shared" si="40"/>
        <v>0</v>
      </c>
      <c r="N82" s="23">
        <f t="shared" si="40"/>
        <v>3466328.28</v>
      </c>
      <c r="O82" s="23">
        <f t="shared" si="40"/>
        <v>2264428.69</v>
      </c>
      <c r="P82" s="258">
        <f t="shared" si="31"/>
        <v>65.326434979205146</v>
      </c>
    </row>
    <row r="83" spans="1:16" ht="30" x14ac:dyDescent="0.25">
      <c r="A83" s="73" t="s">
        <v>50</v>
      </c>
      <c r="B83" s="266"/>
      <c r="C83" s="266"/>
      <c r="D83" s="266"/>
      <c r="E83" s="4">
        <v>851</v>
      </c>
      <c r="F83" s="3" t="s">
        <v>45</v>
      </c>
      <c r="G83" s="3" t="s">
        <v>91</v>
      </c>
      <c r="H83" s="150" t="s">
        <v>593</v>
      </c>
      <c r="I83" s="3"/>
      <c r="J83" s="22">
        <f t="shared" ref="J83:O83" si="41">J84+J86+J88</f>
        <v>3309106</v>
      </c>
      <c r="K83" s="22">
        <f t="shared" si="41"/>
        <v>0</v>
      </c>
      <c r="L83" s="22">
        <f t="shared" si="41"/>
        <v>3309106</v>
      </c>
      <c r="M83" s="22">
        <f t="shared" si="41"/>
        <v>0</v>
      </c>
      <c r="N83" s="22">
        <f t="shared" si="41"/>
        <v>3309106</v>
      </c>
      <c r="O83" s="22">
        <f t="shared" si="41"/>
        <v>2170268.69</v>
      </c>
      <c r="P83" s="258">
        <f t="shared" si="31"/>
        <v>65.584743734410438</v>
      </c>
    </row>
    <row r="84" spans="1:16" ht="105" x14ac:dyDescent="0.25">
      <c r="A84" s="73" t="s">
        <v>15</v>
      </c>
      <c r="B84" s="266"/>
      <c r="C84" s="266"/>
      <c r="D84" s="266"/>
      <c r="E84" s="4">
        <v>851</v>
      </c>
      <c r="F84" s="3" t="s">
        <v>45</v>
      </c>
      <c r="G84" s="4" t="s">
        <v>91</v>
      </c>
      <c r="H84" s="150" t="s">
        <v>593</v>
      </c>
      <c r="I84" s="3" t="s">
        <v>17</v>
      </c>
      <c r="J84" s="22">
        <f t="shared" ref="J84:O84" si="42">J85</f>
        <v>2311300</v>
      </c>
      <c r="K84" s="22">
        <f t="shared" si="42"/>
        <v>0</v>
      </c>
      <c r="L84" s="22">
        <f t="shared" si="42"/>
        <v>2311300</v>
      </c>
      <c r="M84" s="22">
        <f t="shared" si="42"/>
        <v>0</v>
      </c>
      <c r="N84" s="22">
        <f t="shared" si="42"/>
        <v>2311300</v>
      </c>
      <c r="O84" s="22">
        <f t="shared" si="42"/>
        <v>1645287.3</v>
      </c>
      <c r="P84" s="258">
        <f t="shared" si="31"/>
        <v>71.18449790161381</v>
      </c>
    </row>
    <row r="85" spans="1:16" ht="30" x14ac:dyDescent="0.25">
      <c r="A85" s="73" t="s">
        <v>7</v>
      </c>
      <c r="B85" s="266"/>
      <c r="C85" s="266"/>
      <c r="D85" s="266"/>
      <c r="E85" s="4">
        <v>851</v>
      </c>
      <c r="F85" s="3" t="s">
        <v>45</v>
      </c>
      <c r="G85" s="4" t="s">
        <v>91</v>
      </c>
      <c r="H85" s="150" t="s">
        <v>593</v>
      </c>
      <c r="I85" s="3" t="s">
        <v>51</v>
      </c>
      <c r="J85" s="22">
        <v>2311300</v>
      </c>
      <c r="K85" s="22"/>
      <c r="L85" s="22">
        <f>J85</f>
        <v>2311300</v>
      </c>
      <c r="M85" s="22"/>
      <c r="N85" s="22">
        <v>2311300</v>
      </c>
      <c r="O85" s="22">
        <f>1292746.03+352541.27</f>
        <v>1645287.3</v>
      </c>
      <c r="P85" s="258">
        <f t="shared" si="31"/>
        <v>71.18449790161381</v>
      </c>
    </row>
    <row r="86" spans="1:16" ht="45" x14ac:dyDescent="0.25">
      <c r="A86" s="73" t="s">
        <v>20</v>
      </c>
      <c r="B86" s="264"/>
      <c r="C86" s="264"/>
      <c r="D86" s="264"/>
      <c r="E86" s="4">
        <v>851</v>
      </c>
      <c r="F86" s="3" t="s">
        <v>45</v>
      </c>
      <c r="G86" s="4" t="s">
        <v>91</v>
      </c>
      <c r="H86" s="150" t="s">
        <v>593</v>
      </c>
      <c r="I86" s="3" t="s">
        <v>21</v>
      </c>
      <c r="J86" s="22">
        <f t="shared" ref="J86:O86" si="43">J87</f>
        <v>966406</v>
      </c>
      <c r="K86" s="22">
        <f t="shared" si="43"/>
        <v>0</v>
      </c>
      <c r="L86" s="22">
        <f t="shared" si="43"/>
        <v>966406</v>
      </c>
      <c r="M86" s="22">
        <f t="shared" si="43"/>
        <v>0</v>
      </c>
      <c r="N86" s="22">
        <f t="shared" si="43"/>
        <v>966406</v>
      </c>
      <c r="O86" s="22">
        <f t="shared" si="43"/>
        <v>509119.39</v>
      </c>
      <c r="P86" s="258">
        <f t="shared" si="31"/>
        <v>52.681729004165959</v>
      </c>
    </row>
    <row r="87" spans="1:16" ht="60" x14ac:dyDescent="0.25">
      <c r="A87" s="73" t="s">
        <v>9</v>
      </c>
      <c r="B87" s="266"/>
      <c r="C87" s="266"/>
      <c r="D87" s="266"/>
      <c r="E87" s="4">
        <v>851</v>
      </c>
      <c r="F87" s="3" t="s">
        <v>45</v>
      </c>
      <c r="G87" s="4" t="s">
        <v>91</v>
      </c>
      <c r="H87" s="150" t="s">
        <v>593</v>
      </c>
      <c r="I87" s="3" t="s">
        <v>22</v>
      </c>
      <c r="J87" s="22">
        <v>966406</v>
      </c>
      <c r="K87" s="22"/>
      <c r="L87" s="22">
        <f>J87</f>
        <v>966406</v>
      </c>
      <c r="M87" s="22"/>
      <c r="N87" s="22">
        <v>966406</v>
      </c>
      <c r="O87" s="22">
        <v>509119.39</v>
      </c>
      <c r="P87" s="258">
        <f t="shared" si="31"/>
        <v>52.681729004165959</v>
      </c>
    </row>
    <row r="88" spans="1:16" ht="30" x14ac:dyDescent="0.25">
      <c r="A88" s="73" t="s">
        <v>23</v>
      </c>
      <c r="B88" s="266"/>
      <c r="C88" s="266"/>
      <c r="D88" s="266"/>
      <c r="E88" s="4">
        <v>851</v>
      </c>
      <c r="F88" s="3" t="s">
        <v>45</v>
      </c>
      <c r="G88" s="4" t="s">
        <v>91</v>
      </c>
      <c r="H88" s="150" t="s">
        <v>593</v>
      </c>
      <c r="I88" s="3" t="s">
        <v>24</v>
      </c>
      <c r="J88" s="22">
        <f t="shared" ref="J88:O88" si="44">J89</f>
        <v>31400</v>
      </c>
      <c r="K88" s="22">
        <f t="shared" si="44"/>
        <v>0</v>
      </c>
      <c r="L88" s="22">
        <f t="shared" si="44"/>
        <v>31400</v>
      </c>
      <c r="M88" s="22">
        <f t="shared" si="44"/>
        <v>0</v>
      </c>
      <c r="N88" s="22">
        <f t="shared" si="44"/>
        <v>31400</v>
      </c>
      <c r="O88" s="22">
        <f t="shared" si="44"/>
        <v>15862</v>
      </c>
      <c r="P88" s="258">
        <f t="shared" si="31"/>
        <v>50.515923566878982</v>
      </c>
    </row>
    <row r="89" spans="1:16" ht="30" x14ac:dyDescent="0.25">
      <c r="A89" s="73" t="s">
        <v>25</v>
      </c>
      <c r="B89" s="266"/>
      <c r="C89" s="266"/>
      <c r="D89" s="266"/>
      <c r="E89" s="4">
        <v>851</v>
      </c>
      <c r="F89" s="3" t="s">
        <v>45</v>
      </c>
      <c r="G89" s="4" t="s">
        <v>91</v>
      </c>
      <c r="H89" s="150" t="s">
        <v>593</v>
      </c>
      <c r="I89" s="3" t="s">
        <v>26</v>
      </c>
      <c r="J89" s="22">
        <v>31400</v>
      </c>
      <c r="K89" s="22"/>
      <c r="L89" s="22">
        <f>J89</f>
        <v>31400</v>
      </c>
      <c r="M89" s="22"/>
      <c r="N89" s="22">
        <v>31400</v>
      </c>
      <c r="O89" s="22">
        <v>15862</v>
      </c>
      <c r="P89" s="258">
        <f t="shared" si="31"/>
        <v>50.515923566878982</v>
      </c>
    </row>
    <row r="90" spans="1:16" ht="75" x14ac:dyDescent="0.25">
      <c r="A90" s="73" t="s">
        <v>262</v>
      </c>
      <c r="B90" s="266"/>
      <c r="C90" s="266"/>
      <c r="D90" s="266"/>
      <c r="E90" s="4">
        <v>851</v>
      </c>
      <c r="F90" s="3" t="s">
        <v>45</v>
      </c>
      <c r="G90" s="3" t="s">
        <v>91</v>
      </c>
      <c r="H90" s="150" t="s">
        <v>594</v>
      </c>
      <c r="I90" s="3"/>
      <c r="J90" s="22">
        <f t="shared" ref="J90:O91" si="45">J91</f>
        <v>157222.28</v>
      </c>
      <c r="K90" s="22">
        <f t="shared" si="45"/>
        <v>0</v>
      </c>
      <c r="L90" s="22">
        <f t="shared" si="45"/>
        <v>157222.28</v>
      </c>
      <c r="M90" s="22">
        <f t="shared" si="45"/>
        <v>0</v>
      </c>
      <c r="N90" s="22">
        <f t="shared" si="45"/>
        <v>157222.28</v>
      </c>
      <c r="O90" s="22">
        <f t="shared" si="45"/>
        <v>94160</v>
      </c>
      <c r="P90" s="258">
        <f t="shared" si="31"/>
        <v>59.889730641229733</v>
      </c>
    </row>
    <row r="91" spans="1:16" ht="45" x14ac:dyDescent="0.25">
      <c r="A91" s="73" t="s">
        <v>20</v>
      </c>
      <c r="B91" s="264"/>
      <c r="C91" s="264"/>
      <c r="D91" s="264"/>
      <c r="E91" s="4">
        <v>851</v>
      </c>
      <c r="F91" s="3" t="s">
        <v>45</v>
      </c>
      <c r="G91" s="4" t="s">
        <v>91</v>
      </c>
      <c r="H91" s="150" t="s">
        <v>594</v>
      </c>
      <c r="I91" s="3" t="s">
        <v>21</v>
      </c>
      <c r="J91" s="22">
        <f t="shared" si="45"/>
        <v>157222.28</v>
      </c>
      <c r="K91" s="22">
        <f t="shared" si="45"/>
        <v>0</v>
      </c>
      <c r="L91" s="22">
        <f t="shared" si="45"/>
        <v>157222.28</v>
      </c>
      <c r="M91" s="22">
        <f t="shared" si="45"/>
        <v>0</v>
      </c>
      <c r="N91" s="22">
        <f t="shared" si="45"/>
        <v>157222.28</v>
      </c>
      <c r="O91" s="22">
        <f t="shared" si="45"/>
        <v>94160</v>
      </c>
      <c r="P91" s="258">
        <f t="shared" si="31"/>
        <v>59.889730641229733</v>
      </c>
    </row>
    <row r="92" spans="1:16" ht="60" x14ac:dyDescent="0.25">
      <c r="A92" s="73" t="s">
        <v>9</v>
      </c>
      <c r="B92" s="266"/>
      <c r="C92" s="266"/>
      <c r="D92" s="266"/>
      <c r="E92" s="4">
        <v>851</v>
      </c>
      <c r="F92" s="3" t="s">
        <v>45</v>
      </c>
      <c r="G92" s="4" t="s">
        <v>91</v>
      </c>
      <c r="H92" s="150" t="s">
        <v>594</v>
      </c>
      <c r="I92" s="3" t="s">
        <v>22</v>
      </c>
      <c r="J92" s="22">
        <v>157222.28</v>
      </c>
      <c r="K92" s="22"/>
      <c r="L92" s="22">
        <f>J92</f>
        <v>157222.28</v>
      </c>
      <c r="M92" s="22"/>
      <c r="N92" s="22">
        <v>157222.28</v>
      </c>
      <c r="O92" s="22">
        <v>94160</v>
      </c>
      <c r="P92" s="258">
        <f t="shared" si="31"/>
        <v>59.889730641229733</v>
      </c>
    </row>
    <row r="93" spans="1:16" s="34" customFormat="1" x14ac:dyDescent="0.25">
      <c r="A93" s="97" t="s">
        <v>52</v>
      </c>
      <c r="B93" s="35"/>
      <c r="C93" s="35"/>
      <c r="D93" s="35"/>
      <c r="E93" s="4">
        <v>851</v>
      </c>
      <c r="F93" s="18" t="s">
        <v>13</v>
      </c>
      <c r="G93" s="18"/>
      <c r="H93" s="150" t="s">
        <v>47</v>
      </c>
      <c r="I93" s="18"/>
      <c r="J93" s="27">
        <f t="shared" ref="J93:O93" si="46">J94+J98+J108+J112</f>
        <v>14028100.32</v>
      </c>
      <c r="K93" s="27">
        <f t="shared" si="46"/>
        <v>1597711.8900000001</v>
      </c>
      <c r="L93" s="27">
        <f t="shared" si="46"/>
        <v>12430388.43</v>
      </c>
      <c r="M93" s="27">
        <f t="shared" si="46"/>
        <v>0</v>
      </c>
      <c r="N93" s="27">
        <f t="shared" si="46"/>
        <v>14028100.32</v>
      </c>
      <c r="O93" s="27">
        <f t="shared" si="46"/>
        <v>7164146.5</v>
      </c>
      <c r="P93" s="258">
        <f t="shared" si="31"/>
        <v>51.069969108974831</v>
      </c>
    </row>
    <row r="94" spans="1:16" s="24" customFormat="1" ht="28.5" x14ac:dyDescent="0.25">
      <c r="A94" s="97" t="s">
        <v>53</v>
      </c>
      <c r="B94" s="54"/>
      <c r="C94" s="54"/>
      <c r="D94" s="54"/>
      <c r="E94" s="4">
        <v>851</v>
      </c>
      <c r="F94" s="20" t="s">
        <v>13</v>
      </c>
      <c r="G94" s="20" t="s">
        <v>30</v>
      </c>
      <c r="H94" s="150"/>
      <c r="I94" s="20"/>
      <c r="J94" s="23">
        <f>J95</f>
        <v>242711.89</v>
      </c>
      <c r="K94" s="23">
        <f t="shared" ref="K94:P94" si="47">K95</f>
        <v>242711.89</v>
      </c>
      <c r="L94" s="23">
        <f t="shared" si="47"/>
        <v>0</v>
      </c>
      <c r="M94" s="23">
        <f t="shared" si="47"/>
        <v>0</v>
      </c>
      <c r="N94" s="23">
        <f t="shared" si="47"/>
        <v>242711.89</v>
      </c>
      <c r="O94" s="23">
        <f t="shared" si="47"/>
        <v>104634</v>
      </c>
      <c r="P94" s="23">
        <f t="shared" si="47"/>
        <v>43.110372549115738</v>
      </c>
    </row>
    <row r="95" spans="1:16" s="24" customFormat="1" ht="195" x14ac:dyDescent="0.25">
      <c r="A95" s="73" t="s">
        <v>557</v>
      </c>
      <c r="B95" s="54"/>
      <c r="C95" s="54"/>
      <c r="D95" s="54"/>
      <c r="E95" s="4">
        <v>851</v>
      </c>
      <c r="F95" s="3" t="s">
        <v>13</v>
      </c>
      <c r="G95" s="3" t="s">
        <v>30</v>
      </c>
      <c r="H95" s="150" t="s">
        <v>595</v>
      </c>
      <c r="I95" s="3"/>
      <c r="J95" s="22">
        <f t="shared" ref="J95:O96" si="48">J96</f>
        <v>242711.89</v>
      </c>
      <c r="K95" s="22">
        <f t="shared" si="48"/>
        <v>242711.89</v>
      </c>
      <c r="L95" s="22">
        <f t="shared" si="48"/>
        <v>0</v>
      </c>
      <c r="M95" s="22">
        <f t="shared" si="48"/>
        <v>0</v>
      </c>
      <c r="N95" s="22">
        <f t="shared" si="48"/>
        <v>242711.89</v>
      </c>
      <c r="O95" s="22">
        <f t="shared" si="48"/>
        <v>104634</v>
      </c>
      <c r="P95" s="258">
        <f t="shared" si="31"/>
        <v>43.110372549115738</v>
      </c>
    </row>
    <row r="96" spans="1:16" s="24" customFormat="1" ht="45" x14ac:dyDescent="0.25">
      <c r="A96" s="73" t="s">
        <v>20</v>
      </c>
      <c r="B96" s="264"/>
      <c r="C96" s="264"/>
      <c r="D96" s="264"/>
      <c r="E96" s="4">
        <v>851</v>
      </c>
      <c r="F96" s="3" t="s">
        <v>13</v>
      </c>
      <c r="G96" s="3" t="s">
        <v>30</v>
      </c>
      <c r="H96" s="150" t="s">
        <v>595</v>
      </c>
      <c r="I96" s="3" t="s">
        <v>21</v>
      </c>
      <c r="J96" s="22">
        <f t="shared" si="48"/>
        <v>242711.89</v>
      </c>
      <c r="K96" s="22">
        <f t="shared" si="48"/>
        <v>242711.89</v>
      </c>
      <c r="L96" s="22">
        <f t="shared" si="48"/>
        <v>0</v>
      </c>
      <c r="M96" s="22">
        <f t="shared" si="48"/>
        <v>0</v>
      </c>
      <c r="N96" s="22">
        <f t="shared" si="48"/>
        <v>242711.89</v>
      </c>
      <c r="O96" s="22">
        <f t="shared" si="48"/>
        <v>104634</v>
      </c>
      <c r="P96" s="258">
        <f t="shared" si="31"/>
        <v>43.110372549115738</v>
      </c>
    </row>
    <row r="97" spans="1:16" s="24" customFormat="1" ht="60" x14ac:dyDescent="0.25">
      <c r="A97" s="73" t="s">
        <v>9</v>
      </c>
      <c r="B97" s="266"/>
      <c r="C97" s="266"/>
      <c r="D97" s="266"/>
      <c r="E97" s="4">
        <v>851</v>
      </c>
      <c r="F97" s="3" t="s">
        <v>13</v>
      </c>
      <c r="G97" s="3" t="s">
        <v>30</v>
      </c>
      <c r="H97" s="150" t="s">
        <v>595</v>
      </c>
      <c r="I97" s="3" t="s">
        <v>22</v>
      </c>
      <c r="J97" s="22">
        <v>242711.89</v>
      </c>
      <c r="K97" s="22">
        <f>J97</f>
        <v>242711.89</v>
      </c>
      <c r="L97" s="22"/>
      <c r="M97" s="22"/>
      <c r="N97" s="22">
        <v>242711.89</v>
      </c>
      <c r="O97" s="22">
        <v>104634</v>
      </c>
      <c r="P97" s="258">
        <f t="shared" si="31"/>
        <v>43.110372549115738</v>
      </c>
    </row>
    <row r="98" spans="1:16" s="24" customFormat="1" x14ac:dyDescent="0.25">
      <c r="A98" s="97" t="s">
        <v>56</v>
      </c>
      <c r="B98" s="54"/>
      <c r="C98" s="54"/>
      <c r="D98" s="54"/>
      <c r="E98" s="25">
        <v>851</v>
      </c>
      <c r="F98" s="20" t="s">
        <v>13</v>
      </c>
      <c r="G98" s="20" t="s">
        <v>57</v>
      </c>
      <c r="H98" s="150" t="s">
        <v>47</v>
      </c>
      <c r="I98" s="20"/>
      <c r="J98" s="23">
        <f t="shared" ref="J98:O98" si="49">J99+J102+J105</f>
        <v>4555000</v>
      </c>
      <c r="K98" s="23">
        <f t="shared" si="49"/>
        <v>1355000</v>
      </c>
      <c r="L98" s="23">
        <f t="shared" si="49"/>
        <v>3200000</v>
      </c>
      <c r="M98" s="23">
        <f t="shared" si="49"/>
        <v>0</v>
      </c>
      <c r="N98" s="23">
        <f t="shared" si="49"/>
        <v>4555000</v>
      </c>
      <c r="O98" s="23">
        <f t="shared" si="49"/>
        <v>2121892.6</v>
      </c>
      <c r="P98" s="258">
        <f t="shared" si="31"/>
        <v>46.583811196487382</v>
      </c>
    </row>
    <row r="99" spans="1:16" ht="90" x14ac:dyDescent="0.25">
      <c r="A99" s="98" t="s">
        <v>766</v>
      </c>
      <c r="B99" s="266"/>
      <c r="C99" s="266"/>
      <c r="D99" s="266"/>
      <c r="E99" s="4" t="s">
        <v>282</v>
      </c>
      <c r="F99" s="3" t="s">
        <v>13</v>
      </c>
      <c r="G99" s="3" t="s">
        <v>57</v>
      </c>
      <c r="H99" s="150" t="s">
        <v>767</v>
      </c>
      <c r="I99" s="3"/>
      <c r="J99" s="22">
        <f t="shared" ref="J99:O100" si="50">J100</f>
        <v>1355000</v>
      </c>
      <c r="K99" s="22">
        <f t="shared" si="50"/>
        <v>1355000</v>
      </c>
      <c r="L99" s="22">
        <f t="shared" si="50"/>
        <v>0</v>
      </c>
      <c r="M99" s="22">
        <f t="shared" si="50"/>
        <v>0</v>
      </c>
      <c r="N99" s="22">
        <f t="shared" si="50"/>
        <v>1355000</v>
      </c>
      <c r="O99" s="22">
        <f t="shared" si="50"/>
        <v>0</v>
      </c>
      <c r="P99" s="258">
        <f t="shared" si="31"/>
        <v>0</v>
      </c>
    </row>
    <row r="100" spans="1:16" ht="45" x14ac:dyDescent="0.25">
      <c r="A100" s="73" t="s">
        <v>20</v>
      </c>
      <c r="B100" s="266"/>
      <c r="C100" s="266"/>
      <c r="D100" s="266"/>
      <c r="E100" s="4" t="s">
        <v>282</v>
      </c>
      <c r="F100" s="3" t="s">
        <v>13</v>
      </c>
      <c r="G100" s="3" t="s">
        <v>57</v>
      </c>
      <c r="H100" s="150" t="s">
        <v>767</v>
      </c>
      <c r="I100" s="3" t="s">
        <v>21</v>
      </c>
      <c r="J100" s="22">
        <f t="shared" si="50"/>
        <v>1355000</v>
      </c>
      <c r="K100" s="22">
        <f t="shared" si="50"/>
        <v>1355000</v>
      </c>
      <c r="L100" s="22">
        <f t="shared" si="50"/>
        <v>0</v>
      </c>
      <c r="M100" s="22">
        <f t="shared" si="50"/>
        <v>0</v>
      </c>
      <c r="N100" s="22">
        <f t="shared" si="50"/>
        <v>1355000</v>
      </c>
      <c r="O100" s="22">
        <f t="shared" si="50"/>
        <v>0</v>
      </c>
      <c r="P100" s="258">
        <f t="shared" si="31"/>
        <v>0</v>
      </c>
    </row>
    <row r="101" spans="1:16" ht="60" x14ac:dyDescent="0.25">
      <c r="A101" s="73" t="s">
        <v>9</v>
      </c>
      <c r="B101" s="266"/>
      <c r="C101" s="266"/>
      <c r="D101" s="266"/>
      <c r="E101" s="4" t="s">
        <v>282</v>
      </c>
      <c r="F101" s="3" t="s">
        <v>13</v>
      </c>
      <c r="G101" s="3" t="s">
        <v>57</v>
      </c>
      <c r="H101" s="150" t="s">
        <v>767</v>
      </c>
      <c r="I101" s="3" t="s">
        <v>22</v>
      </c>
      <c r="J101" s="22">
        <v>1355000</v>
      </c>
      <c r="K101" s="22">
        <f>J101</f>
        <v>1355000</v>
      </c>
      <c r="L101" s="22"/>
      <c r="M101" s="22"/>
      <c r="N101" s="22">
        <v>1355000</v>
      </c>
      <c r="O101" s="22"/>
      <c r="P101" s="258">
        <f t="shared" si="31"/>
        <v>0</v>
      </c>
    </row>
    <row r="102" spans="1:16" ht="120" x14ac:dyDescent="0.25">
      <c r="A102" s="73" t="s">
        <v>500</v>
      </c>
      <c r="B102" s="266"/>
      <c r="C102" s="266"/>
      <c r="D102" s="266"/>
      <c r="E102" s="4">
        <v>851</v>
      </c>
      <c r="F102" s="3" t="s">
        <v>13</v>
      </c>
      <c r="G102" s="3" t="s">
        <v>57</v>
      </c>
      <c r="H102" s="150" t="s">
        <v>596</v>
      </c>
      <c r="I102" s="3"/>
      <c r="J102" s="22">
        <f t="shared" ref="J102:O103" si="51">J103</f>
        <v>3144900</v>
      </c>
      <c r="K102" s="22">
        <f t="shared" si="51"/>
        <v>0</v>
      </c>
      <c r="L102" s="22">
        <f t="shared" si="51"/>
        <v>3144900</v>
      </c>
      <c r="M102" s="22">
        <f t="shared" si="51"/>
        <v>0</v>
      </c>
      <c r="N102" s="22">
        <f t="shared" si="51"/>
        <v>3144900</v>
      </c>
      <c r="O102" s="22">
        <f t="shared" si="51"/>
        <v>2078389.6</v>
      </c>
      <c r="P102" s="258">
        <f t="shared" si="31"/>
        <v>66.087621228019984</v>
      </c>
    </row>
    <row r="103" spans="1:16" ht="30" x14ac:dyDescent="0.25">
      <c r="A103" s="73" t="s">
        <v>23</v>
      </c>
      <c r="B103" s="266"/>
      <c r="C103" s="266"/>
      <c r="D103" s="266"/>
      <c r="E103" s="4">
        <v>851</v>
      </c>
      <c r="F103" s="3" t="s">
        <v>13</v>
      </c>
      <c r="G103" s="3" t="s">
        <v>57</v>
      </c>
      <c r="H103" s="150" t="s">
        <v>596</v>
      </c>
      <c r="I103" s="3" t="s">
        <v>24</v>
      </c>
      <c r="J103" s="22">
        <f t="shared" si="51"/>
        <v>3144900</v>
      </c>
      <c r="K103" s="22">
        <f t="shared" si="51"/>
        <v>0</v>
      </c>
      <c r="L103" s="22">
        <f t="shared" si="51"/>
        <v>3144900</v>
      </c>
      <c r="M103" s="22">
        <f t="shared" si="51"/>
        <v>0</v>
      </c>
      <c r="N103" s="22">
        <f t="shared" si="51"/>
        <v>3144900</v>
      </c>
      <c r="O103" s="22">
        <f t="shared" si="51"/>
        <v>2078389.6</v>
      </c>
      <c r="P103" s="258">
        <f t="shared" si="31"/>
        <v>66.087621228019984</v>
      </c>
    </row>
    <row r="104" spans="1:16" ht="90" x14ac:dyDescent="0.25">
      <c r="A104" s="73" t="s">
        <v>54</v>
      </c>
      <c r="B104" s="266"/>
      <c r="C104" s="266"/>
      <c r="D104" s="266"/>
      <c r="E104" s="4">
        <v>851</v>
      </c>
      <c r="F104" s="3" t="s">
        <v>13</v>
      </c>
      <c r="G104" s="3" t="s">
        <v>57</v>
      </c>
      <c r="H104" s="150" t="s">
        <v>596</v>
      </c>
      <c r="I104" s="3" t="s">
        <v>55</v>
      </c>
      <c r="J104" s="22">
        <v>3144900</v>
      </c>
      <c r="K104" s="22"/>
      <c r="L104" s="22">
        <f>J104</f>
        <v>3144900</v>
      </c>
      <c r="M104" s="22"/>
      <c r="N104" s="22">
        <v>3144900</v>
      </c>
      <c r="O104" s="22">
        <v>2078389.6</v>
      </c>
      <c r="P104" s="258">
        <f t="shared" si="31"/>
        <v>66.087621228019984</v>
      </c>
    </row>
    <row r="105" spans="1:16" ht="30" x14ac:dyDescent="0.25">
      <c r="A105" s="73" t="s">
        <v>501</v>
      </c>
      <c r="B105" s="266"/>
      <c r="C105" s="266"/>
      <c r="D105" s="266"/>
      <c r="E105" s="4">
        <v>851</v>
      </c>
      <c r="F105" s="3" t="s">
        <v>13</v>
      </c>
      <c r="G105" s="3" t="s">
        <v>57</v>
      </c>
      <c r="H105" s="150" t="s">
        <v>597</v>
      </c>
      <c r="I105" s="3"/>
      <c r="J105" s="22">
        <f t="shared" ref="J105:O106" si="52">J106</f>
        <v>55100</v>
      </c>
      <c r="K105" s="22">
        <f t="shared" si="52"/>
        <v>0</v>
      </c>
      <c r="L105" s="22">
        <f t="shared" si="52"/>
        <v>55100</v>
      </c>
      <c r="M105" s="22">
        <f t="shared" si="52"/>
        <v>0</v>
      </c>
      <c r="N105" s="22">
        <f t="shared" si="52"/>
        <v>55100</v>
      </c>
      <c r="O105" s="22">
        <f t="shared" si="52"/>
        <v>43503</v>
      </c>
      <c r="P105" s="258">
        <f t="shared" si="31"/>
        <v>78.952813067150643</v>
      </c>
    </row>
    <row r="106" spans="1:16" ht="30" x14ac:dyDescent="0.25">
      <c r="A106" s="73" t="s">
        <v>23</v>
      </c>
      <c r="B106" s="266"/>
      <c r="C106" s="266"/>
      <c r="D106" s="266"/>
      <c r="E106" s="4">
        <v>851</v>
      </c>
      <c r="F106" s="3" t="s">
        <v>13</v>
      </c>
      <c r="G106" s="3" t="s">
        <v>57</v>
      </c>
      <c r="H106" s="150" t="s">
        <v>597</v>
      </c>
      <c r="I106" s="3" t="s">
        <v>24</v>
      </c>
      <c r="J106" s="22">
        <f t="shared" si="52"/>
        <v>55100</v>
      </c>
      <c r="K106" s="22">
        <f t="shared" si="52"/>
        <v>0</v>
      </c>
      <c r="L106" s="22">
        <f t="shared" si="52"/>
        <v>55100</v>
      </c>
      <c r="M106" s="22">
        <f t="shared" si="52"/>
        <v>0</v>
      </c>
      <c r="N106" s="22">
        <f t="shared" si="52"/>
        <v>55100</v>
      </c>
      <c r="O106" s="22">
        <f t="shared" si="52"/>
        <v>43503</v>
      </c>
      <c r="P106" s="258">
        <f t="shared" si="31"/>
        <v>78.952813067150643</v>
      </c>
    </row>
    <row r="107" spans="1:16" ht="30" x14ac:dyDescent="0.25">
      <c r="A107" s="73" t="s">
        <v>25</v>
      </c>
      <c r="B107" s="266"/>
      <c r="C107" s="266"/>
      <c r="D107" s="266"/>
      <c r="E107" s="4">
        <v>851</v>
      </c>
      <c r="F107" s="3" t="s">
        <v>13</v>
      </c>
      <c r="G107" s="3" t="s">
        <v>57</v>
      </c>
      <c r="H107" s="150" t="s">
        <v>597</v>
      </c>
      <c r="I107" s="3" t="s">
        <v>26</v>
      </c>
      <c r="J107" s="22">
        <v>55100</v>
      </c>
      <c r="K107" s="22"/>
      <c r="L107" s="22">
        <f>J107</f>
        <v>55100</v>
      </c>
      <c r="M107" s="22"/>
      <c r="N107" s="22">
        <v>55100</v>
      </c>
      <c r="O107" s="22">
        <v>43503</v>
      </c>
      <c r="P107" s="258">
        <f t="shared" si="31"/>
        <v>78.952813067150643</v>
      </c>
    </row>
    <row r="108" spans="1:16" s="24" customFormat="1" ht="28.5" x14ac:dyDescent="0.25">
      <c r="A108" s="97" t="s">
        <v>59</v>
      </c>
      <c r="B108" s="54"/>
      <c r="C108" s="54"/>
      <c r="D108" s="54"/>
      <c r="E108" s="25">
        <v>851</v>
      </c>
      <c r="F108" s="20" t="s">
        <v>13</v>
      </c>
      <c r="G108" s="20" t="s">
        <v>49</v>
      </c>
      <c r="H108" s="150" t="s">
        <v>47</v>
      </c>
      <c r="I108" s="20"/>
      <c r="J108" s="23">
        <f t="shared" ref="J108:O110" si="53">J109</f>
        <v>8915388.4299999997</v>
      </c>
      <c r="K108" s="23">
        <f t="shared" si="53"/>
        <v>0</v>
      </c>
      <c r="L108" s="23">
        <f t="shared" si="53"/>
        <v>8915388.4299999997</v>
      </c>
      <c r="M108" s="23">
        <f t="shared" si="53"/>
        <v>0</v>
      </c>
      <c r="N108" s="23">
        <f t="shared" si="53"/>
        <v>8915388.4299999997</v>
      </c>
      <c r="O108" s="23">
        <f t="shared" si="53"/>
        <v>4622619.9000000004</v>
      </c>
      <c r="P108" s="258">
        <f t="shared" si="31"/>
        <v>51.849899040237332</v>
      </c>
    </row>
    <row r="109" spans="1:16" ht="345" x14ac:dyDescent="0.25">
      <c r="A109" s="73" t="s">
        <v>502</v>
      </c>
      <c r="B109" s="266"/>
      <c r="C109" s="266"/>
      <c r="D109" s="266"/>
      <c r="E109" s="4">
        <v>851</v>
      </c>
      <c r="F109" s="4" t="s">
        <v>13</v>
      </c>
      <c r="G109" s="4" t="s">
        <v>49</v>
      </c>
      <c r="H109" s="150" t="s">
        <v>598</v>
      </c>
      <c r="I109" s="4"/>
      <c r="J109" s="22">
        <f t="shared" si="53"/>
        <v>8915388.4299999997</v>
      </c>
      <c r="K109" s="22">
        <f t="shared" si="53"/>
        <v>0</v>
      </c>
      <c r="L109" s="22">
        <f t="shared" si="53"/>
        <v>8915388.4299999997</v>
      </c>
      <c r="M109" s="22">
        <f t="shared" si="53"/>
        <v>0</v>
      </c>
      <c r="N109" s="22">
        <f t="shared" si="53"/>
        <v>8915388.4299999997</v>
      </c>
      <c r="O109" s="22">
        <f t="shared" si="53"/>
        <v>4622619.9000000004</v>
      </c>
      <c r="P109" s="258">
        <f t="shared" si="31"/>
        <v>51.849899040237332</v>
      </c>
    </row>
    <row r="110" spans="1:16" ht="30" x14ac:dyDescent="0.25">
      <c r="A110" s="73" t="s">
        <v>34</v>
      </c>
      <c r="B110" s="266"/>
      <c r="C110" s="266"/>
      <c r="D110" s="266"/>
      <c r="E110" s="4">
        <v>851</v>
      </c>
      <c r="F110" s="4" t="s">
        <v>13</v>
      </c>
      <c r="G110" s="4" t="s">
        <v>49</v>
      </c>
      <c r="H110" s="150" t="s">
        <v>598</v>
      </c>
      <c r="I110" s="3" t="s">
        <v>35</v>
      </c>
      <c r="J110" s="22">
        <f t="shared" si="53"/>
        <v>8915388.4299999997</v>
      </c>
      <c r="K110" s="22">
        <f t="shared" si="53"/>
        <v>0</v>
      </c>
      <c r="L110" s="22">
        <f t="shared" si="53"/>
        <v>8915388.4299999997</v>
      </c>
      <c r="M110" s="22">
        <f t="shared" si="53"/>
        <v>0</v>
      </c>
      <c r="N110" s="22">
        <f t="shared" si="53"/>
        <v>8915388.4299999997</v>
      </c>
      <c r="O110" s="22">
        <f t="shared" si="53"/>
        <v>4622619.9000000004</v>
      </c>
      <c r="P110" s="258">
        <f t="shared" si="31"/>
        <v>51.849899040237332</v>
      </c>
    </row>
    <row r="111" spans="1:16" ht="30" x14ac:dyDescent="0.25">
      <c r="A111" s="73" t="s">
        <v>60</v>
      </c>
      <c r="B111" s="266"/>
      <c r="C111" s="266"/>
      <c r="D111" s="266"/>
      <c r="E111" s="4">
        <v>851</v>
      </c>
      <c r="F111" s="4" t="s">
        <v>13</v>
      </c>
      <c r="G111" s="4" t="s">
        <v>49</v>
      </c>
      <c r="H111" s="150" t="s">
        <v>598</v>
      </c>
      <c r="I111" s="3" t="s">
        <v>61</v>
      </c>
      <c r="J111" s="58">
        <v>8915388.4299999997</v>
      </c>
      <c r="K111" s="58"/>
      <c r="L111" s="22">
        <f>J111</f>
        <v>8915388.4299999997</v>
      </c>
      <c r="M111" s="58"/>
      <c r="N111" s="58">
        <v>8915388.4299999997</v>
      </c>
      <c r="O111" s="58">
        <v>4622619.9000000004</v>
      </c>
      <c r="P111" s="258">
        <f t="shared" si="31"/>
        <v>51.849899040237332</v>
      </c>
    </row>
    <row r="112" spans="1:16" s="24" customFormat="1" ht="28.5" x14ac:dyDescent="0.25">
      <c r="A112" s="97" t="s">
        <v>62</v>
      </c>
      <c r="B112" s="54"/>
      <c r="C112" s="54"/>
      <c r="D112" s="54"/>
      <c r="E112" s="4">
        <v>851</v>
      </c>
      <c r="F112" s="20" t="s">
        <v>13</v>
      </c>
      <c r="G112" s="20" t="s">
        <v>63</v>
      </c>
      <c r="H112" s="150" t="s">
        <v>47</v>
      </c>
      <c r="I112" s="20"/>
      <c r="J112" s="23">
        <f>J113</f>
        <v>315000</v>
      </c>
      <c r="K112" s="23">
        <f t="shared" ref="K112:P112" si="54">K113</f>
        <v>0</v>
      </c>
      <c r="L112" s="23">
        <f t="shared" si="54"/>
        <v>315000</v>
      </c>
      <c r="M112" s="23">
        <f t="shared" si="54"/>
        <v>0</v>
      </c>
      <c r="N112" s="23">
        <f t="shared" si="54"/>
        <v>315000</v>
      </c>
      <c r="O112" s="23">
        <f t="shared" si="54"/>
        <v>315000</v>
      </c>
      <c r="P112" s="23">
        <f t="shared" si="54"/>
        <v>100</v>
      </c>
    </row>
    <row r="113" spans="1:16" ht="30" x14ac:dyDescent="0.25">
      <c r="A113" s="73" t="s">
        <v>572</v>
      </c>
      <c r="B113" s="266"/>
      <c r="C113" s="266"/>
      <c r="D113" s="266"/>
      <c r="E113" s="4">
        <v>851</v>
      </c>
      <c r="F113" s="4" t="s">
        <v>13</v>
      </c>
      <c r="G113" s="4" t="s">
        <v>63</v>
      </c>
      <c r="H113" s="150" t="s">
        <v>600</v>
      </c>
      <c r="I113" s="3"/>
      <c r="J113" s="22">
        <f t="shared" ref="J113:O114" si="55">J114</f>
        <v>315000</v>
      </c>
      <c r="K113" s="22">
        <f t="shared" si="55"/>
        <v>0</v>
      </c>
      <c r="L113" s="22">
        <f t="shared" si="55"/>
        <v>315000</v>
      </c>
      <c r="M113" s="22">
        <f t="shared" si="55"/>
        <v>0</v>
      </c>
      <c r="N113" s="22">
        <f t="shared" si="55"/>
        <v>315000</v>
      </c>
      <c r="O113" s="22">
        <f t="shared" si="55"/>
        <v>315000</v>
      </c>
      <c r="P113" s="258">
        <f t="shared" si="31"/>
        <v>100</v>
      </c>
    </row>
    <row r="114" spans="1:16" ht="45" x14ac:dyDescent="0.25">
      <c r="A114" s="73" t="s">
        <v>20</v>
      </c>
      <c r="B114" s="266"/>
      <c r="C114" s="266"/>
      <c r="D114" s="266"/>
      <c r="E114" s="4">
        <v>851</v>
      </c>
      <c r="F114" s="4" t="s">
        <v>13</v>
      </c>
      <c r="G114" s="4" t="s">
        <v>63</v>
      </c>
      <c r="H114" s="150" t="s">
        <v>600</v>
      </c>
      <c r="I114" s="3" t="s">
        <v>21</v>
      </c>
      <c r="J114" s="22">
        <f t="shared" si="55"/>
        <v>315000</v>
      </c>
      <c r="K114" s="22">
        <f t="shared" si="55"/>
        <v>0</v>
      </c>
      <c r="L114" s="22">
        <f t="shared" si="55"/>
        <v>315000</v>
      </c>
      <c r="M114" s="22">
        <f t="shared" si="55"/>
        <v>0</v>
      </c>
      <c r="N114" s="22">
        <f t="shared" si="55"/>
        <v>315000</v>
      </c>
      <c r="O114" s="22">
        <f t="shared" si="55"/>
        <v>315000</v>
      </c>
      <c r="P114" s="258">
        <f t="shared" si="31"/>
        <v>100</v>
      </c>
    </row>
    <row r="115" spans="1:16" ht="60" x14ac:dyDescent="0.25">
      <c r="A115" s="73" t="s">
        <v>9</v>
      </c>
      <c r="B115" s="266"/>
      <c r="C115" s="266"/>
      <c r="D115" s="266"/>
      <c r="E115" s="4">
        <v>851</v>
      </c>
      <c r="F115" s="4" t="s">
        <v>13</v>
      </c>
      <c r="G115" s="4" t="s">
        <v>63</v>
      </c>
      <c r="H115" s="150" t="s">
        <v>600</v>
      </c>
      <c r="I115" s="3" t="s">
        <v>22</v>
      </c>
      <c r="J115" s="22">
        <v>315000</v>
      </c>
      <c r="K115" s="22"/>
      <c r="L115" s="22">
        <f>J115</f>
        <v>315000</v>
      </c>
      <c r="M115" s="22"/>
      <c r="N115" s="22">
        <v>315000</v>
      </c>
      <c r="O115" s="22">
        <v>315000</v>
      </c>
      <c r="P115" s="258">
        <f t="shared" si="31"/>
        <v>100</v>
      </c>
    </row>
    <row r="116" spans="1:16" s="34" customFormat="1" ht="28.5" x14ac:dyDescent="0.25">
      <c r="A116" s="97" t="s">
        <v>65</v>
      </c>
      <c r="B116" s="35"/>
      <c r="C116" s="35"/>
      <c r="D116" s="38"/>
      <c r="E116" s="120">
        <v>851</v>
      </c>
      <c r="F116" s="29" t="s">
        <v>30</v>
      </c>
      <c r="G116" s="29"/>
      <c r="H116" s="150" t="s">
        <v>47</v>
      </c>
      <c r="I116" s="18"/>
      <c r="J116" s="27">
        <f>J117+J127+J134</f>
        <v>16177927.960000001</v>
      </c>
      <c r="K116" s="27">
        <f t="shared" ref="K116:P116" si="56">K117+K127+K134</f>
        <v>13692734.51</v>
      </c>
      <c r="L116" s="27">
        <f t="shared" si="56"/>
        <v>2485193.4500000002</v>
      </c>
      <c r="M116" s="27">
        <f t="shared" si="56"/>
        <v>0</v>
      </c>
      <c r="N116" s="27">
        <f t="shared" si="56"/>
        <v>16177927.960000001</v>
      </c>
      <c r="O116" s="27">
        <f t="shared" si="56"/>
        <v>4370778.2699999996</v>
      </c>
      <c r="P116" s="27">
        <f t="shared" si="56"/>
        <v>160.05710508198646</v>
      </c>
    </row>
    <row r="117" spans="1:16" s="24" customFormat="1" x14ac:dyDescent="0.25">
      <c r="A117" s="97" t="s">
        <v>66</v>
      </c>
      <c r="B117" s="54"/>
      <c r="C117" s="54"/>
      <c r="D117" s="28"/>
      <c r="E117" s="4">
        <v>851</v>
      </c>
      <c r="F117" s="25" t="s">
        <v>30</v>
      </c>
      <c r="G117" s="25" t="s">
        <v>11</v>
      </c>
      <c r="H117" s="150" t="s">
        <v>47</v>
      </c>
      <c r="I117" s="20"/>
      <c r="J117" s="23">
        <f t="shared" ref="J117:O117" si="57">J121+J118+J124</f>
        <v>337827</v>
      </c>
      <c r="K117" s="23">
        <f t="shared" si="57"/>
        <v>0</v>
      </c>
      <c r="L117" s="23">
        <f t="shared" si="57"/>
        <v>337827</v>
      </c>
      <c r="M117" s="23">
        <f t="shared" si="57"/>
        <v>0</v>
      </c>
      <c r="N117" s="23">
        <f t="shared" si="57"/>
        <v>337827</v>
      </c>
      <c r="O117" s="23">
        <f t="shared" si="57"/>
        <v>107494.82</v>
      </c>
      <c r="P117" s="258">
        <f t="shared" ref="P117:P151" si="58">O117/N117*100</f>
        <v>31.819487489158654</v>
      </c>
    </row>
    <row r="118" spans="1:16" s="24" customFormat="1" ht="75" x14ac:dyDescent="0.25">
      <c r="A118" s="73" t="s">
        <v>67</v>
      </c>
      <c r="B118" s="266"/>
      <c r="C118" s="266"/>
      <c r="D118" s="26"/>
      <c r="E118" s="4">
        <v>851</v>
      </c>
      <c r="F118" s="4" t="s">
        <v>30</v>
      </c>
      <c r="G118" s="4" t="s">
        <v>11</v>
      </c>
      <c r="H118" s="150" t="s">
        <v>602</v>
      </c>
      <c r="I118" s="3"/>
      <c r="J118" s="22">
        <f t="shared" ref="J118:O119" si="59">J119</f>
        <v>90603</v>
      </c>
      <c r="K118" s="22">
        <f t="shared" si="59"/>
        <v>0</v>
      </c>
      <c r="L118" s="22">
        <f t="shared" si="59"/>
        <v>90603</v>
      </c>
      <c r="M118" s="22">
        <f t="shared" si="59"/>
        <v>0</v>
      </c>
      <c r="N118" s="22">
        <f t="shared" si="59"/>
        <v>90603</v>
      </c>
      <c r="O118" s="22">
        <f t="shared" si="59"/>
        <v>63557.59</v>
      </c>
      <c r="P118" s="258">
        <f t="shared" si="58"/>
        <v>70.149542509629924</v>
      </c>
    </row>
    <row r="119" spans="1:16" s="24" customFormat="1" ht="45" x14ac:dyDescent="0.25">
      <c r="A119" s="73" t="s">
        <v>20</v>
      </c>
      <c r="B119" s="266"/>
      <c r="C119" s="266"/>
      <c r="D119" s="266"/>
      <c r="E119" s="4">
        <v>851</v>
      </c>
      <c r="F119" s="4" t="s">
        <v>30</v>
      </c>
      <c r="G119" s="4" t="s">
        <v>11</v>
      </c>
      <c r="H119" s="150" t="s">
        <v>602</v>
      </c>
      <c r="I119" s="3" t="s">
        <v>21</v>
      </c>
      <c r="J119" s="22">
        <f t="shared" si="59"/>
        <v>90603</v>
      </c>
      <c r="K119" s="22">
        <f t="shared" si="59"/>
        <v>0</v>
      </c>
      <c r="L119" s="22">
        <f t="shared" si="59"/>
        <v>90603</v>
      </c>
      <c r="M119" s="22">
        <f t="shared" si="59"/>
        <v>0</v>
      </c>
      <c r="N119" s="22">
        <f t="shared" si="59"/>
        <v>90603</v>
      </c>
      <c r="O119" s="22">
        <f t="shared" si="59"/>
        <v>63557.59</v>
      </c>
      <c r="P119" s="258">
        <f t="shared" si="58"/>
        <v>70.149542509629924</v>
      </c>
    </row>
    <row r="120" spans="1:16" s="24" customFormat="1" ht="60" x14ac:dyDescent="0.25">
      <c r="A120" s="73" t="s">
        <v>9</v>
      </c>
      <c r="B120" s="266"/>
      <c r="C120" s="266"/>
      <c r="D120" s="266"/>
      <c r="E120" s="4">
        <v>851</v>
      </c>
      <c r="F120" s="4" t="s">
        <v>30</v>
      </c>
      <c r="G120" s="4" t="s">
        <v>11</v>
      </c>
      <c r="H120" s="150" t="s">
        <v>602</v>
      </c>
      <c r="I120" s="3" t="s">
        <v>22</v>
      </c>
      <c r="J120" s="22">
        <v>90603</v>
      </c>
      <c r="K120" s="22"/>
      <c r="L120" s="22">
        <f>J120</f>
        <v>90603</v>
      </c>
      <c r="M120" s="22"/>
      <c r="N120" s="22">
        <v>90603</v>
      </c>
      <c r="O120" s="22">
        <v>63557.59</v>
      </c>
      <c r="P120" s="258">
        <f t="shared" si="58"/>
        <v>70.149542509629924</v>
      </c>
    </row>
    <row r="121" spans="1:16" s="24" customFormat="1" ht="30" x14ac:dyDescent="0.25">
      <c r="A121" s="98" t="s">
        <v>574</v>
      </c>
      <c r="B121" s="54"/>
      <c r="C121" s="54"/>
      <c r="D121" s="28"/>
      <c r="E121" s="4">
        <v>851</v>
      </c>
      <c r="F121" s="4" t="s">
        <v>30</v>
      </c>
      <c r="G121" s="4" t="s">
        <v>11</v>
      </c>
      <c r="H121" s="150" t="s">
        <v>601</v>
      </c>
      <c r="I121" s="3"/>
      <c r="J121" s="22">
        <f t="shared" ref="J121:O122" si="60">J122</f>
        <v>176151</v>
      </c>
      <c r="K121" s="22">
        <f t="shared" si="60"/>
        <v>0</v>
      </c>
      <c r="L121" s="22">
        <f t="shared" si="60"/>
        <v>176151</v>
      </c>
      <c r="M121" s="22">
        <f t="shared" si="60"/>
        <v>0</v>
      </c>
      <c r="N121" s="22">
        <f t="shared" si="60"/>
        <v>176151</v>
      </c>
      <c r="O121" s="22">
        <f t="shared" si="60"/>
        <v>0</v>
      </c>
      <c r="P121" s="258">
        <f t="shared" si="58"/>
        <v>0</v>
      </c>
    </row>
    <row r="122" spans="1:16" s="24" customFormat="1" ht="45" x14ac:dyDescent="0.25">
      <c r="A122" s="73" t="s">
        <v>20</v>
      </c>
      <c r="B122" s="54"/>
      <c r="C122" s="54"/>
      <c r="D122" s="28"/>
      <c r="E122" s="4">
        <v>851</v>
      </c>
      <c r="F122" s="4" t="s">
        <v>30</v>
      </c>
      <c r="G122" s="4" t="s">
        <v>11</v>
      </c>
      <c r="H122" s="150" t="s">
        <v>601</v>
      </c>
      <c r="I122" s="3" t="s">
        <v>21</v>
      </c>
      <c r="J122" s="22">
        <f t="shared" si="60"/>
        <v>176151</v>
      </c>
      <c r="K122" s="22">
        <f t="shared" si="60"/>
        <v>0</v>
      </c>
      <c r="L122" s="22">
        <f t="shared" si="60"/>
        <v>176151</v>
      </c>
      <c r="M122" s="22">
        <f t="shared" si="60"/>
        <v>0</v>
      </c>
      <c r="N122" s="22">
        <f t="shared" si="60"/>
        <v>176151</v>
      </c>
      <c r="O122" s="22">
        <f t="shared" si="60"/>
        <v>0</v>
      </c>
      <c r="P122" s="258">
        <f t="shared" si="58"/>
        <v>0</v>
      </c>
    </row>
    <row r="123" spans="1:16" s="24" customFormat="1" ht="60" x14ac:dyDescent="0.25">
      <c r="A123" s="73" t="s">
        <v>9</v>
      </c>
      <c r="B123" s="54"/>
      <c r="C123" s="54"/>
      <c r="D123" s="28"/>
      <c r="E123" s="4">
        <v>851</v>
      </c>
      <c r="F123" s="4" t="s">
        <v>30</v>
      </c>
      <c r="G123" s="4" t="s">
        <v>11</v>
      </c>
      <c r="H123" s="150" t="s">
        <v>601</v>
      </c>
      <c r="I123" s="3" t="s">
        <v>22</v>
      </c>
      <c r="J123" s="22">
        <v>176151</v>
      </c>
      <c r="K123" s="23"/>
      <c r="L123" s="22">
        <f>J123</f>
        <v>176151</v>
      </c>
      <c r="M123" s="23"/>
      <c r="N123" s="22">
        <v>176151</v>
      </c>
      <c r="O123" s="22">
        <v>0</v>
      </c>
      <c r="P123" s="258">
        <f t="shared" si="58"/>
        <v>0</v>
      </c>
    </row>
    <row r="124" spans="1:16" s="24" customFormat="1" ht="165" x14ac:dyDescent="0.25">
      <c r="A124" s="73" t="s">
        <v>68</v>
      </c>
      <c r="B124" s="266"/>
      <c r="C124" s="266"/>
      <c r="D124" s="266"/>
      <c r="E124" s="4">
        <v>851</v>
      </c>
      <c r="F124" s="4" t="s">
        <v>30</v>
      </c>
      <c r="G124" s="4" t="s">
        <v>11</v>
      </c>
      <c r="H124" s="150" t="s">
        <v>603</v>
      </c>
      <c r="I124" s="3"/>
      <c r="J124" s="22">
        <f t="shared" ref="J124:O125" si="61">J125</f>
        <v>71073</v>
      </c>
      <c r="K124" s="22">
        <f t="shared" si="61"/>
        <v>0</v>
      </c>
      <c r="L124" s="22">
        <f t="shared" si="61"/>
        <v>71073</v>
      </c>
      <c r="M124" s="22">
        <f t="shared" si="61"/>
        <v>0</v>
      </c>
      <c r="N124" s="22">
        <f t="shared" si="61"/>
        <v>71073</v>
      </c>
      <c r="O124" s="22">
        <f t="shared" si="61"/>
        <v>43937.23</v>
      </c>
      <c r="P124" s="258">
        <f t="shared" si="58"/>
        <v>61.81986126939907</v>
      </c>
    </row>
    <row r="125" spans="1:16" s="24" customFormat="1" ht="30" x14ac:dyDescent="0.25">
      <c r="A125" s="73" t="s">
        <v>34</v>
      </c>
      <c r="B125" s="266"/>
      <c r="C125" s="266"/>
      <c r="D125" s="266"/>
      <c r="E125" s="4">
        <v>851</v>
      </c>
      <c r="F125" s="4" t="s">
        <v>30</v>
      </c>
      <c r="G125" s="4" t="s">
        <v>11</v>
      </c>
      <c r="H125" s="150" t="s">
        <v>603</v>
      </c>
      <c r="I125" s="3" t="s">
        <v>35</v>
      </c>
      <c r="J125" s="22">
        <f t="shared" si="61"/>
        <v>71073</v>
      </c>
      <c r="K125" s="22">
        <f t="shared" si="61"/>
        <v>0</v>
      </c>
      <c r="L125" s="22">
        <f t="shared" si="61"/>
        <v>71073</v>
      </c>
      <c r="M125" s="22">
        <f t="shared" si="61"/>
        <v>0</v>
      </c>
      <c r="N125" s="22">
        <f t="shared" si="61"/>
        <v>71073</v>
      </c>
      <c r="O125" s="22">
        <f t="shared" si="61"/>
        <v>43937.23</v>
      </c>
      <c r="P125" s="258">
        <f t="shared" si="58"/>
        <v>61.81986126939907</v>
      </c>
    </row>
    <row r="126" spans="1:16" s="24" customFormat="1" ht="30" x14ac:dyDescent="0.25">
      <c r="A126" s="73" t="s">
        <v>60</v>
      </c>
      <c r="B126" s="266"/>
      <c r="C126" s="266"/>
      <c r="D126" s="266"/>
      <c r="E126" s="4">
        <v>851</v>
      </c>
      <c r="F126" s="4" t="s">
        <v>30</v>
      </c>
      <c r="G126" s="4" t="s">
        <v>11</v>
      </c>
      <c r="H126" s="150" t="s">
        <v>603</v>
      </c>
      <c r="I126" s="3" t="s">
        <v>61</v>
      </c>
      <c r="J126" s="22">
        <v>71073</v>
      </c>
      <c r="K126" s="22"/>
      <c r="L126" s="22">
        <f>J126</f>
        <v>71073</v>
      </c>
      <c r="M126" s="22"/>
      <c r="N126" s="22">
        <v>71073</v>
      </c>
      <c r="O126" s="22">
        <v>43937.23</v>
      </c>
      <c r="P126" s="258">
        <f t="shared" si="58"/>
        <v>61.81986126939907</v>
      </c>
    </row>
    <row r="127" spans="1:16" s="24" customFormat="1" x14ac:dyDescent="0.25">
      <c r="A127" s="121" t="s">
        <v>69</v>
      </c>
      <c r="B127" s="122"/>
      <c r="C127" s="122"/>
      <c r="D127" s="123"/>
      <c r="E127" s="77">
        <v>851</v>
      </c>
      <c r="F127" s="124" t="s">
        <v>30</v>
      </c>
      <c r="G127" s="124" t="s">
        <v>43</v>
      </c>
      <c r="H127" s="189" t="s">
        <v>47</v>
      </c>
      <c r="I127" s="125"/>
      <c r="J127" s="23">
        <f>J128+J131</f>
        <v>2009056</v>
      </c>
      <c r="K127" s="23">
        <f t="shared" ref="K127:P127" si="62">K128+K131</f>
        <v>0</v>
      </c>
      <c r="L127" s="23">
        <f t="shared" si="62"/>
        <v>2009056</v>
      </c>
      <c r="M127" s="23">
        <f t="shared" si="62"/>
        <v>0</v>
      </c>
      <c r="N127" s="23">
        <f t="shared" si="62"/>
        <v>2009056</v>
      </c>
      <c r="O127" s="23">
        <f t="shared" si="62"/>
        <v>670894.36</v>
      </c>
      <c r="P127" s="23">
        <f t="shared" si="62"/>
        <v>102.26424319928525</v>
      </c>
    </row>
    <row r="128" spans="1:16" ht="45" x14ac:dyDescent="0.25">
      <c r="A128" s="16" t="s">
        <v>74</v>
      </c>
      <c r="B128" s="266"/>
      <c r="C128" s="266"/>
      <c r="D128" s="26"/>
      <c r="E128" s="4">
        <v>851</v>
      </c>
      <c r="F128" s="4" t="s">
        <v>30</v>
      </c>
      <c r="G128" s="4" t="s">
        <v>43</v>
      </c>
      <c r="H128" s="4" t="s">
        <v>604</v>
      </c>
      <c r="I128" s="3"/>
      <c r="J128" s="22">
        <f t="shared" ref="J128:O129" si="63">J129</f>
        <v>1930000</v>
      </c>
      <c r="K128" s="22">
        <f t="shared" si="63"/>
        <v>0</v>
      </c>
      <c r="L128" s="22">
        <f t="shared" si="63"/>
        <v>1930000</v>
      </c>
      <c r="M128" s="22">
        <f t="shared" si="63"/>
        <v>0</v>
      </c>
      <c r="N128" s="22">
        <f t="shared" si="63"/>
        <v>1930000</v>
      </c>
      <c r="O128" s="22">
        <f t="shared" si="63"/>
        <v>615250</v>
      </c>
      <c r="P128" s="258">
        <f t="shared" si="58"/>
        <v>31.878238341968913</v>
      </c>
    </row>
    <row r="129" spans="1:16" ht="45" x14ac:dyDescent="0.25">
      <c r="A129" s="266" t="s">
        <v>70</v>
      </c>
      <c r="B129" s="266"/>
      <c r="C129" s="266"/>
      <c r="D129" s="26"/>
      <c r="E129" s="4">
        <v>851</v>
      </c>
      <c r="F129" s="4" t="s">
        <v>30</v>
      </c>
      <c r="G129" s="4" t="s">
        <v>43</v>
      </c>
      <c r="H129" s="4" t="s">
        <v>604</v>
      </c>
      <c r="I129" s="3" t="s">
        <v>71</v>
      </c>
      <c r="J129" s="22">
        <f t="shared" si="63"/>
        <v>1930000</v>
      </c>
      <c r="K129" s="22">
        <f t="shared" si="63"/>
        <v>0</v>
      </c>
      <c r="L129" s="22">
        <f t="shared" si="63"/>
        <v>1930000</v>
      </c>
      <c r="M129" s="22">
        <f t="shared" si="63"/>
        <v>0</v>
      </c>
      <c r="N129" s="22">
        <f t="shared" si="63"/>
        <v>1930000</v>
      </c>
      <c r="O129" s="22">
        <f t="shared" si="63"/>
        <v>615250</v>
      </c>
      <c r="P129" s="258">
        <f t="shared" si="58"/>
        <v>31.878238341968913</v>
      </c>
    </row>
    <row r="130" spans="1:16" ht="30" x14ac:dyDescent="0.25">
      <c r="A130" s="266" t="s">
        <v>72</v>
      </c>
      <c r="B130" s="266"/>
      <c r="C130" s="266"/>
      <c r="D130" s="26"/>
      <c r="E130" s="4">
        <v>851</v>
      </c>
      <c r="F130" s="4" t="s">
        <v>30</v>
      </c>
      <c r="G130" s="4" t="s">
        <v>43</v>
      </c>
      <c r="H130" s="4" t="s">
        <v>604</v>
      </c>
      <c r="I130" s="3" t="s">
        <v>73</v>
      </c>
      <c r="J130" s="22">
        <v>1930000</v>
      </c>
      <c r="K130" s="22"/>
      <c r="L130" s="22">
        <f>J130</f>
        <v>1930000</v>
      </c>
      <c r="M130" s="22"/>
      <c r="N130" s="22">
        <v>1930000</v>
      </c>
      <c r="O130" s="22">
        <v>615250</v>
      </c>
      <c r="P130" s="258">
        <f t="shared" si="58"/>
        <v>31.878238341968913</v>
      </c>
    </row>
    <row r="131" spans="1:16" ht="30" x14ac:dyDescent="0.25">
      <c r="A131" s="9" t="s">
        <v>246</v>
      </c>
      <c r="B131" s="266"/>
      <c r="C131" s="266"/>
      <c r="D131" s="26"/>
      <c r="E131" s="4">
        <v>851</v>
      </c>
      <c r="F131" s="4" t="s">
        <v>30</v>
      </c>
      <c r="G131" s="4" t="s">
        <v>43</v>
      </c>
      <c r="H131" s="4" t="s">
        <v>605</v>
      </c>
      <c r="I131" s="3"/>
      <c r="J131" s="22">
        <f t="shared" ref="J131:O132" si="64">J132</f>
        <v>79056</v>
      </c>
      <c r="K131" s="22">
        <f t="shared" si="64"/>
        <v>0</v>
      </c>
      <c r="L131" s="22">
        <f t="shared" si="64"/>
        <v>79056</v>
      </c>
      <c r="M131" s="22">
        <f t="shared" si="64"/>
        <v>0</v>
      </c>
      <c r="N131" s="22">
        <f t="shared" si="64"/>
        <v>79056</v>
      </c>
      <c r="O131" s="22">
        <f t="shared" si="64"/>
        <v>55644.36</v>
      </c>
      <c r="P131" s="258">
        <f t="shared" si="58"/>
        <v>70.386004857316337</v>
      </c>
    </row>
    <row r="132" spans="1:16" ht="45" x14ac:dyDescent="0.25">
      <c r="A132" s="266" t="s">
        <v>20</v>
      </c>
      <c r="B132" s="266"/>
      <c r="C132" s="266"/>
      <c r="D132" s="26"/>
      <c r="E132" s="4">
        <v>851</v>
      </c>
      <c r="F132" s="4" t="s">
        <v>30</v>
      </c>
      <c r="G132" s="4" t="s">
        <v>43</v>
      </c>
      <c r="H132" s="4" t="s">
        <v>605</v>
      </c>
      <c r="I132" s="3" t="s">
        <v>21</v>
      </c>
      <c r="J132" s="22">
        <f t="shared" si="64"/>
        <v>79056</v>
      </c>
      <c r="K132" s="22">
        <f t="shared" si="64"/>
        <v>0</v>
      </c>
      <c r="L132" s="22">
        <f t="shared" si="64"/>
        <v>79056</v>
      </c>
      <c r="M132" s="22">
        <f t="shared" si="64"/>
        <v>0</v>
      </c>
      <c r="N132" s="22">
        <f t="shared" si="64"/>
        <v>79056</v>
      </c>
      <c r="O132" s="22">
        <f t="shared" si="64"/>
        <v>55644.36</v>
      </c>
      <c r="P132" s="258">
        <f t="shared" si="58"/>
        <v>70.386004857316337</v>
      </c>
    </row>
    <row r="133" spans="1:16" ht="60" x14ac:dyDescent="0.25">
      <c r="A133" s="266" t="s">
        <v>9</v>
      </c>
      <c r="B133" s="266"/>
      <c r="C133" s="266"/>
      <c r="D133" s="26"/>
      <c r="E133" s="4">
        <v>851</v>
      </c>
      <c r="F133" s="4" t="s">
        <v>30</v>
      </c>
      <c r="G133" s="4" t="s">
        <v>43</v>
      </c>
      <c r="H133" s="4" t="s">
        <v>605</v>
      </c>
      <c r="I133" s="3" t="s">
        <v>22</v>
      </c>
      <c r="J133" s="22">
        <v>79056</v>
      </c>
      <c r="K133" s="22"/>
      <c r="L133" s="22">
        <f>J133</f>
        <v>79056</v>
      </c>
      <c r="M133" s="22"/>
      <c r="N133" s="22">
        <v>79056</v>
      </c>
      <c r="O133" s="22">
        <v>55644.36</v>
      </c>
      <c r="P133" s="258">
        <f t="shared" si="58"/>
        <v>70.386004857316337</v>
      </c>
    </row>
    <row r="134" spans="1:16" s="24" customFormat="1" ht="42.75" x14ac:dyDescent="0.25">
      <c r="A134" s="97" t="s">
        <v>264</v>
      </c>
      <c r="B134" s="54"/>
      <c r="C134" s="54"/>
      <c r="D134" s="28"/>
      <c r="E134" s="25">
        <v>851</v>
      </c>
      <c r="F134" s="25" t="s">
        <v>30</v>
      </c>
      <c r="G134" s="25" t="s">
        <v>30</v>
      </c>
      <c r="H134" s="150" t="s">
        <v>47</v>
      </c>
      <c r="I134" s="20"/>
      <c r="J134" s="23">
        <f>J135</f>
        <v>13831044.960000001</v>
      </c>
      <c r="K134" s="23">
        <f t="shared" ref="K134:P134" si="65">K135</f>
        <v>13692734.51</v>
      </c>
      <c r="L134" s="23">
        <f t="shared" si="65"/>
        <v>138310.45000000001</v>
      </c>
      <c r="M134" s="23">
        <f t="shared" si="65"/>
        <v>0</v>
      </c>
      <c r="N134" s="23">
        <f t="shared" si="65"/>
        <v>13831044.960000001</v>
      </c>
      <c r="O134" s="23">
        <f t="shared" si="65"/>
        <v>3592389.09</v>
      </c>
      <c r="P134" s="23">
        <f t="shared" si="65"/>
        <v>25.973374393542564</v>
      </c>
    </row>
    <row r="135" spans="1:16" ht="45" x14ac:dyDescent="0.25">
      <c r="A135" s="73" t="s">
        <v>265</v>
      </c>
      <c r="B135" s="266"/>
      <c r="C135" s="266"/>
      <c r="D135" s="26"/>
      <c r="E135" s="4">
        <v>851</v>
      </c>
      <c r="F135" s="4" t="s">
        <v>30</v>
      </c>
      <c r="G135" s="4" t="s">
        <v>30</v>
      </c>
      <c r="H135" s="150" t="s">
        <v>606</v>
      </c>
      <c r="I135" s="3"/>
      <c r="J135" s="22">
        <f t="shared" ref="J135:O136" si="66">J136</f>
        <v>13831044.960000001</v>
      </c>
      <c r="K135" s="22">
        <f t="shared" si="66"/>
        <v>13692734.51</v>
      </c>
      <c r="L135" s="22">
        <f t="shared" si="66"/>
        <v>138310.45000000001</v>
      </c>
      <c r="M135" s="22">
        <f t="shared" si="66"/>
        <v>0</v>
      </c>
      <c r="N135" s="22">
        <f t="shared" si="66"/>
        <v>13831044.960000001</v>
      </c>
      <c r="O135" s="22">
        <f t="shared" si="66"/>
        <v>3592389.09</v>
      </c>
      <c r="P135" s="258">
        <f t="shared" si="58"/>
        <v>25.973374393542564</v>
      </c>
    </row>
    <row r="136" spans="1:16" ht="45" x14ac:dyDescent="0.25">
      <c r="A136" s="73" t="s">
        <v>70</v>
      </c>
      <c r="B136" s="266"/>
      <c r="C136" s="266"/>
      <c r="D136" s="26"/>
      <c r="E136" s="4">
        <v>851</v>
      </c>
      <c r="F136" s="4" t="s">
        <v>30</v>
      </c>
      <c r="G136" s="4" t="s">
        <v>30</v>
      </c>
      <c r="H136" s="150" t="s">
        <v>606</v>
      </c>
      <c r="I136" s="3" t="s">
        <v>71</v>
      </c>
      <c r="J136" s="22">
        <f t="shared" si="66"/>
        <v>13831044.960000001</v>
      </c>
      <c r="K136" s="22">
        <f t="shared" si="66"/>
        <v>13692734.51</v>
      </c>
      <c r="L136" s="22">
        <f t="shared" si="66"/>
        <v>138310.45000000001</v>
      </c>
      <c r="M136" s="22">
        <f t="shared" si="66"/>
        <v>0</v>
      </c>
      <c r="N136" s="22">
        <f t="shared" si="66"/>
        <v>13831044.960000001</v>
      </c>
      <c r="O136" s="22">
        <f t="shared" si="66"/>
        <v>3592389.09</v>
      </c>
      <c r="P136" s="258">
        <f t="shared" si="58"/>
        <v>25.973374393542564</v>
      </c>
    </row>
    <row r="137" spans="1:16" ht="30" x14ac:dyDescent="0.25">
      <c r="A137" s="73" t="s">
        <v>72</v>
      </c>
      <c r="B137" s="266"/>
      <c r="C137" s="266"/>
      <c r="D137" s="26"/>
      <c r="E137" s="4">
        <v>851</v>
      </c>
      <c r="F137" s="4" t="s">
        <v>30</v>
      </c>
      <c r="G137" s="4" t="s">
        <v>30</v>
      </c>
      <c r="H137" s="150" t="s">
        <v>606</v>
      </c>
      <c r="I137" s="3" t="s">
        <v>73</v>
      </c>
      <c r="J137" s="58">
        <v>13831044.960000001</v>
      </c>
      <c r="K137" s="58">
        <v>13692734.51</v>
      </c>
      <c r="L137" s="58">
        <v>138310.45000000001</v>
      </c>
      <c r="M137" s="58"/>
      <c r="N137" s="58">
        <v>13831044.960000001</v>
      </c>
      <c r="O137" s="58">
        <v>3592389.09</v>
      </c>
      <c r="P137" s="258">
        <f t="shared" si="58"/>
        <v>25.973374393542564</v>
      </c>
    </row>
    <row r="138" spans="1:16" x14ac:dyDescent="0.25">
      <c r="A138" s="99" t="s">
        <v>75</v>
      </c>
      <c r="B138" s="35"/>
      <c r="C138" s="35"/>
      <c r="D138" s="35"/>
      <c r="E138" s="4">
        <v>851</v>
      </c>
      <c r="F138" s="18" t="s">
        <v>76</v>
      </c>
      <c r="G138" s="18"/>
      <c r="H138" s="150" t="s">
        <v>47</v>
      </c>
      <c r="I138" s="18"/>
      <c r="J138" s="27">
        <f t="shared" ref="J138:O138" si="67">J139</f>
        <v>13156800</v>
      </c>
      <c r="K138" s="27">
        <f t="shared" si="67"/>
        <v>5297410</v>
      </c>
      <c r="L138" s="27">
        <f t="shared" si="67"/>
        <v>7859390</v>
      </c>
      <c r="M138" s="27">
        <f t="shared" si="67"/>
        <v>0</v>
      </c>
      <c r="N138" s="27">
        <f t="shared" si="67"/>
        <v>13156800</v>
      </c>
      <c r="O138" s="27">
        <f t="shared" si="67"/>
        <v>10814647</v>
      </c>
      <c r="P138" s="258">
        <f t="shared" si="58"/>
        <v>82.198156086586408</v>
      </c>
    </row>
    <row r="139" spans="1:16" s="24" customFormat="1" ht="28.5" x14ac:dyDescent="0.25">
      <c r="A139" s="97" t="s">
        <v>506</v>
      </c>
      <c r="B139" s="54"/>
      <c r="C139" s="54"/>
      <c r="D139" s="54"/>
      <c r="E139" s="25">
        <v>851</v>
      </c>
      <c r="F139" s="20" t="s">
        <v>76</v>
      </c>
      <c r="G139" s="25" t="s">
        <v>45</v>
      </c>
      <c r="H139" s="193" t="s">
        <v>47</v>
      </c>
      <c r="I139" s="20"/>
      <c r="J139" s="21">
        <f>J140+J143+J146+J149+J152</f>
        <v>13156800</v>
      </c>
      <c r="K139" s="21">
        <f t="shared" ref="K139:P139" si="68">K140+K143+K146+K149+K152</f>
        <v>5297410</v>
      </c>
      <c r="L139" s="21">
        <f t="shared" si="68"/>
        <v>7859390</v>
      </c>
      <c r="M139" s="21">
        <f t="shared" si="68"/>
        <v>0</v>
      </c>
      <c r="N139" s="21">
        <f t="shared" si="68"/>
        <v>13156800</v>
      </c>
      <c r="O139" s="21">
        <f t="shared" si="68"/>
        <v>10814647</v>
      </c>
      <c r="P139" s="21">
        <f t="shared" si="68"/>
        <v>344.30964852782637</v>
      </c>
    </row>
    <row r="140" spans="1:16" s="24" customFormat="1" ht="30" x14ac:dyDescent="0.25">
      <c r="A140" s="264" t="s">
        <v>568</v>
      </c>
      <c r="B140" s="266"/>
      <c r="C140" s="266"/>
      <c r="D140" s="266"/>
      <c r="E140" s="4">
        <v>851</v>
      </c>
      <c r="F140" s="4" t="s">
        <v>76</v>
      </c>
      <c r="G140" s="4" t="s">
        <v>45</v>
      </c>
      <c r="H140" s="150" t="s">
        <v>676</v>
      </c>
      <c r="I140" s="3"/>
      <c r="J140" s="58">
        <f t="shared" ref="J140:O141" si="69">J141</f>
        <v>5742330</v>
      </c>
      <c r="K140" s="58">
        <f t="shared" si="69"/>
        <v>5141410</v>
      </c>
      <c r="L140" s="58">
        <f t="shared" si="69"/>
        <v>600920</v>
      </c>
      <c r="M140" s="58">
        <f t="shared" si="69"/>
        <v>0</v>
      </c>
      <c r="N140" s="58">
        <f t="shared" si="69"/>
        <v>5742330</v>
      </c>
      <c r="O140" s="58">
        <f t="shared" si="69"/>
        <v>5742330</v>
      </c>
      <c r="P140" s="258">
        <f t="shared" si="58"/>
        <v>100</v>
      </c>
    </row>
    <row r="141" spans="1:16" s="24" customFormat="1" ht="60" x14ac:dyDescent="0.25">
      <c r="A141" s="266" t="s">
        <v>40</v>
      </c>
      <c r="B141" s="266"/>
      <c r="C141" s="266"/>
      <c r="D141" s="266"/>
      <c r="E141" s="4">
        <v>851</v>
      </c>
      <c r="F141" s="3" t="s">
        <v>76</v>
      </c>
      <c r="G141" s="4" t="s">
        <v>45</v>
      </c>
      <c r="H141" s="150" t="s">
        <v>676</v>
      </c>
      <c r="I141" s="3" t="s">
        <v>81</v>
      </c>
      <c r="J141" s="58">
        <f t="shared" si="69"/>
        <v>5742330</v>
      </c>
      <c r="K141" s="58">
        <f t="shared" si="69"/>
        <v>5141410</v>
      </c>
      <c r="L141" s="58">
        <f t="shared" si="69"/>
        <v>600920</v>
      </c>
      <c r="M141" s="58">
        <f t="shared" si="69"/>
        <v>0</v>
      </c>
      <c r="N141" s="58">
        <f t="shared" si="69"/>
        <v>5742330</v>
      </c>
      <c r="O141" s="58">
        <f t="shared" si="69"/>
        <v>5742330</v>
      </c>
      <c r="P141" s="258">
        <f t="shared" si="58"/>
        <v>100</v>
      </c>
    </row>
    <row r="142" spans="1:16" s="24" customFormat="1" ht="30" x14ac:dyDescent="0.25">
      <c r="A142" s="266" t="s">
        <v>82</v>
      </c>
      <c r="B142" s="266"/>
      <c r="C142" s="266"/>
      <c r="D142" s="266"/>
      <c r="E142" s="127">
        <v>851</v>
      </c>
      <c r="F142" s="128" t="s">
        <v>76</v>
      </c>
      <c r="G142" s="3" t="s">
        <v>45</v>
      </c>
      <c r="H142" s="150" t="s">
        <v>676</v>
      </c>
      <c r="I142" s="3" t="s">
        <v>83</v>
      </c>
      <c r="J142" s="58">
        <v>5742330</v>
      </c>
      <c r="K142" s="58">
        <v>5141410</v>
      </c>
      <c r="L142" s="58">
        <v>600920</v>
      </c>
      <c r="M142" s="58"/>
      <c r="N142" s="58">
        <v>5742330</v>
      </c>
      <c r="O142" s="58">
        <v>5742330</v>
      </c>
      <c r="P142" s="258">
        <f t="shared" si="58"/>
        <v>100</v>
      </c>
    </row>
    <row r="143" spans="1:16" ht="30" x14ac:dyDescent="0.25">
      <c r="A143" s="73" t="s">
        <v>119</v>
      </c>
      <c r="B143" s="266"/>
      <c r="C143" s="266"/>
      <c r="D143" s="266"/>
      <c r="E143" s="4">
        <v>851</v>
      </c>
      <c r="F143" s="4" t="s">
        <v>76</v>
      </c>
      <c r="G143" s="4" t="s">
        <v>45</v>
      </c>
      <c r="H143" s="150" t="s">
        <v>607</v>
      </c>
      <c r="I143" s="3"/>
      <c r="J143" s="58">
        <f t="shared" ref="J143:O144" si="70">J144</f>
        <v>7198170</v>
      </c>
      <c r="K143" s="58">
        <f t="shared" si="70"/>
        <v>0</v>
      </c>
      <c r="L143" s="58">
        <f t="shared" si="70"/>
        <v>7198170</v>
      </c>
      <c r="M143" s="58">
        <f t="shared" si="70"/>
        <v>0</v>
      </c>
      <c r="N143" s="58">
        <f t="shared" si="70"/>
        <v>7198170</v>
      </c>
      <c r="O143" s="58">
        <f t="shared" si="70"/>
        <v>4956817</v>
      </c>
      <c r="P143" s="258">
        <f t="shared" si="58"/>
        <v>68.862183027074934</v>
      </c>
    </row>
    <row r="144" spans="1:16" ht="60" x14ac:dyDescent="0.25">
      <c r="A144" s="73" t="s">
        <v>40</v>
      </c>
      <c r="B144" s="266"/>
      <c r="C144" s="266"/>
      <c r="D144" s="266"/>
      <c r="E144" s="4">
        <v>851</v>
      </c>
      <c r="F144" s="3" t="s">
        <v>76</v>
      </c>
      <c r="G144" s="4" t="s">
        <v>45</v>
      </c>
      <c r="H144" s="150" t="s">
        <v>607</v>
      </c>
      <c r="I144" s="3" t="s">
        <v>81</v>
      </c>
      <c r="J144" s="58">
        <f t="shared" si="70"/>
        <v>7198170</v>
      </c>
      <c r="K144" s="58">
        <f t="shared" si="70"/>
        <v>0</v>
      </c>
      <c r="L144" s="58">
        <f t="shared" si="70"/>
        <v>7198170</v>
      </c>
      <c r="M144" s="58">
        <f t="shared" si="70"/>
        <v>0</v>
      </c>
      <c r="N144" s="58">
        <f t="shared" si="70"/>
        <v>7198170</v>
      </c>
      <c r="O144" s="58">
        <f t="shared" si="70"/>
        <v>4956817</v>
      </c>
      <c r="P144" s="258">
        <f t="shared" si="58"/>
        <v>68.862183027074934</v>
      </c>
    </row>
    <row r="145" spans="1:16" ht="30" x14ac:dyDescent="0.25">
      <c r="A145" s="73" t="s">
        <v>82</v>
      </c>
      <c r="B145" s="266"/>
      <c r="C145" s="266"/>
      <c r="D145" s="266"/>
      <c r="E145" s="4">
        <v>851</v>
      </c>
      <c r="F145" s="3" t="s">
        <v>76</v>
      </c>
      <c r="G145" s="3" t="s">
        <v>45</v>
      </c>
      <c r="H145" s="150" t="s">
        <v>607</v>
      </c>
      <c r="I145" s="3" t="s">
        <v>83</v>
      </c>
      <c r="J145" s="58">
        <v>7198170</v>
      </c>
      <c r="K145" s="58"/>
      <c r="L145" s="22">
        <f>J145</f>
        <v>7198170</v>
      </c>
      <c r="M145" s="58"/>
      <c r="N145" s="58">
        <v>7198170</v>
      </c>
      <c r="O145" s="58">
        <v>4956817</v>
      </c>
      <c r="P145" s="258">
        <f t="shared" si="58"/>
        <v>68.862183027074934</v>
      </c>
    </row>
    <row r="146" spans="1:16" ht="30" x14ac:dyDescent="0.25">
      <c r="A146" s="73" t="s">
        <v>114</v>
      </c>
      <c r="B146" s="266"/>
      <c r="C146" s="266"/>
      <c r="D146" s="266"/>
      <c r="E146" s="4">
        <v>851</v>
      </c>
      <c r="F146" s="3" t="s">
        <v>76</v>
      </c>
      <c r="G146" s="3" t="s">
        <v>45</v>
      </c>
      <c r="H146" s="150" t="s">
        <v>608</v>
      </c>
      <c r="I146" s="3"/>
      <c r="J146" s="58">
        <f t="shared" ref="J146:O147" si="71">J147</f>
        <v>56300</v>
      </c>
      <c r="K146" s="58">
        <f t="shared" si="71"/>
        <v>0</v>
      </c>
      <c r="L146" s="58">
        <f t="shared" si="71"/>
        <v>56300</v>
      </c>
      <c r="M146" s="58">
        <f t="shared" si="71"/>
        <v>0</v>
      </c>
      <c r="N146" s="58">
        <f t="shared" si="71"/>
        <v>56300</v>
      </c>
      <c r="O146" s="58">
        <f t="shared" si="71"/>
        <v>3500</v>
      </c>
      <c r="P146" s="258">
        <f t="shared" si="58"/>
        <v>6.2166962699822381</v>
      </c>
    </row>
    <row r="147" spans="1:16" ht="60" x14ac:dyDescent="0.25">
      <c r="A147" s="73" t="s">
        <v>40</v>
      </c>
      <c r="B147" s="266"/>
      <c r="C147" s="266"/>
      <c r="D147" s="266"/>
      <c r="E147" s="4">
        <v>851</v>
      </c>
      <c r="F147" s="3" t="s">
        <v>76</v>
      </c>
      <c r="G147" s="3" t="s">
        <v>45</v>
      </c>
      <c r="H147" s="150" t="s">
        <v>608</v>
      </c>
      <c r="I147" s="3" t="s">
        <v>81</v>
      </c>
      <c r="J147" s="58">
        <f t="shared" si="71"/>
        <v>56300</v>
      </c>
      <c r="K147" s="58">
        <f t="shared" si="71"/>
        <v>0</v>
      </c>
      <c r="L147" s="58">
        <f t="shared" si="71"/>
        <v>56300</v>
      </c>
      <c r="M147" s="58">
        <f t="shared" si="71"/>
        <v>0</v>
      </c>
      <c r="N147" s="58">
        <f t="shared" si="71"/>
        <v>56300</v>
      </c>
      <c r="O147" s="58">
        <f t="shared" si="71"/>
        <v>3500</v>
      </c>
      <c r="P147" s="258">
        <f t="shared" si="58"/>
        <v>6.2166962699822381</v>
      </c>
    </row>
    <row r="148" spans="1:16" ht="30" x14ac:dyDescent="0.25">
      <c r="A148" s="100" t="s">
        <v>82</v>
      </c>
      <c r="B148" s="79"/>
      <c r="C148" s="79"/>
      <c r="D148" s="79"/>
      <c r="E148" s="77">
        <v>851</v>
      </c>
      <c r="F148" s="76" t="s">
        <v>76</v>
      </c>
      <c r="G148" s="77" t="s">
        <v>45</v>
      </c>
      <c r="H148" s="150" t="s">
        <v>608</v>
      </c>
      <c r="I148" s="76" t="s">
        <v>83</v>
      </c>
      <c r="J148" s="58">
        <v>56300</v>
      </c>
      <c r="K148" s="58"/>
      <c r="L148" s="22">
        <f>J148</f>
        <v>56300</v>
      </c>
      <c r="M148" s="58"/>
      <c r="N148" s="58">
        <v>56300</v>
      </c>
      <c r="O148" s="58">
        <v>3500</v>
      </c>
      <c r="P148" s="258">
        <f t="shared" si="58"/>
        <v>6.2166962699822381</v>
      </c>
    </row>
    <row r="149" spans="1:16" ht="45" x14ac:dyDescent="0.25">
      <c r="A149" s="100" t="s">
        <v>115</v>
      </c>
      <c r="B149" s="79"/>
      <c r="C149" s="79"/>
      <c r="D149" s="79"/>
      <c r="E149" s="4">
        <v>851</v>
      </c>
      <c r="F149" s="3" t="s">
        <v>76</v>
      </c>
      <c r="G149" s="3" t="s">
        <v>45</v>
      </c>
      <c r="H149" s="150" t="s">
        <v>609</v>
      </c>
      <c r="I149" s="3"/>
      <c r="J149" s="58">
        <f t="shared" ref="J149:O150" si="72">J150</f>
        <v>4000</v>
      </c>
      <c r="K149" s="58">
        <f t="shared" si="72"/>
        <v>0</v>
      </c>
      <c r="L149" s="58">
        <f t="shared" si="72"/>
        <v>4000</v>
      </c>
      <c r="M149" s="58">
        <f t="shared" si="72"/>
        <v>0</v>
      </c>
      <c r="N149" s="58">
        <f t="shared" si="72"/>
        <v>4000</v>
      </c>
      <c r="O149" s="58">
        <f t="shared" si="72"/>
        <v>4000</v>
      </c>
      <c r="P149" s="258">
        <f t="shared" si="58"/>
        <v>100</v>
      </c>
    </row>
    <row r="150" spans="1:16" ht="60" x14ac:dyDescent="0.25">
      <c r="A150" s="73" t="s">
        <v>40</v>
      </c>
      <c r="B150" s="79"/>
      <c r="C150" s="79"/>
      <c r="D150" s="79"/>
      <c r="E150" s="4">
        <v>851</v>
      </c>
      <c r="F150" s="3" t="s">
        <v>76</v>
      </c>
      <c r="G150" s="3" t="s">
        <v>45</v>
      </c>
      <c r="H150" s="150" t="s">
        <v>609</v>
      </c>
      <c r="I150" s="3" t="s">
        <v>81</v>
      </c>
      <c r="J150" s="58">
        <f t="shared" si="72"/>
        <v>4000</v>
      </c>
      <c r="K150" s="58">
        <f t="shared" si="72"/>
        <v>0</v>
      </c>
      <c r="L150" s="58">
        <f t="shared" si="72"/>
        <v>4000</v>
      </c>
      <c r="M150" s="58">
        <f t="shared" si="72"/>
        <v>0</v>
      </c>
      <c r="N150" s="58">
        <f t="shared" si="72"/>
        <v>4000</v>
      </c>
      <c r="O150" s="58">
        <f t="shared" si="72"/>
        <v>4000</v>
      </c>
      <c r="P150" s="258">
        <f t="shared" si="58"/>
        <v>100</v>
      </c>
    </row>
    <row r="151" spans="1:16" ht="30" x14ac:dyDescent="0.25">
      <c r="A151" s="100" t="s">
        <v>82</v>
      </c>
      <c r="B151" s="79"/>
      <c r="C151" s="79"/>
      <c r="D151" s="79"/>
      <c r="E151" s="77">
        <v>851</v>
      </c>
      <c r="F151" s="76" t="s">
        <v>76</v>
      </c>
      <c r="G151" s="77" t="s">
        <v>45</v>
      </c>
      <c r="H151" s="150" t="s">
        <v>609</v>
      </c>
      <c r="I151" s="76" t="s">
        <v>83</v>
      </c>
      <c r="J151" s="58">
        <v>4000</v>
      </c>
      <c r="K151" s="58"/>
      <c r="L151" s="22">
        <f>J151</f>
        <v>4000</v>
      </c>
      <c r="M151" s="58"/>
      <c r="N151" s="58">
        <v>4000</v>
      </c>
      <c r="O151" s="58">
        <v>4000</v>
      </c>
      <c r="P151" s="258">
        <f t="shared" si="58"/>
        <v>100</v>
      </c>
    </row>
    <row r="152" spans="1:16" ht="165" x14ac:dyDescent="0.25">
      <c r="A152" s="73" t="s">
        <v>513</v>
      </c>
      <c r="B152" s="54"/>
      <c r="C152" s="54"/>
      <c r="D152" s="54"/>
      <c r="E152" s="4">
        <v>851</v>
      </c>
      <c r="F152" s="3" t="s">
        <v>76</v>
      </c>
      <c r="G152" s="3" t="s">
        <v>45</v>
      </c>
      <c r="H152" s="150" t="s">
        <v>610</v>
      </c>
      <c r="I152" s="3"/>
      <c r="J152" s="58">
        <f t="shared" ref="J152:O153" si="73">J153</f>
        <v>156000</v>
      </c>
      <c r="K152" s="58">
        <f t="shared" si="73"/>
        <v>156000</v>
      </c>
      <c r="L152" s="58">
        <f t="shared" si="73"/>
        <v>0</v>
      </c>
      <c r="M152" s="58">
        <f t="shared" si="73"/>
        <v>0</v>
      </c>
      <c r="N152" s="58">
        <f t="shared" si="73"/>
        <v>156000</v>
      </c>
      <c r="O152" s="58">
        <f t="shared" si="73"/>
        <v>108000</v>
      </c>
      <c r="P152" s="258">
        <f t="shared" ref="P152:P204" si="74">O152/N152*100</f>
        <v>69.230769230769226</v>
      </c>
    </row>
    <row r="153" spans="1:16" ht="60" x14ac:dyDescent="0.25">
      <c r="A153" s="73" t="s">
        <v>40</v>
      </c>
      <c r="B153" s="54"/>
      <c r="C153" s="54"/>
      <c r="D153" s="54"/>
      <c r="E153" s="4">
        <v>851</v>
      </c>
      <c r="F153" s="3" t="s">
        <v>76</v>
      </c>
      <c r="G153" s="3" t="s">
        <v>45</v>
      </c>
      <c r="H153" s="150" t="s">
        <v>610</v>
      </c>
      <c r="I153" s="3" t="s">
        <v>81</v>
      </c>
      <c r="J153" s="58">
        <f t="shared" si="73"/>
        <v>156000</v>
      </c>
      <c r="K153" s="58">
        <f t="shared" si="73"/>
        <v>156000</v>
      </c>
      <c r="L153" s="58">
        <f t="shared" si="73"/>
        <v>0</v>
      </c>
      <c r="M153" s="58">
        <f t="shared" si="73"/>
        <v>0</v>
      </c>
      <c r="N153" s="58">
        <f t="shared" si="73"/>
        <v>156000</v>
      </c>
      <c r="O153" s="58">
        <f t="shared" si="73"/>
        <v>108000</v>
      </c>
      <c r="P153" s="258">
        <f t="shared" si="74"/>
        <v>69.230769230769226</v>
      </c>
    </row>
    <row r="154" spans="1:16" ht="30" x14ac:dyDescent="0.25">
      <c r="A154" s="73" t="s">
        <v>82</v>
      </c>
      <c r="B154" s="54"/>
      <c r="C154" s="54"/>
      <c r="D154" s="54"/>
      <c r="E154" s="77">
        <v>851</v>
      </c>
      <c r="F154" s="3" t="s">
        <v>76</v>
      </c>
      <c r="G154" s="3" t="s">
        <v>45</v>
      </c>
      <c r="H154" s="150" t="s">
        <v>610</v>
      </c>
      <c r="I154" s="3" t="s">
        <v>83</v>
      </c>
      <c r="J154" s="58">
        <v>156000</v>
      </c>
      <c r="K154" s="22">
        <f>J154</f>
        <v>156000</v>
      </c>
      <c r="L154" s="58"/>
      <c r="M154" s="58"/>
      <c r="N154" s="58">
        <v>156000</v>
      </c>
      <c r="O154" s="58">
        <v>108000</v>
      </c>
      <c r="P154" s="258">
        <f t="shared" si="74"/>
        <v>69.230769230769226</v>
      </c>
    </row>
    <row r="155" spans="1:16" x14ac:dyDescent="0.25">
      <c r="A155" s="97" t="s">
        <v>78</v>
      </c>
      <c r="B155" s="35"/>
      <c r="C155" s="35"/>
      <c r="D155" s="35"/>
      <c r="E155" s="4">
        <v>851</v>
      </c>
      <c r="F155" s="18" t="s">
        <v>57</v>
      </c>
      <c r="G155" s="18"/>
      <c r="H155" s="150" t="s">
        <v>47</v>
      </c>
      <c r="I155" s="18"/>
      <c r="J155" s="27">
        <f t="shared" ref="J155:O155" si="75">J156+J188</f>
        <v>25974354</v>
      </c>
      <c r="K155" s="27">
        <f t="shared" si="75"/>
        <v>313017</v>
      </c>
      <c r="L155" s="27">
        <f t="shared" si="75"/>
        <v>20061337</v>
      </c>
      <c r="M155" s="27">
        <f t="shared" si="75"/>
        <v>5600000</v>
      </c>
      <c r="N155" s="27">
        <f t="shared" si="75"/>
        <v>25974354</v>
      </c>
      <c r="O155" s="27">
        <f t="shared" si="75"/>
        <v>16080693</v>
      </c>
      <c r="P155" s="258">
        <f t="shared" si="74"/>
        <v>61.909886190047303</v>
      </c>
    </row>
    <row r="156" spans="1:16" s="71" customFormat="1" x14ac:dyDescent="0.25">
      <c r="A156" s="97" t="s">
        <v>79</v>
      </c>
      <c r="B156" s="54"/>
      <c r="C156" s="54"/>
      <c r="D156" s="54"/>
      <c r="E156" s="4">
        <v>851</v>
      </c>
      <c r="F156" s="20" t="s">
        <v>57</v>
      </c>
      <c r="G156" s="20" t="s">
        <v>11</v>
      </c>
      <c r="H156" s="150" t="s">
        <v>47</v>
      </c>
      <c r="I156" s="20"/>
      <c r="J156" s="23">
        <f>J163+J166+J185+J177+J160+J169+J174+J182+J157</f>
        <v>25969354</v>
      </c>
      <c r="K156" s="23">
        <f t="shared" ref="K156:P156" si="76">K163+K166+K185+K177+K160+K169+K174+K182+K157</f>
        <v>313017</v>
      </c>
      <c r="L156" s="23">
        <f t="shared" si="76"/>
        <v>20056337</v>
      </c>
      <c r="M156" s="23">
        <f t="shared" si="76"/>
        <v>5600000</v>
      </c>
      <c r="N156" s="23">
        <f t="shared" si="76"/>
        <v>25969354</v>
      </c>
      <c r="O156" s="23">
        <f t="shared" si="76"/>
        <v>16080693</v>
      </c>
      <c r="P156" s="23">
        <f t="shared" si="76"/>
        <v>599.97454041164269</v>
      </c>
    </row>
    <row r="157" spans="1:16" ht="30" x14ac:dyDescent="0.25">
      <c r="A157" s="9" t="s">
        <v>568</v>
      </c>
      <c r="B157" s="266"/>
      <c r="C157" s="266"/>
      <c r="D157" s="266"/>
      <c r="E157" s="4">
        <v>851</v>
      </c>
      <c r="F157" s="3" t="s">
        <v>57</v>
      </c>
      <c r="G157" s="3" t="s">
        <v>11</v>
      </c>
      <c r="H157" s="4" t="s">
        <v>618</v>
      </c>
      <c r="I157" s="3"/>
      <c r="J157" s="22">
        <f t="shared" ref="J157:O158" si="77">J158</f>
        <v>107458</v>
      </c>
      <c r="K157" s="22">
        <f t="shared" si="77"/>
        <v>106383</v>
      </c>
      <c r="L157" s="22">
        <f t="shared" si="77"/>
        <v>1075</v>
      </c>
      <c r="M157" s="22">
        <f t="shared" si="77"/>
        <v>0</v>
      </c>
      <c r="N157" s="22">
        <f t="shared" si="77"/>
        <v>107458</v>
      </c>
      <c r="O157" s="22">
        <f t="shared" si="77"/>
        <v>107458</v>
      </c>
      <c r="P157" s="258">
        <f t="shared" si="74"/>
        <v>100</v>
      </c>
    </row>
    <row r="158" spans="1:16" ht="60" x14ac:dyDescent="0.25">
      <c r="A158" s="266" t="s">
        <v>40</v>
      </c>
      <c r="B158" s="266"/>
      <c r="C158" s="266"/>
      <c r="D158" s="266"/>
      <c r="E158" s="4">
        <v>851</v>
      </c>
      <c r="F158" s="3" t="s">
        <v>57</v>
      </c>
      <c r="G158" s="3" t="s">
        <v>11</v>
      </c>
      <c r="H158" s="4" t="s">
        <v>618</v>
      </c>
      <c r="I158" s="3" t="s">
        <v>81</v>
      </c>
      <c r="J158" s="22">
        <f t="shared" si="77"/>
        <v>107458</v>
      </c>
      <c r="K158" s="22">
        <f t="shared" si="77"/>
        <v>106383</v>
      </c>
      <c r="L158" s="22">
        <f t="shared" si="77"/>
        <v>1075</v>
      </c>
      <c r="M158" s="22">
        <f t="shared" si="77"/>
        <v>0</v>
      </c>
      <c r="N158" s="22">
        <f t="shared" si="77"/>
        <v>107458</v>
      </c>
      <c r="O158" s="22">
        <f t="shared" si="77"/>
        <v>107458</v>
      </c>
      <c r="P158" s="258">
        <f t="shared" si="74"/>
        <v>100</v>
      </c>
    </row>
    <row r="159" spans="1:16" ht="30" x14ac:dyDescent="0.25">
      <c r="A159" s="266" t="s">
        <v>41</v>
      </c>
      <c r="B159" s="266"/>
      <c r="C159" s="266"/>
      <c r="D159" s="266"/>
      <c r="E159" s="4">
        <v>851</v>
      </c>
      <c r="F159" s="3" t="s">
        <v>57</v>
      </c>
      <c r="G159" s="3" t="s">
        <v>11</v>
      </c>
      <c r="H159" s="4" t="s">
        <v>618</v>
      </c>
      <c r="I159" s="3" t="s">
        <v>83</v>
      </c>
      <c r="J159" s="22">
        <v>107458</v>
      </c>
      <c r="K159" s="22">
        <v>106383</v>
      </c>
      <c r="L159" s="22">
        <v>1075</v>
      </c>
      <c r="M159" s="22"/>
      <c r="N159" s="22">
        <v>107458</v>
      </c>
      <c r="O159" s="22">
        <v>107458</v>
      </c>
      <c r="P159" s="258">
        <f t="shared" si="74"/>
        <v>100</v>
      </c>
    </row>
    <row r="160" spans="1:16" ht="120" x14ac:dyDescent="0.25">
      <c r="A160" s="73" t="s">
        <v>86</v>
      </c>
      <c r="B160" s="266"/>
      <c r="C160" s="266"/>
      <c r="D160" s="266"/>
      <c r="E160" s="4">
        <v>851</v>
      </c>
      <c r="F160" s="3" t="s">
        <v>57</v>
      </c>
      <c r="G160" s="3" t="s">
        <v>11</v>
      </c>
      <c r="H160" s="150" t="s">
        <v>611</v>
      </c>
      <c r="I160" s="3"/>
      <c r="J160" s="22">
        <f t="shared" ref="J160:O161" si="78">J161</f>
        <v>122400</v>
      </c>
      <c r="K160" s="22">
        <f t="shared" si="78"/>
        <v>122400</v>
      </c>
      <c r="L160" s="22">
        <f t="shared" si="78"/>
        <v>0</v>
      </c>
      <c r="M160" s="22">
        <f t="shared" si="78"/>
        <v>0</v>
      </c>
      <c r="N160" s="22">
        <f t="shared" si="78"/>
        <v>122400</v>
      </c>
      <c r="O160" s="22">
        <f t="shared" si="78"/>
        <v>71850</v>
      </c>
      <c r="P160" s="258">
        <f t="shared" si="74"/>
        <v>58.700980392156865</v>
      </c>
    </row>
    <row r="161" spans="1:16" ht="60" x14ac:dyDescent="0.25">
      <c r="A161" s="73" t="s">
        <v>40</v>
      </c>
      <c r="B161" s="266"/>
      <c r="C161" s="266"/>
      <c r="D161" s="266"/>
      <c r="E161" s="4">
        <v>851</v>
      </c>
      <c r="F161" s="3" t="s">
        <v>57</v>
      </c>
      <c r="G161" s="3" t="s">
        <v>11</v>
      </c>
      <c r="H161" s="150" t="s">
        <v>611</v>
      </c>
      <c r="I161" s="3" t="s">
        <v>81</v>
      </c>
      <c r="J161" s="22">
        <f t="shared" si="78"/>
        <v>122400</v>
      </c>
      <c r="K161" s="22">
        <f t="shared" si="78"/>
        <v>122400</v>
      </c>
      <c r="L161" s="22">
        <f t="shared" si="78"/>
        <v>0</v>
      </c>
      <c r="M161" s="22">
        <f t="shared" si="78"/>
        <v>0</v>
      </c>
      <c r="N161" s="22">
        <f t="shared" si="78"/>
        <v>122400</v>
      </c>
      <c r="O161" s="22">
        <f t="shared" si="78"/>
        <v>71850</v>
      </c>
      <c r="P161" s="258">
        <f t="shared" si="74"/>
        <v>58.700980392156865</v>
      </c>
    </row>
    <row r="162" spans="1:16" ht="30" x14ac:dyDescent="0.25">
      <c r="A162" s="73" t="s">
        <v>82</v>
      </c>
      <c r="B162" s="266"/>
      <c r="C162" s="266"/>
      <c r="D162" s="266"/>
      <c r="E162" s="4">
        <v>851</v>
      </c>
      <c r="F162" s="3" t="s">
        <v>57</v>
      </c>
      <c r="G162" s="3" t="s">
        <v>11</v>
      </c>
      <c r="H162" s="150" t="s">
        <v>611</v>
      </c>
      <c r="I162" s="3" t="s">
        <v>83</v>
      </c>
      <c r="J162" s="22">
        <v>122400</v>
      </c>
      <c r="K162" s="22">
        <f>J162</f>
        <v>122400</v>
      </c>
      <c r="L162" s="22"/>
      <c r="M162" s="22"/>
      <c r="N162" s="22">
        <v>122400</v>
      </c>
      <c r="O162" s="22">
        <v>71850</v>
      </c>
      <c r="P162" s="258">
        <f t="shared" si="74"/>
        <v>58.700980392156865</v>
      </c>
    </row>
    <row r="163" spans="1:16" ht="30" x14ac:dyDescent="0.25">
      <c r="A163" s="73" t="s">
        <v>80</v>
      </c>
      <c r="B163" s="266"/>
      <c r="C163" s="266"/>
      <c r="D163" s="266"/>
      <c r="E163" s="4">
        <v>851</v>
      </c>
      <c r="F163" s="3" t="s">
        <v>57</v>
      </c>
      <c r="G163" s="3" t="s">
        <v>11</v>
      </c>
      <c r="H163" s="150" t="s">
        <v>612</v>
      </c>
      <c r="I163" s="3"/>
      <c r="J163" s="22">
        <f t="shared" ref="J163:O164" si="79">J164</f>
        <v>10910260</v>
      </c>
      <c r="K163" s="22">
        <f t="shared" si="79"/>
        <v>0</v>
      </c>
      <c r="L163" s="22">
        <f t="shared" si="79"/>
        <v>10910260</v>
      </c>
      <c r="M163" s="22">
        <f t="shared" si="79"/>
        <v>0</v>
      </c>
      <c r="N163" s="22">
        <f t="shared" si="79"/>
        <v>10910260</v>
      </c>
      <c r="O163" s="22">
        <f t="shared" si="79"/>
        <v>5957550</v>
      </c>
      <c r="P163" s="258">
        <f t="shared" si="74"/>
        <v>54.605023161684507</v>
      </c>
    </row>
    <row r="164" spans="1:16" ht="60" x14ac:dyDescent="0.25">
      <c r="A164" s="73" t="s">
        <v>40</v>
      </c>
      <c r="B164" s="54"/>
      <c r="C164" s="54"/>
      <c r="D164" s="54"/>
      <c r="E164" s="4">
        <v>851</v>
      </c>
      <c r="F164" s="3" t="s">
        <v>57</v>
      </c>
      <c r="G164" s="3" t="s">
        <v>11</v>
      </c>
      <c r="H164" s="150" t="s">
        <v>612</v>
      </c>
      <c r="I164" s="3" t="s">
        <v>81</v>
      </c>
      <c r="J164" s="22">
        <f t="shared" si="79"/>
        <v>10910260</v>
      </c>
      <c r="K164" s="22">
        <f t="shared" si="79"/>
        <v>0</v>
      </c>
      <c r="L164" s="22">
        <f t="shared" si="79"/>
        <v>10910260</v>
      </c>
      <c r="M164" s="22">
        <f t="shared" si="79"/>
        <v>0</v>
      </c>
      <c r="N164" s="22">
        <f t="shared" si="79"/>
        <v>10910260</v>
      </c>
      <c r="O164" s="22">
        <f t="shared" si="79"/>
        <v>5957550</v>
      </c>
      <c r="P164" s="258">
        <f t="shared" si="74"/>
        <v>54.605023161684507</v>
      </c>
    </row>
    <row r="165" spans="1:16" ht="30" x14ac:dyDescent="0.25">
      <c r="A165" s="73" t="s">
        <v>82</v>
      </c>
      <c r="B165" s="54"/>
      <c r="C165" s="54"/>
      <c r="D165" s="54"/>
      <c r="E165" s="4">
        <v>851</v>
      </c>
      <c r="F165" s="3" t="s">
        <v>57</v>
      </c>
      <c r="G165" s="3" t="s">
        <v>11</v>
      </c>
      <c r="H165" s="150" t="s">
        <v>612</v>
      </c>
      <c r="I165" s="3" t="s">
        <v>83</v>
      </c>
      <c r="J165" s="22">
        <v>10910260</v>
      </c>
      <c r="K165" s="22"/>
      <c r="L165" s="22">
        <f>J165</f>
        <v>10910260</v>
      </c>
      <c r="M165" s="22"/>
      <c r="N165" s="22">
        <v>10910260</v>
      </c>
      <c r="O165" s="22">
        <v>5957550</v>
      </c>
      <c r="P165" s="258">
        <f t="shared" si="74"/>
        <v>54.605023161684507</v>
      </c>
    </row>
    <row r="166" spans="1:16" ht="30" x14ac:dyDescent="0.25">
      <c r="A166" s="73" t="s">
        <v>84</v>
      </c>
      <c r="B166" s="266"/>
      <c r="C166" s="266"/>
      <c r="D166" s="266"/>
      <c r="E166" s="4">
        <v>851</v>
      </c>
      <c r="F166" s="3" t="s">
        <v>57</v>
      </c>
      <c r="G166" s="3" t="s">
        <v>11</v>
      </c>
      <c r="H166" s="150" t="s">
        <v>613</v>
      </c>
      <c r="I166" s="3"/>
      <c r="J166" s="22">
        <f t="shared" ref="J166:O167" si="80">J167</f>
        <v>7920176</v>
      </c>
      <c r="K166" s="22">
        <f t="shared" si="80"/>
        <v>0</v>
      </c>
      <c r="L166" s="22">
        <f t="shared" si="80"/>
        <v>7920176</v>
      </c>
      <c r="M166" s="22">
        <f t="shared" si="80"/>
        <v>0</v>
      </c>
      <c r="N166" s="22">
        <f t="shared" si="80"/>
        <v>7920176</v>
      </c>
      <c r="O166" s="22">
        <f t="shared" si="80"/>
        <v>5284639</v>
      </c>
      <c r="P166" s="258">
        <f t="shared" si="74"/>
        <v>66.723757148831027</v>
      </c>
    </row>
    <row r="167" spans="1:16" ht="60" x14ac:dyDescent="0.25">
      <c r="A167" s="73" t="s">
        <v>40</v>
      </c>
      <c r="B167" s="266"/>
      <c r="C167" s="266"/>
      <c r="D167" s="266"/>
      <c r="E167" s="4">
        <v>851</v>
      </c>
      <c r="F167" s="3" t="s">
        <v>57</v>
      </c>
      <c r="G167" s="3" t="s">
        <v>11</v>
      </c>
      <c r="H167" s="150" t="s">
        <v>613</v>
      </c>
      <c r="I167" s="3">
        <v>600</v>
      </c>
      <c r="J167" s="22">
        <f t="shared" si="80"/>
        <v>7920176</v>
      </c>
      <c r="K167" s="22">
        <f t="shared" si="80"/>
        <v>0</v>
      </c>
      <c r="L167" s="22">
        <f t="shared" si="80"/>
        <v>7920176</v>
      </c>
      <c r="M167" s="22">
        <f t="shared" si="80"/>
        <v>0</v>
      </c>
      <c r="N167" s="22">
        <f t="shared" si="80"/>
        <v>7920176</v>
      </c>
      <c r="O167" s="22">
        <f t="shared" si="80"/>
        <v>5284639</v>
      </c>
      <c r="P167" s="258">
        <f t="shared" si="74"/>
        <v>66.723757148831027</v>
      </c>
    </row>
    <row r="168" spans="1:16" ht="30" x14ac:dyDescent="0.25">
      <c r="A168" s="73" t="s">
        <v>82</v>
      </c>
      <c r="B168" s="266"/>
      <c r="C168" s="266"/>
      <c r="D168" s="266"/>
      <c r="E168" s="4">
        <v>851</v>
      </c>
      <c r="F168" s="3" t="s">
        <v>57</v>
      </c>
      <c r="G168" s="3" t="s">
        <v>11</v>
      </c>
      <c r="H168" s="150" t="s">
        <v>613</v>
      </c>
      <c r="I168" s="3" t="s">
        <v>83</v>
      </c>
      <c r="J168" s="22">
        <v>7920176</v>
      </c>
      <c r="K168" s="22"/>
      <c r="L168" s="22">
        <f>J168</f>
        <v>7920176</v>
      </c>
      <c r="M168" s="22"/>
      <c r="N168" s="22">
        <v>7920176</v>
      </c>
      <c r="O168" s="22">
        <f>5234639+50000</f>
        <v>5284639</v>
      </c>
      <c r="P168" s="258">
        <f t="shared" si="74"/>
        <v>66.723757148831027</v>
      </c>
    </row>
    <row r="169" spans="1:16" ht="30" x14ac:dyDescent="0.25">
      <c r="A169" s="73" t="s">
        <v>87</v>
      </c>
      <c r="B169" s="266"/>
      <c r="C169" s="266"/>
      <c r="D169" s="266"/>
      <c r="E169" s="4">
        <v>851</v>
      </c>
      <c r="F169" s="3" t="s">
        <v>57</v>
      </c>
      <c r="G169" s="3" t="s">
        <v>11</v>
      </c>
      <c r="H169" s="150" t="s">
        <v>614</v>
      </c>
      <c r="I169" s="3"/>
      <c r="J169" s="22">
        <f>J170+J172</f>
        <v>941190</v>
      </c>
      <c r="K169" s="22">
        <f t="shared" ref="K169:O169" si="81">K170+K172</f>
        <v>0</v>
      </c>
      <c r="L169" s="22">
        <f t="shared" si="81"/>
        <v>941190</v>
      </c>
      <c r="M169" s="22">
        <f t="shared" si="81"/>
        <v>0</v>
      </c>
      <c r="N169" s="22">
        <f t="shared" si="81"/>
        <v>941190</v>
      </c>
      <c r="O169" s="22">
        <f t="shared" si="81"/>
        <v>140726</v>
      </c>
      <c r="P169" s="258">
        <f t="shared" si="74"/>
        <v>14.951922566113113</v>
      </c>
    </row>
    <row r="170" spans="1:16" ht="45" x14ac:dyDescent="0.25">
      <c r="A170" s="73" t="s">
        <v>20</v>
      </c>
      <c r="B170" s="264"/>
      <c r="C170" s="264"/>
      <c r="D170" s="264"/>
      <c r="E170" s="4">
        <v>851</v>
      </c>
      <c r="F170" s="3" t="s">
        <v>57</v>
      </c>
      <c r="G170" s="3" t="s">
        <v>11</v>
      </c>
      <c r="H170" s="150" t="s">
        <v>614</v>
      </c>
      <c r="I170" s="3" t="s">
        <v>21</v>
      </c>
      <c r="J170" s="22">
        <f t="shared" ref="J170:O170" si="82">J171</f>
        <v>145000</v>
      </c>
      <c r="K170" s="22">
        <f t="shared" si="82"/>
        <v>0</v>
      </c>
      <c r="L170" s="22">
        <f t="shared" si="82"/>
        <v>145000</v>
      </c>
      <c r="M170" s="22">
        <f t="shared" si="82"/>
        <v>0</v>
      </c>
      <c r="N170" s="22">
        <f t="shared" si="82"/>
        <v>145000</v>
      </c>
      <c r="O170" s="22">
        <f t="shared" si="82"/>
        <v>79236</v>
      </c>
      <c r="P170" s="258">
        <f t="shared" si="74"/>
        <v>54.645517241379316</v>
      </c>
    </row>
    <row r="171" spans="1:16" ht="60" x14ac:dyDescent="0.25">
      <c r="A171" s="73" t="s">
        <v>9</v>
      </c>
      <c r="B171" s="266"/>
      <c r="C171" s="266"/>
      <c r="D171" s="266"/>
      <c r="E171" s="4">
        <v>851</v>
      </c>
      <c r="F171" s="3" t="s">
        <v>57</v>
      </c>
      <c r="G171" s="3" t="s">
        <v>11</v>
      </c>
      <c r="H171" s="150" t="s">
        <v>614</v>
      </c>
      <c r="I171" s="3" t="s">
        <v>22</v>
      </c>
      <c r="J171" s="22">
        <v>145000</v>
      </c>
      <c r="K171" s="22"/>
      <c r="L171" s="22">
        <f>J171</f>
        <v>145000</v>
      </c>
      <c r="M171" s="22"/>
      <c r="N171" s="22">
        <v>145000</v>
      </c>
      <c r="O171" s="22">
        <v>79236</v>
      </c>
      <c r="P171" s="258">
        <f t="shared" si="74"/>
        <v>54.645517241379316</v>
      </c>
    </row>
    <row r="172" spans="1:16" ht="60" x14ac:dyDescent="0.25">
      <c r="A172" s="73" t="s">
        <v>40</v>
      </c>
      <c r="B172" s="266"/>
      <c r="C172" s="266"/>
      <c r="D172" s="266"/>
      <c r="E172" s="4">
        <v>851</v>
      </c>
      <c r="F172" s="3" t="s">
        <v>57</v>
      </c>
      <c r="G172" s="3" t="s">
        <v>11</v>
      </c>
      <c r="H172" s="150" t="s">
        <v>614</v>
      </c>
      <c r="I172" s="3" t="s">
        <v>81</v>
      </c>
      <c r="J172" s="22">
        <f t="shared" ref="J172:O172" si="83">J173</f>
        <v>796190</v>
      </c>
      <c r="K172" s="22">
        <f t="shared" si="83"/>
        <v>0</v>
      </c>
      <c r="L172" s="22">
        <f t="shared" si="83"/>
        <v>796190</v>
      </c>
      <c r="M172" s="22">
        <f t="shared" si="83"/>
        <v>0</v>
      </c>
      <c r="N172" s="22">
        <f t="shared" si="83"/>
        <v>796190</v>
      </c>
      <c r="O172" s="22">
        <f t="shared" si="83"/>
        <v>61490</v>
      </c>
      <c r="P172" s="258">
        <f t="shared" si="74"/>
        <v>7.7230309348271149</v>
      </c>
    </row>
    <row r="173" spans="1:16" ht="30" x14ac:dyDescent="0.25">
      <c r="A173" s="73" t="s">
        <v>82</v>
      </c>
      <c r="B173" s="266"/>
      <c r="C173" s="266"/>
      <c r="D173" s="266"/>
      <c r="E173" s="4">
        <v>851</v>
      </c>
      <c r="F173" s="3" t="s">
        <v>57</v>
      </c>
      <c r="G173" s="3" t="s">
        <v>11</v>
      </c>
      <c r="H173" s="150" t="s">
        <v>614</v>
      </c>
      <c r="I173" s="3" t="s">
        <v>83</v>
      </c>
      <c r="J173" s="22">
        <v>796190</v>
      </c>
      <c r="K173" s="22"/>
      <c r="L173" s="22">
        <f>J173</f>
        <v>796190</v>
      </c>
      <c r="M173" s="22"/>
      <c r="N173" s="22">
        <v>796190</v>
      </c>
      <c r="O173" s="22">
        <v>61490</v>
      </c>
      <c r="P173" s="258">
        <f t="shared" si="74"/>
        <v>7.7230309348271149</v>
      </c>
    </row>
    <row r="174" spans="1:16" ht="45" x14ac:dyDescent="0.25">
      <c r="A174" s="73" t="s">
        <v>115</v>
      </c>
      <c r="B174" s="266"/>
      <c r="C174" s="266"/>
      <c r="D174" s="266"/>
      <c r="E174" s="4">
        <v>851</v>
      </c>
      <c r="F174" s="3" t="s">
        <v>57</v>
      </c>
      <c r="G174" s="3" t="s">
        <v>11</v>
      </c>
      <c r="H174" s="150" t="s">
        <v>776</v>
      </c>
      <c r="I174" s="3"/>
      <c r="J174" s="22">
        <f t="shared" ref="J174:O175" si="84">J175</f>
        <v>70000</v>
      </c>
      <c r="K174" s="22">
        <f t="shared" si="84"/>
        <v>0</v>
      </c>
      <c r="L174" s="22">
        <f t="shared" si="84"/>
        <v>70000</v>
      </c>
      <c r="M174" s="22">
        <f t="shared" si="84"/>
        <v>0</v>
      </c>
      <c r="N174" s="22">
        <f t="shared" si="84"/>
        <v>70000</v>
      </c>
      <c r="O174" s="22">
        <f t="shared" si="84"/>
        <v>21000</v>
      </c>
      <c r="P174" s="258">
        <f t="shared" si="74"/>
        <v>30</v>
      </c>
    </row>
    <row r="175" spans="1:16" ht="60" x14ac:dyDescent="0.25">
      <c r="A175" s="73" t="s">
        <v>40</v>
      </c>
      <c r="B175" s="266"/>
      <c r="C175" s="266"/>
      <c r="D175" s="266"/>
      <c r="E175" s="4">
        <v>851</v>
      </c>
      <c r="F175" s="3" t="s">
        <v>57</v>
      </c>
      <c r="G175" s="3" t="s">
        <v>11</v>
      </c>
      <c r="H175" s="150" t="s">
        <v>776</v>
      </c>
      <c r="I175" s="3" t="s">
        <v>81</v>
      </c>
      <c r="J175" s="22">
        <f t="shared" si="84"/>
        <v>70000</v>
      </c>
      <c r="K175" s="22">
        <f t="shared" si="84"/>
        <v>0</v>
      </c>
      <c r="L175" s="22">
        <f t="shared" si="84"/>
        <v>70000</v>
      </c>
      <c r="M175" s="22">
        <f t="shared" si="84"/>
        <v>0</v>
      </c>
      <c r="N175" s="22">
        <f t="shared" si="84"/>
        <v>70000</v>
      </c>
      <c r="O175" s="22">
        <f t="shared" si="84"/>
        <v>21000</v>
      </c>
      <c r="P175" s="258">
        <f t="shared" si="74"/>
        <v>30</v>
      </c>
    </row>
    <row r="176" spans="1:16" ht="30" x14ac:dyDescent="0.25">
      <c r="A176" s="73" t="s">
        <v>82</v>
      </c>
      <c r="B176" s="266"/>
      <c r="C176" s="266"/>
      <c r="D176" s="266"/>
      <c r="E176" s="4">
        <v>851</v>
      </c>
      <c r="F176" s="3" t="s">
        <v>57</v>
      </c>
      <c r="G176" s="3" t="s">
        <v>11</v>
      </c>
      <c r="H176" s="150" t="s">
        <v>776</v>
      </c>
      <c r="I176" s="3" t="s">
        <v>83</v>
      </c>
      <c r="J176" s="22">
        <v>70000</v>
      </c>
      <c r="K176" s="22"/>
      <c r="L176" s="22">
        <f>J176</f>
        <v>70000</v>
      </c>
      <c r="M176" s="22"/>
      <c r="N176" s="22">
        <v>70000</v>
      </c>
      <c r="O176" s="22">
        <v>21000</v>
      </c>
      <c r="P176" s="258">
        <f t="shared" si="74"/>
        <v>30</v>
      </c>
    </row>
    <row r="177" spans="1:16" ht="120" x14ac:dyDescent="0.25">
      <c r="A177" s="73" t="s">
        <v>503</v>
      </c>
      <c r="B177" s="266"/>
      <c r="C177" s="266"/>
      <c r="D177" s="266"/>
      <c r="E177" s="4">
        <v>851</v>
      </c>
      <c r="F177" s="3" t="s">
        <v>57</v>
      </c>
      <c r="G177" s="3" t="s">
        <v>11</v>
      </c>
      <c r="H177" s="150" t="s">
        <v>616</v>
      </c>
      <c r="I177" s="3"/>
      <c r="J177" s="22">
        <f t="shared" ref="J177:O177" si="85">J178+J180</f>
        <v>5600000</v>
      </c>
      <c r="K177" s="22">
        <f t="shared" si="85"/>
        <v>0</v>
      </c>
      <c r="L177" s="22">
        <f t="shared" si="85"/>
        <v>0</v>
      </c>
      <c r="M177" s="22">
        <f t="shared" si="85"/>
        <v>5600000</v>
      </c>
      <c r="N177" s="22">
        <f t="shared" si="85"/>
        <v>5600000</v>
      </c>
      <c r="O177" s="22">
        <f t="shared" si="85"/>
        <v>4199600</v>
      </c>
      <c r="P177" s="258">
        <f t="shared" si="74"/>
        <v>74.992857142857133</v>
      </c>
    </row>
    <row r="178" spans="1:16" ht="45" x14ac:dyDescent="0.25">
      <c r="A178" s="73" t="s">
        <v>20</v>
      </c>
      <c r="B178" s="266"/>
      <c r="C178" s="266"/>
      <c r="D178" s="266"/>
      <c r="E178" s="4">
        <v>851</v>
      </c>
      <c r="F178" s="3" t="s">
        <v>57</v>
      </c>
      <c r="G178" s="3" t="s">
        <v>11</v>
      </c>
      <c r="H178" s="150" t="s">
        <v>616</v>
      </c>
      <c r="I178" s="3">
        <v>200</v>
      </c>
      <c r="J178" s="22">
        <f t="shared" ref="J178:O178" si="86">J179</f>
        <v>375000</v>
      </c>
      <c r="K178" s="22">
        <f t="shared" si="86"/>
        <v>0</v>
      </c>
      <c r="L178" s="22">
        <f t="shared" si="86"/>
        <v>0</v>
      </c>
      <c r="M178" s="22">
        <f t="shared" si="86"/>
        <v>375000</v>
      </c>
      <c r="N178" s="22">
        <f t="shared" si="86"/>
        <v>375000</v>
      </c>
      <c r="O178" s="22">
        <f t="shared" si="86"/>
        <v>210000</v>
      </c>
      <c r="P178" s="258">
        <f t="shared" si="74"/>
        <v>56.000000000000007</v>
      </c>
    </row>
    <row r="179" spans="1:16" ht="60" x14ac:dyDescent="0.25">
      <c r="A179" s="73" t="s">
        <v>9</v>
      </c>
      <c r="B179" s="266"/>
      <c r="C179" s="266"/>
      <c r="D179" s="266"/>
      <c r="E179" s="4">
        <v>851</v>
      </c>
      <c r="F179" s="3" t="s">
        <v>57</v>
      </c>
      <c r="G179" s="3" t="s">
        <v>11</v>
      </c>
      <c r="H179" s="150" t="s">
        <v>616</v>
      </c>
      <c r="I179" s="3">
        <v>240</v>
      </c>
      <c r="J179" s="22">
        <v>375000</v>
      </c>
      <c r="K179" s="22"/>
      <c r="L179" s="22"/>
      <c r="M179" s="22">
        <f>J179</f>
        <v>375000</v>
      </c>
      <c r="N179" s="22">
        <v>375000</v>
      </c>
      <c r="O179" s="22">
        <v>210000</v>
      </c>
      <c r="P179" s="258">
        <f t="shared" si="74"/>
        <v>56.000000000000007</v>
      </c>
    </row>
    <row r="180" spans="1:16" ht="60" x14ac:dyDescent="0.25">
      <c r="A180" s="73" t="s">
        <v>40</v>
      </c>
      <c r="B180" s="266"/>
      <c r="C180" s="266"/>
      <c r="D180" s="266"/>
      <c r="E180" s="4">
        <v>851</v>
      </c>
      <c r="F180" s="3" t="s">
        <v>57</v>
      </c>
      <c r="G180" s="3" t="s">
        <v>11</v>
      </c>
      <c r="H180" s="150" t="s">
        <v>616</v>
      </c>
      <c r="I180" s="3">
        <v>600</v>
      </c>
      <c r="J180" s="22">
        <f t="shared" ref="J180:O180" si="87">J181</f>
        <v>5225000</v>
      </c>
      <c r="K180" s="22">
        <f t="shared" si="87"/>
        <v>0</v>
      </c>
      <c r="L180" s="22">
        <f t="shared" si="87"/>
        <v>0</v>
      </c>
      <c r="M180" s="22">
        <f t="shared" si="87"/>
        <v>5225000</v>
      </c>
      <c r="N180" s="22">
        <f t="shared" si="87"/>
        <v>5225000</v>
      </c>
      <c r="O180" s="22">
        <f t="shared" si="87"/>
        <v>3989600</v>
      </c>
      <c r="P180" s="258">
        <f t="shared" si="74"/>
        <v>76.355980861244021</v>
      </c>
    </row>
    <row r="181" spans="1:16" ht="30" x14ac:dyDescent="0.25">
      <c r="A181" s="73" t="s">
        <v>82</v>
      </c>
      <c r="B181" s="266"/>
      <c r="C181" s="266"/>
      <c r="D181" s="266"/>
      <c r="E181" s="4">
        <v>851</v>
      </c>
      <c r="F181" s="3" t="s">
        <v>57</v>
      </c>
      <c r="G181" s="3" t="s">
        <v>11</v>
      </c>
      <c r="H181" s="150" t="s">
        <v>616</v>
      </c>
      <c r="I181" s="3" t="s">
        <v>83</v>
      </c>
      <c r="J181" s="22">
        <v>5225000</v>
      </c>
      <c r="K181" s="22"/>
      <c r="L181" s="22"/>
      <c r="M181" s="22">
        <f>J181</f>
        <v>5225000</v>
      </c>
      <c r="N181" s="22">
        <v>5225000</v>
      </c>
      <c r="O181" s="22">
        <f>3939900+49700</f>
        <v>3989600</v>
      </c>
      <c r="P181" s="258">
        <f t="shared" si="74"/>
        <v>76.355980861244021</v>
      </c>
    </row>
    <row r="182" spans="1:16" ht="30" x14ac:dyDescent="0.25">
      <c r="A182" s="9" t="s">
        <v>250</v>
      </c>
      <c r="B182" s="266"/>
      <c r="C182" s="266"/>
      <c r="D182" s="266"/>
      <c r="E182" s="4">
        <v>851</v>
      </c>
      <c r="F182" s="3" t="s">
        <v>57</v>
      </c>
      <c r="G182" s="3" t="s">
        <v>11</v>
      </c>
      <c r="H182" s="4" t="s">
        <v>617</v>
      </c>
      <c r="I182" s="3"/>
      <c r="J182" s="22">
        <f t="shared" ref="J182:O183" si="88">J183</f>
        <v>88667</v>
      </c>
      <c r="K182" s="22">
        <f t="shared" si="88"/>
        <v>84234</v>
      </c>
      <c r="L182" s="22">
        <f t="shared" si="88"/>
        <v>4433</v>
      </c>
      <c r="M182" s="22">
        <f t="shared" si="88"/>
        <v>0</v>
      </c>
      <c r="N182" s="22">
        <f t="shared" si="88"/>
        <v>88667</v>
      </c>
      <c r="O182" s="22">
        <f t="shared" si="88"/>
        <v>88667</v>
      </c>
      <c r="P182" s="258">
        <f t="shared" si="74"/>
        <v>100</v>
      </c>
    </row>
    <row r="183" spans="1:16" ht="60" x14ac:dyDescent="0.25">
      <c r="A183" s="266" t="s">
        <v>40</v>
      </c>
      <c r="B183" s="266"/>
      <c r="C183" s="266"/>
      <c r="D183" s="266"/>
      <c r="E183" s="4">
        <v>851</v>
      </c>
      <c r="F183" s="3" t="s">
        <v>57</v>
      </c>
      <c r="G183" s="3" t="s">
        <v>11</v>
      </c>
      <c r="H183" s="4" t="s">
        <v>617</v>
      </c>
      <c r="I183" s="3" t="s">
        <v>81</v>
      </c>
      <c r="J183" s="22">
        <f t="shared" si="88"/>
        <v>88667</v>
      </c>
      <c r="K183" s="22">
        <f t="shared" si="88"/>
        <v>84234</v>
      </c>
      <c r="L183" s="22">
        <f t="shared" si="88"/>
        <v>4433</v>
      </c>
      <c r="M183" s="22">
        <f t="shared" si="88"/>
        <v>0</v>
      </c>
      <c r="N183" s="22">
        <f t="shared" si="88"/>
        <v>88667</v>
      </c>
      <c r="O183" s="22">
        <f t="shared" si="88"/>
        <v>88667</v>
      </c>
      <c r="P183" s="258">
        <f t="shared" si="74"/>
        <v>100</v>
      </c>
    </row>
    <row r="184" spans="1:16" ht="30" x14ac:dyDescent="0.25">
      <c r="A184" s="266" t="s">
        <v>41</v>
      </c>
      <c r="B184" s="266"/>
      <c r="C184" s="266"/>
      <c r="D184" s="266"/>
      <c r="E184" s="4">
        <v>851</v>
      </c>
      <c r="F184" s="3" t="s">
        <v>57</v>
      </c>
      <c r="G184" s="3" t="s">
        <v>11</v>
      </c>
      <c r="H184" s="4" t="s">
        <v>617</v>
      </c>
      <c r="I184" s="3" t="s">
        <v>83</v>
      </c>
      <c r="J184" s="22">
        <v>88667</v>
      </c>
      <c r="K184" s="22">
        <v>84234</v>
      </c>
      <c r="L184" s="22">
        <v>4433</v>
      </c>
      <c r="M184" s="22"/>
      <c r="N184" s="22">
        <v>88667</v>
      </c>
      <c r="O184" s="22">
        <v>88667</v>
      </c>
      <c r="P184" s="258">
        <f t="shared" si="74"/>
        <v>100</v>
      </c>
    </row>
    <row r="185" spans="1:16" ht="45" x14ac:dyDescent="0.25">
      <c r="A185" s="9" t="s">
        <v>244</v>
      </c>
      <c r="B185" s="266"/>
      <c r="C185" s="266"/>
      <c r="D185" s="266"/>
      <c r="E185" s="4">
        <v>851</v>
      </c>
      <c r="F185" s="3" t="s">
        <v>57</v>
      </c>
      <c r="G185" s="3" t="s">
        <v>11</v>
      </c>
      <c r="H185" s="4" t="s">
        <v>615</v>
      </c>
      <c r="I185" s="3"/>
      <c r="J185" s="22">
        <f t="shared" ref="J185:O186" si="89">J186</f>
        <v>209203</v>
      </c>
      <c r="K185" s="22">
        <f t="shared" si="89"/>
        <v>0</v>
      </c>
      <c r="L185" s="22">
        <f t="shared" si="89"/>
        <v>209203</v>
      </c>
      <c r="M185" s="22">
        <f t="shared" si="89"/>
        <v>0</v>
      </c>
      <c r="N185" s="22">
        <f t="shared" si="89"/>
        <v>209203</v>
      </c>
      <c r="O185" s="22">
        <f t="shared" si="89"/>
        <v>209203</v>
      </c>
      <c r="P185" s="258">
        <f t="shared" si="74"/>
        <v>100</v>
      </c>
    </row>
    <row r="186" spans="1:16" ht="45" x14ac:dyDescent="0.25">
      <c r="A186" s="266" t="s">
        <v>20</v>
      </c>
      <c r="B186" s="266"/>
      <c r="C186" s="266"/>
      <c r="D186" s="266"/>
      <c r="E186" s="4">
        <v>851</v>
      </c>
      <c r="F186" s="3" t="s">
        <v>57</v>
      </c>
      <c r="G186" s="3" t="s">
        <v>11</v>
      </c>
      <c r="H186" s="4" t="s">
        <v>615</v>
      </c>
      <c r="I186" s="3" t="s">
        <v>21</v>
      </c>
      <c r="J186" s="22">
        <f t="shared" si="89"/>
        <v>209203</v>
      </c>
      <c r="K186" s="22">
        <f t="shared" si="89"/>
        <v>0</v>
      </c>
      <c r="L186" s="22">
        <f t="shared" si="89"/>
        <v>209203</v>
      </c>
      <c r="M186" s="22">
        <f t="shared" si="89"/>
        <v>0</v>
      </c>
      <c r="N186" s="22">
        <f t="shared" si="89"/>
        <v>209203</v>
      </c>
      <c r="O186" s="22">
        <f t="shared" si="89"/>
        <v>209203</v>
      </c>
      <c r="P186" s="258">
        <f t="shared" si="74"/>
        <v>100</v>
      </c>
    </row>
    <row r="187" spans="1:16" ht="60" x14ac:dyDescent="0.25">
      <c r="A187" s="266" t="s">
        <v>9</v>
      </c>
      <c r="B187" s="266"/>
      <c r="C187" s="266"/>
      <c r="D187" s="266"/>
      <c r="E187" s="4">
        <v>851</v>
      </c>
      <c r="F187" s="3" t="s">
        <v>57</v>
      </c>
      <c r="G187" s="3" t="s">
        <v>11</v>
      </c>
      <c r="H187" s="4" t="s">
        <v>615</v>
      </c>
      <c r="I187" s="3" t="s">
        <v>22</v>
      </c>
      <c r="J187" s="22">
        <v>209203</v>
      </c>
      <c r="K187" s="22"/>
      <c r="L187" s="22">
        <f>J187</f>
        <v>209203</v>
      </c>
      <c r="M187" s="22"/>
      <c r="N187" s="22">
        <v>209203</v>
      </c>
      <c r="O187" s="22">
        <v>209203</v>
      </c>
      <c r="P187" s="258">
        <f t="shared" si="74"/>
        <v>100</v>
      </c>
    </row>
    <row r="188" spans="1:16" ht="28.5" x14ac:dyDescent="0.25">
      <c r="A188" s="19" t="s">
        <v>88</v>
      </c>
      <c r="B188" s="54"/>
      <c r="C188" s="54"/>
      <c r="D188" s="54"/>
      <c r="E188" s="4">
        <v>851</v>
      </c>
      <c r="F188" s="20" t="s">
        <v>57</v>
      </c>
      <c r="G188" s="20" t="s">
        <v>13</v>
      </c>
      <c r="H188" s="150" t="s">
        <v>47</v>
      </c>
      <c r="I188" s="20"/>
      <c r="J188" s="39">
        <f t="shared" ref="J188:O190" si="90">J189</f>
        <v>5000</v>
      </c>
      <c r="K188" s="39">
        <f t="shared" si="90"/>
        <v>0</v>
      </c>
      <c r="L188" s="39">
        <f t="shared" si="90"/>
        <v>5000</v>
      </c>
      <c r="M188" s="39">
        <f t="shared" si="90"/>
        <v>0</v>
      </c>
      <c r="N188" s="39">
        <f t="shared" si="90"/>
        <v>5000</v>
      </c>
      <c r="O188" s="39">
        <f t="shared" si="90"/>
        <v>0</v>
      </c>
      <c r="P188" s="258">
        <f t="shared" si="74"/>
        <v>0</v>
      </c>
    </row>
    <row r="189" spans="1:16" ht="45" x14ac:dyDescent="0.25">
      <c r="A189" s="16" t="s">
        <v>89</v>
      </c>
      <c r="B189" s="266"/>
      <c r="C189" s="266"/>
      <c r="D189" s="266"/>
      <c r="E189" s="4">
        <v>851</v>
      </c>
      <c r="F189" s="3" t="s">
        <v>57</v>
      </c>
      <c r="G189" s="3" t="s">
        <v>13</v>
      </c>
      <c r="H189" s="150" t="s">
        <v>619</v>
      </c>
      <c r="I189" s="3"/>
      <c r="J189" s="22">
        <f t="shared" si="90"/>
        <v>5000</v>
      </c>
      <c r="K189" s="22">
        <f t="shared" si="90"/>
        <v>0</v>
      </c>
      <c r="L189" s="22">
        <f t="shared" si="90"/>
        <v>5000</v>
      </c>
      <c r="M189" s="22">
        <f t="shared" si="90"/>
        <v>0</v>
      </c>
      <c r="N189" s="22">
        <f t="shared" si="90"/>
        <v>5000</v>
      </c>
      <c r="O189" s="22">
        <f t="shared" si="90"/>
        <v>0</v>
      </c>
      <c r="P189" s="258">
        <f t="shared" si="74"/>
        <v>0</v>
      </c>
    </row>
    <row r="190" spans="1:16" ht="45" x14ac:dyDescent="0.25">
      <c r="A190" s="266" t="s">
        <v>20</v>
      </c>
      <c r="B190" s="264"/>
      <c r="C190" s="264"/>
      <c r="D190" s="264"/>
      <c r="E190" s="4">
        <v>851</v>
      </c>
      <c r="F190" s="3" t="s">
        <v>57</v>
      </c>
      <c r="G190" s="3" t="s">
        <v>13</v>
      </c>
      <c r="H190" s="150" t="s">
        <v>619</v>
      </c>
      <c r="I190" s="3" t="s">
        <v>21</v>
      </c>
      <c r="J190" s="22">
        <f t="shared" si="90"/>
        <v>5000</v>
      </c>
      <c r="K190" s="22">
        <f t="shared" si="90"/>
        <v>0</v>
      </c>
      <c r="L190" s="22">
        <f t="shared" si="90"/>
        <v>5000</v>
      </c>
      <c r="M190" s="22">
        <f t="shared" si="90"/>
        <v>0</v>
      </c>
      <c r="N190" s="22">
        <f t="shared" si="90"/>
        <v>5000</v>
      </c>
      <c r="O190" s="22">
        <f t="shared" si="90"/>
        <v>0</v>
      </c>
      <c r="P190" s="258">
        <f t="shared" si="74"/>
        <v>0</v>
      </c>
    </row>
    <row r="191" spans="1:16" ht="60" x14ac:dyDescent="0.25">
      <c r="A191" s="266" t="s">
        <v>9</v>
      </c>
      <c r="B191" s="266"/>
      <c r="C191" s="266"/>
      <c r="D191" s="266"/>
      <c r="E191" s="4">
        <v>851</v>
      </c>
      <c r="F191" s="3" t="s">
        <v>57</v>
      </c>
      <c r="G191" s="3" t="s">
        <v>13</v>
      </c>
      <c r="H191" s="150" t="s">
        <v>619</v>
      </c>
      <c r="I191" s="3" t="s">
        <v>22</v>
      </c>
      <c r="J191" s="22">
        <v>5000</v>
      </c>
      <c r="K191" s="22"/>
      <c r="L191" s="22">
        <f>J191</f>
        <v>5000</v>
      </c>
      <c r="M191" s="22"/>
      <c r="N191" s="22">
        <v>5000</v>
      </c>
      <c r="O191" s="22"/>
      <c r="P191" s="258">
        <f t="shared" si="74"/>
        <v>0</v>
      </c>
    </row>
    <row r="192" spans="1:16" x14ac:dyDescent="0.25">
      <c r="A192" s="17" t="s">
        <v>90</v>
      </c>
      <c r="B192" s="35"/>
      <c r="C192" s="35"/>
      <c r="D192" s="35"/>
      <c r="E192" s="4">
        <v>851</v>
      </c>
      <c r="F192" s="18" t="s">
        <v>91</v>
      </c>
      <c r="G192" s="18"/>
      <c r="H192" s="150" t="s">
        <v>47</v>
      </c>
      <c r="I192" s="18"/>
      <c r="J192" s="27">
        <f t="shared" ref="J192:O192" si="91">J193+J197+J204</f>
        <v>16260354.789999999</v>
      </c>
      <c r="K192" s="27">
        <f t="shared" si="91"/>
        <v>12044283.99</v>
      </c>
      <c r="L192" s="27">
        <f t="shared" si="91"/>
        <v>4216070.8</v>
      </c>
      <c r="M192" s="27">
        <f t="shared" si="91"/>
        <v>0</v>
      </c>
      <c r="N192" s="27">
        <f t="shared" si="91"/>
        <v>16320354.789999999</v>
      </c>
      <c r="O192" s="27">
        <f t="shared" si="91"/>
        <v>14209880.510000002</v>
      </c>
      <c r="P192" s="258">
        <f t="shared" si="74"/>
        <v>87.068453430355859</v>
      </c>
    </row>
    <row r="193" spans="1:16" x14ac:dyDescent="0.25">
      <c r="A193" s="19" t="s">
        <v>92</v>
      </c>
      <c r="B193" s="54"/>
      <c r="C193" s="54"/>
      <c r="D193" s="54"/>
      <c r="E193" s="4">
        <v>851</v>
      </c>
      <c r="F193" s="20" t="s">
        <v>91</v>
      </c>
      <c r="G193" s="20" t="s">
        <v>11</v>
      </c>
      <c r="H193" s="150" t="s">
        <v>47</v>
      </c>
      <c r="I193" s="20"/>
      <c r="J193" s="23">
        <f t="shared" ref="J193:O195" si="92">J194</f>
        <v>3235700</v>
      </c>
      <c r="K193" s="23">
        <f t="shared" si="92"/>
        <v>0</v>
      </c>
      <c r="L193" s="23">
        <f t="shared" si="92"/>
        <v>3235700</v>
      </c>
      <c r="M193" s="23">
        <f t="shared" si="92"/>
        <v>0</v>
      </c>
      <c r="N193" s="23">
        <f t="shared" si="92"/>
        <v>3235700</v>
      </c>
      <c r="O193" s="23">
        <f t="shared" si="92"/>
        <v>2258559.0499999998</v>
      </c>
      <c r="P193" s="258">
        <f t="shared" si="74"/>
        <v>69.801250115894547</v>
      </c>
    </row>
    <row r="194" spans="1:16" ht="45" x14ac:dyDescent="0.25">
      <c r="A194" s="16" t="s">
        <v>93</v>
      </c>
      <c r="B194" s="266"/>
      <c r="C194" s="266"/>
      <c r="D194" s="266"/>
      <c r="E194" s="4">
        <v>851</v>
      </c>
      <c r="F194" s="3" t="s">
        <v>91</v>
      </c>
      <c r="G194" s="3" t="s">
        <v>11</v>
      </c>
      <c r="H194" s="150" t="s">
        <v>620</v>
      </c>
      <c r="I194" s="3"/>
      <c r="J194" s="22">
        <f t="shared" si="92"/>
        <v>3235700</v>
      </c>
      <c r="K194" s="22">
        <f t="shared" si="92"/>
        <v>0</v>
      </c>
      <c r="L194" s="22">
        <f t="shared" si="92"/>
        <v>3235700</v>
      </c>
      <c r="M194" s="22">
        <f t="shared" si="92"/>
        <v>0</v>
      </c>
      <c r="N194" s="22">
        <f t="shared" si="92"/>
        <v>3235700</v>
      </c>
      <c r="O194" s="22">
        <f t="shared" si="92"/>
        <v>2258559.0499999998</v>
      </c>
      <c r="P194" s="258">
        <f t="shared" si="74"/>
        <v>69.801250115894547</v>
      </c>
    </row>
    <row r="195" spans="1:16" ht="30" x14ac:dyDescent="0.25">
      <c r="A195" s="264" t="s">
        <v>94</v>
      </c>
      <c r="B195" s="264"/>
      <c r="C195" s="264"/>
      <c r="D195" s="264"/>
      <c r="E195" s="4">
        <v>851</v>
      </c>
      <c r="F195" s="3" t="s">
        <v>91</v>
      </c>
      <c r="G195" s="3" t="s">
        <v>11</v>
      </c>
      <c r="H195" s="150" t="s">
        <v>620</v>
      </c>
      <c r="I195" s="3" t="s">
        <v>95</v>
      </c>
      <c r="J195" s="22">
        <f t="shared" si="92"/>
        <v>3235700</v>
      </c>
      <c r="K195" s="22">
        <f t="shared" si="92"/>
        <v>0</v>
      </c>
      <c r="L195" s="22">
        <f t="shared" si="92"/>
        <v>3235700</v>
      </c>
      <c r="M195" s="22">
        <f t="shared" si="92"/>
        <v>0</v>
      </c>
      <c r="N195" s="22">
        <f t="shared" si="92"/>
        <v>3235700</v>
      </c>
      <c r="O195" s="22">
        <f t="shared" si="92"/>
        <v>2258559.0499999998</v>
      </c>
      <c r="P195" s="258">
        <f t="shared" si="74"/>
        <v>69.801250115894547</v>
      </c>
    </row>
    <row r="196" spans="1:16" ht="45" x14ac:dyDescent="0.25">
      <c r="A196" s="264" t="s">
        <v>96</v>
      </c>
      <c r="B196" s="266"/>
      <c r="C196" s="266"/>
      <c r="D196" s="26"/>
      <c r="E196" s="4">
        <v>851</v>
      </c>
      <c r="F196" s="3" t="s">
        <v>91</v>
      </c>
      <c r="G196" s="3" t="s">
        <v>11</v>
      </c>
      <c r="H196" s="150" t="s">
        <v>620</v>
      </c>
      <c r="I196" s="3" t="s">
        <v>97</v>
      </c>
      <c r="J196" s="22">
        <v>3235700</v>
      </c>
      <c r="K196" s="22"/>
      <c r="L196" s="22">
        <f>J196</f>
        <v>3235700</v>
      </c>
      <c r="M196" s="22"/>
      <c r="N196" s="22">
        <v>3235700</v>
      </c>
      <c r="O196" s="22">
        <v>2258559.0499999998</v>
      </c>
      <c r="P196" s="258">
        <f t="shared" si="74"/>
        <v>69.801250115894547</v>
      </c>
    </row>
    <row r="197" spans="1:16" x14ac:dyDescent="0.25">
      <c r="A197" s="97" t="s">
        <v>99</v>
      </c>
      <c r="B197" s="54"/>
      <c r="C197" s="54"/>
      <c r="D197" s="54"/>
      <c r="E197" s="4">
        <v>851</v>
      </c>
      <c r="F197" s="20" t="s">
        <v>91</v>
      </c>
      <c r="G197" s="20" t="s">
        <v>13</v>
      </c>
      <c r="H197" s="150" t="s">
        <v>47</v>
      </c>
      <c r="I197" s="20"/>
      <c r="J197" s="23">
        <f t="shared" ref="J197:O197" si="93">J201+J198</f>
        <v>12944654.789999999</v>
      </c>
      <c r="K197" s="23">
        <f t="shared" si="93"/>
        <v>12044283.99</v>
      </c>
      <c r="L197" s="23">
        <f t="shared" si="93"/>
        <v>900370.8</v>
      </c>
      <c r="M197" s="23">
        <f t="shared" si="93"/>
        <v>0</v>
      </c>
      <c r="N197" s="23">
        <f t="shared" si="93"/>
        <v>12944654.789999999</v>
      </c>
      <c r="O197" s="23">
        <f t="shared" si="93"/>
        <v>11811321.460000001</v>
      </c>
      <c r="P197" s="258">
        <f t="shared" si="74"/>
        <v>91.244777490122644</v>
      </c>
    </row>
    <row r="198" spans="1:16" s="2" customFormat="1" ht="105" x14ac:dyDescent="0.25">
      <c r="A198" s="73" t="s">
        <v>169</v>
      </c>
      <c r="B198" s="266"/>
      <c r="C198" s="266"/>
      <c r="D198" s="266"/>
      <c r="E198" s="4">
        <v>851</v>
      </c>
      <c r="F198" s="4" t="s">
        <v>91</v>
      </c>
      <c r="G198" s="4" t="s">
        <v>13</v>
      </c>
      <c r="H198" s="150" t="s">
        <v>621</v>
      </c>
      <c r="I198" s="4"/>
      <c r="J198" s="22">
        <f t="shared" ref="J198:O199" si="94">J199</f>
        <v>9793356.9900000002</v>
      </c>
      <c r="K198" s="22">
        <f t="shared" si="94"/>
        <v>9793356.9900000002</v>
      </c>
      <c r="L198" s="22">
        <f t="shared" si="94"/>
        <v>0</v>
      </c>
      <c r="M198" s="22">
        <f t="shared" si="94"/>
        <v>0</v>
      </c>
      <c r="N198" s="22">
        <f t="shared" si="94"/>
        <v>9793356.9900000002</v>
      </c>
      <c r="O198" s="22">
        <f t="shared" si="94"/>
        <v>8660023.6600000001</v>
      </c>
      <c r="P198" s="258">
        <f t="shared" si="74"/>
        <v>88.427529690204835</v>
      </c>
    </row>
    <row r="199" spans="1:16" s="2" customFormat="1" ht="45" x14ac:dyDescent="0.25">
      <c r="A199" s="73" t="s">
        <v>70</v>
      </c>
      <c r="B199" s="266"/>
      <c r="C199" s="266"/>
      <c r="D199" s="266"/>
      <c r="E199" s="4">
        <v>851</v>
      </c>
      <c r="F199" s="4" t="s">
        <v>91</v>
      </c>
      <c r="G199" s="4" t="s">
        <v>13</v>
      </c>
      <c r="H199" s="150" t="s">
        <v>621</v>
      </c>
      <c r="I199" s="4" t="s">
        <v>71</v>
      </c>
      <c r="J199" s="22">
        <f t="shared" si="94"/>
        <v>9793356.9900000002</v>
      </c>
      <c r="K199" s="22">
        <f t="shared" si="94"/>
        <v>9793356.9900000002</v>
      </c>
      <c r="L199" s="22">
        <f t="shared" si="94"/>
        <v>0</v>
      </c>
      <c r="M199" s="22">
        <f t="shared" si="94"/>
        <v>0</v>
      </c>
      <c r="N199" s="22">
        <f t="shared" si="94"/>
        <v>9793356.9900000002</v>
      </c>
      <c r="O199" s="22">
        <f t="shared" si="94"/>
        <v>8660023.6600000001</v>
      </c>
      <c r="P199" s="258">
        <f t="shared" si="74"/>
        <v>88.427529690204835</v>
      </c>
    </row>
    <row r="200" spans="1:16" s="2" customFormat="1" ht="30" x14ac:dyDescent="0.25">
      <c r="A200" s="73" t="s">
        <v>72</v>
      </c>
      <c r="B200" s="266"/>
      <c r="C200" s="266"/>
      <c r="D200" s="266"/>
      <c r="E200" s="4">
        <v>851</v>
      </c>
      <c r="F200" s="4" t="s">
        <v>91</v>
      </c>
      <c r="G200" s="4" t="s">
        <v>13</v>
      </c>
      <c r="H200" s="150" t="s">
        <v>621</v>
      </c>
      <c r="I200" s="4" t="s">
        <v>73</v>
      </c>
      <c r="J200" s="22">
        <v>9793356.9900000002</v>
      </c>
      <c r="K200" s="22">
        <f>J200</f>
        <v>9793356.9900000002</v>
      </c>
      <c r="L200" s="22"/>
      <c r="M200" s="22"/>
      <c r="N200" s="22">
        <v>9793356.9900000002</v>
      </c>
      <c r="O200" s="22">
        <v>8660023.6600000001</v>
      </c>
      <c r="P200" s="258">
        <f t="shared" si="74"/>
        <v>88.427529690204835</v>
      </c>
    </row>
    <row r="201" spans="1:16" ht="45" x14ac:dyDescent="0.25">
      <c r="A201" s="73" t="s">
        <v>249</v>
      </c>
      <c r="B201" s="264"/>
      <c r="C201" s="264"/>
      <c r="D201" s="264"/>
      <c r="E201" s="4">
        <v>851</v>
      </c>
      <c r="F201" s="3" t="s">
        <v>91</v>
      </c>
      <c r="G201" s="3" t="s">
        <v>13</v>
      </c>
      <c r="H201" s="150" t="s">
        <v>622</v>
      </c>
      <c r="I201" s="3"/>
      <c r="J201" s="22">
        <f t="shared" ref="J201:O202" si="95">J202</f>
        <v>3151297.8</v>
      </c>
      <c r="K201" s="22">
        <f t="shared" si="95"/>
        <v>2250927</v>
      </c>
      <c r="L201" s="22">
        <f t="shared" si="95"/>
        <v>900370.8</v>
      </c>
      <c r="M201" s="22">
        <f t="shared" si="95"/>
        <v>0</v>
      </c>
      <c r="N201" s="22">
        <f t="shared" si="95"/>
        <v>3151297.8</v>
      </c>
      <c r="O201" s="22">
        <f t="shared" si="95"/>
        <v>3151297.8</v>
      </c>
      <c r="P201" s="258">
        <f t="shared" si="74"/>
        <v>100</v>
      </c>
    </row>
    <row r="202" spans="1:16" ht="30" x14ac:dyDescent="0.25">
      <c r="A202" s="73" t="s">
        <v>94</v>
      </c>
      <c r="B202" s="264"/>
      <c r="C202" s="264"/>
      <c r="D202" s="264"/>
      <c r="E202" s="4">
        <v>851</v>
      </c>
      <c r="F202" s="3" t="s">
        <v>91</v>
      </c>
      <c r="G202" s="3" t="s">
        <v>13</v>
      </c>
      <c r="H202" s="150" t="s">
        <v>622</v>
      </c>
      <c r="I202" s="3" t="s">
        <v>95</v>
      </c>
      <c r="J202" s="22">
        <f t="shared" si="95"/>
        <v>3151297.8</v>
      </c>
      <c r="K202" s="22">
        <f t="shared" si="95"/>
        <v>2250927</v>
      </c>
      <c r="L202" s="22">
        <f t="shared" si="95"/>
        <v>900370.8</v>
      </c>
      <c r="M202" s="22">
        <f t="shared" si="95"/>
        <v>0</v>
      </c>
      <c r="N202" s="22">
        <f t="shared" si="95"/>
        <v>3151297.8</v>
      </c>
      <c r="O202" s="22">
        <f t="shared" si="95"/>
        <v>3151297.8</v>
      </c>
      <c r="P202" s="258">
        <f t="shared" si="74"/>
        <v>100</v>
      </c>
    </row>
    <row r="203" spans="1:16" ht="45" x14ac:dyDescent="0.25">
      <c r="A203" s="73" t="s">
        <v>96</v>
      </c>
      <c r="B203" s="264"/>
      <c r="C203" s="264"/>
      <c r="D203" s="264"/>
      <c r="E203" s="4">
        <v>851</v>
      </c>
      <c r="F203" s="3" t="s">
        <v>91</v>
      </c>
      <c r="G203" s="3" t="s">
        <v>13</v>
      </c>
      <c r="H203" s="150" t="s">
        <v>622</v>
      </c>
      <c r="I203" s="3" t="s">
        <v>97</v>
      </c>
      <c r="J203" s="22">
        <v>3151297.8</v>
      </c>
      <c r="K203" s="22">
        <v>2250927</v>
      </c>
      <c r="L203" s="22">
        <v>900370.8</v>
      </c>
      <c r="M203" s="22"/>
      <c r="N203" s="22">
        <v>3151297.8</v>
      </c>
      <c r="O203" s="22">
        <v>3151297.8</v>
      </c>
      <c r="P203" s="258">
        <f t="shared" si="74"/>
        <v>100</v>
      </c>
    </row>
    <row r="204" spans="1:16" ht="28.5" x14ac:dyDescent="0.25">
      <c r="A204" s="97" t="s">
        <v>100</v>
      </c>
      <c r="B204" s="54"/>
      <c r="C204" s="54"/>
      <c r="D204" s="54"/>
      <c r="E204" s="4">
        <v>851</v>
      </c>
      <c r="F204" s="20" t="s">
        <v>91</v>
      </c>
      <c r="G204" s="20" t="s">
        <v>101</v>
      </c>
      <c r="H204" s="150" t="s">
        <v>47</v>
      </c>
      <c r="I204" s="20"/>
      <c r="J204" s="23">
        <f t="shared" ref="J204:O206" si="96">J205</f>
        <v>80000</v>
      </c>
      <c r="K204" s="23">
        <f t="shared" si="96"/>
        <v>0</v>
      </c>
      <c r="L204" s="23">
        <f t="shared" si="96"/>
        <v>80000</v>
      </c>
      <c r="M204" s="23">
        <f t="shared" si="96"/>
        <v>0</v>
      </c>
      <c r="N204" s="23">
        <f t="shared" si="96"/>
        <v>140000</v>
      </c>
      <c r="O204" s="23">
        <f t="shared" si="96"/>
        <v>140000</v>
      </c>
      <c r="P204" s="258">
        <f t="shared" si="74"/>
        <v>100</v>
      </c>
    </row>
    <row r="205" spans="1:16" ht="30" x14ac:dyDescent="0.25">
      <c r="A205" s="16" t="s">
        <v>98</v>
      </c>
      <c r="B205" s="266"/>
      <c r="C205" s="266"/>
      <c r="D205" s="26"/>
      <c r="E205" s="4">
        <v>851</v>
      </c>
      <c r="F205" s="3" t="s">
        <v>91</v>
      </c>
      <c r="G205" s="3" t="s">
        <v>101</v>
      </c>
      <c r="H205" s="4" t="s">
        <v>218</v>
      </c>
      <c r="I205" s="3"/>
      <c r="J205" s="22">
        <f t="shared" si="96"/>
        <v>80000</v>
      </c>
      <c r="K205" s="22">
        <f t="shared" si="96"/>
        <v>0</v>
      </c>
      <c r="L205" s="22">
        <f t="shared" si="96"/>
        <v>80000</v>
      </c>
      <c r="M205" s="22">
        <f t="shared" si="96"/>
        <v>0</v>
      </c>
      <c r="N205" s="22">
        <f t="shared" si="96"/>
        <v>140000</v>
      </c>
      <c r="O205" s="22">
        <f t="shared" si="96"/>
        <v>140000</v>
      </c>
      <c r="P205" s="258">
        <f t="shared" ref="P205:P245" si="97">O205/N205*100</f>
        <v>100</v>
      </c>
    </row>
    <row r="206" spans="1:16" ht="30" x14ac:dyDescent="0.25">
      <c r="A206" s="264" t="s">
        <v>94</v>
      </c>
      <c r="B206" s="266"/>
      <c r="C206" s="266"/>
      <c r="D206" s="26"/>
      <c r="E206" s="4">
        <v>851</v>
      </c>
      <c r="F206" s="3" t="s">
        <v>91</v>
      </c>
      <c r="G206" s="3" t="s">
        <v>101</v>
      </c>
      <c r="H206" s="4" t="s">
        <v>218</v>
      </c>
      <c r="I206" s="3" t="s">
        <v>95</v>
      </c>
      <c r="J206" s="22">
        <f t="shared" si="96"/>
        <v>80000</v>
      </c>
      <c r="K206" s="22">
        <f t="shared" si="96"/>
        <v>0</v>
      </c>
      <c r="L206" s="22">
        <f t="shared" si="96"/>
        <v>80000</v>
      </c>
      <c r="M206" s="22">
        <f t="shared" si="96"/>
        <v>0</v>
      </c>
      <c r="N206" s="22">
        <f t="shared" si="96"/>
        <v>140000</v>
      </c>
      <c r="O206" s="22">
        <f t="shared" si="96"/>
        <v>140000</v>
      </c>
      <c r="P206" s="258">
        <f t="shared" si="97"/>
        <v>100</v>
      </c>
    </row>
    <row r="207" spans="1:16" ht="45" x14ac:dyDescent="0.25">
      <c r="A207" s="264" t="s">
        <v>96</v>
      </c>
      <c r="B207" s="266"/>
      <c r="C207" s="266"/>
      <c r="D207" s="26"/>
      <c r="E207" s="4">
        <v>851</v>
      </c>
      <c r="F207" s="3" t="s">
        <v>91</v>
      </c>
      <c r="G207" s="3" t="s">
        <v>101</v>
      </c>
      <c r="H207" s="4" t="s">
        <v>218</v>
      </c>
      <c r="I207" s="3" t="s">
        <v>97</v>
      </c>
      <c r="J207" s="22">
        <v>80000</v>
      </c>
      <c r="K207" s="22"/>
      <c r="L207" s="22">
        <f>J207</f>
        <v>80000</v>
      </c>
      <c r="M207" s="22"/>
      <c r="N207" s="22">
        <v>140000</v>
      </c>
      <c r="O207" s="22">
        <v>140000</v>
      </c>
      <c r="P207" s="258">
        <f t="shared" si="97"/>
        <v>100</v>
      </c>
    </row>
    <row r="208" spans="1:16" x14ac:dyDescent="0.25">
      <c r="A208" s="99" t="s">
        <v>104</v>
      </c>
      <c r="B208" s="35"/>
      <c r="C208" s="35"/>
      <c r="D208" s="35"/>
      <c r="E208" s="4">
        <v>851</v>
      </c>
      <c r="F208" s="18" t="s">
        <v>105</v>
      </c>
      <c r="G208" s="18"/>
      <c r="H208" s="150" t="s">
        <v>47</v>
      </c>
      <c r="I208" s="18"/>
      <c r="J208" s="27">
        <f>J209</f>
        <v>788500</v>
      </c>
      <c r="K208" s="27">
        <f t="shared" ref="K208:P208" si="98">K209</f>
        <v>0</v>
      </c>
      <c r="L208" s="27">
        <f t="shared" si="98"/>
        <v>520500</v>
      </c>
      <c r="M208" s="27">
        <f t="shared" si="98"/>
        <v>268000</v>
      </c>
      <c r="N208" s="27">
        <f t="shared" si="98"/>
        <v>788500</v>
      </c>
      <c r="O208" s="27">
        <f t="shared" si="98"/>
        <v>543194</v>
      </c>
      <c r="P208" s="27">
        <f t="shared" si="98"/>
        <v>217.66931736744706</v>
      </c>
    </row>
    <row r="209" spans="1:16" x14ac:dyDescent="0.25">
      <c r="A209" s="97" t="s">
        <v>106</v>
      </c>
      <c r="B209" s="28"/>
      <c r="C209" s="28"/>
      <c r="D209" s="28"/>
      <c r="E209" s="4">
        <v>851</v>
      </c>
      <c r="F209" s="20" t="s">
        <v>105</v>
      </c>
      <c r="G209" s="20" t="s">
        <v>43</v>
      </c>
      <c r="H209" s="150" t="s">
        <v>47</v>
      </c>
      <c r="I209" s="20"/>
      <c r="J209" s="23">
        <f>J210+J215+J223+J220</f>
        <v>788500</v>
      </c>
      <c r="K209" s="23">
        <f t="shared" ref="K209:P209" si="99">K210+K215+K223+K220</f>
        <v>0</v>
      </c>
      <c r="L209" s="23">
        <f t="shared" si="99"/>
        <v>520500</v>
      </c>
      <c r="M209" s="23">
        <f t="shared" si="99"/>
        <v>268000</v>
      </c>
      <c r="N209" s="23">
        <f t="shared" si="99"/>
        <v>788500</v>
      </c>
      <c r="O209" s="23">
        <f t="shared" si="99"/>
        <v>543194</v>
      </c>
      <c r="P209" s="23">
        <f t="shared" si="99"/>
        <v>217.66931736744706</v>
      </c>
    </row>
    <row r="210" spans="1:16" s="40" customFormat="1" ht="30" x14ac:dyDescent="0.25">
      <c r="A210" s="73" t="s">
        <v>107</v>
      </c>
      <c r="B210" s="266"/>
      <c r="C210" s="266"/>
      <c r="D210" s="266"/>
      <c r="E210" s="4">
        <v>851</v>
      </c>
      <c r="F210" s="3" t="s">
        <v>105</v>
      </c>
      <c r="G210" s="3" t="s">
        <v>43</v>
      </c>
      <c r="H210" s="150" t="s">
        <v>623</v>
      </c>
      <c r="I210" s="3"/>
      <c r="J210" s="22">
        <f t="shared" ref="J210:O210" si="100">J211+J213</f>
        <v>90600</v>
      </c>
      <c r="K210" s="22">
        <f t="shared" si="100"/>
        <v>0</v>
      </c>
      <c r="L210" s="22">
        <f t="shared" si="100"/>
        <v>90600</v>
      </c>
      <c r="M210" s="22">
        <f t="shared" si="100"/>
        <v>0</v>
      </c>
      <c r="N210" s="22">
        <f t="shared" si="100"/>
        <v>90600</v>
      </c>
      <c r="O210" s="22">
        <f t="shared" si="100"/>
        <v>34355.199999999997</v>
      </c>
      <c r="P210" s="258">
        <f t="shared" si="97"/>
        <v>37.919646799116997</v>
      </c>
    </row>
    <row r="211" spans="1:16" s="40" customFormat="1" ht="105" x14ac:dyDescent="0.25">
      <c r="A211" s="73" t="s">
        <v>15</v>
      </c>
      <c r="B211" s="266"/>
      <c r="C211" s="266"/>
      <c r="D211" s="266"/>
      <c r="E211" s="4">
        <v>851</v>
      </c>
      <c r="F211" s="3" t="s">
        <v>105</v>
      </c>
      <c r="G211" s="3" t="s">
        <v>43</v>
      </c>
      <c r="H211" s="150" t="s">
        <v>623</v>
      </c>
      <c r="I211" s="3" t="s">
        <v>17</v>
      </c>
      <c r="J211" s="22">
        <f t="shared" ref="J211:O211" si="101">J212</f>
        <v>26000</v>
      </c>
      <c r="K211" s="22">
        <f t="shared" si="101"/>
        <v>0</v>
      </c>
      <c r="L211" s="22">
        <f t="shared" si="101"/>
        <v>26000</v>
      </c>
      <c r="M211" s="22">
        <f t="shared" si="101"/>
        <v>0</v>
      </c>
      <c r="N211" s="22">
        <f t="shared" si="101"/>
        <v>26000</v>
      </c>
      <c r="O211" s="22">
        <f t="shared" si="101"/>
        <v>21800</v>
      </c>
      <c r="P211" s="258">
        <f t="shared" si="97"/>
        <v>83.846153846153854</v>
      </c>
    </row>
    <row r="212" spans="1:16" s="40" customFormat="1" ht="30" x14ac:dyDescent="0.25">
      <c r="A212" s="73" t="s">
        <v>7</v>
      </c>
      <c r="B212" s="266"/>
      <c r="C212" s="266"/>
      <c r="D212" s="266"/>
      <c r="E212" s="4">
        <v>851</v>
      </c>
      <c r="F212" s="3" t="s">
        <v>105</v>
      </c>
      <c r="G212" s="3" t="s">
        <v>43</v>
      </c>
      <c r="H212" s="150" t="s">
        <v>623</v>
      </c>
      <c r="I212" s="3" t="s">
        <v>51</v>
      </c>
      <c r="J212" s="22">
        <v>26000</v>
      </c>
      <c r="K212" s="22"/>
      <c r="L212" s="22">
        <f>J212</f>
        <v>26000</v>
      </c>
      <c r="M212" s="22"/>
      <c r="N212" s="22">
        <v>26000</v>
      </c>
      <c r="O212" s="22">
        <v>21800</v>
      </c>
      <c r="P212" s="258">
        <f t="shared" si="97"/>
        <v>83.846153846153854</v>
      </c>
    </row>
    <row r="213" spans="1:16" ht="45" x14ac:dyDescent="0.25">
      <c r="A213" s="73" t="s">
        <v>20</v>
      </c>
      <c r="B213" s="264"/>
      <c r="C213" s="264"/>
      <c r="D213" s="264"/>
      <c r="E213" s="4">
        <v>851</v>
      </c>
      <c r="F213" s="3" t="s">
        <v>105</v>
      </c>
      <c r="G213" s="3" t="s">
        <v>43</v>
      </c>
      <c r="H213" s="150" t="s">
        <v>623</v>
      </c>
      <c r="I213" s="3" t="s">
        <v>21</v>
      </c>
      <c r="J213" s="22">
        <f t="shared" ref="J213:O213" si="102">J214</f>
        <v>64600</v>
      </c>
      <c r="K213" s="22">
        <f t="shared" si="102"/>
        <v>0</v>
      </c>
      <c r="L213" s="22">
        <f t="shared" si="102"/>
        <v>64600</v>
      </c>
      <c r="M213" s="22">
        <f t="shared" si="102"/>
        <v>0</v>
      </c>
      <c r="N213" s="22">
        <f t="shared" si="102"/>
        <v>64600</v>
      </c>
      <c r="O213" s="22">
        <f t="shared" si="102"/>
        <v>12555.2</v>
      </c>
      <c r="P213" s="258">
        <f t="shared" si="97"/>
        <v>19.435294117647057</v>
      </c>
    </row>
    <row r="214" spans="1:16" ht="60" x14ac:dyDescent="0.25">
      <c r="A214" s="73" t="s">
        <v>9</v>
      </c>
      <c r="B214" s="266"/>
      <c r="C214" s="266"/>
      <c r="D214" s="266"/>
      <c r="E214" s="4">
        <v>851</v>
      </c>
      <c r="F214" s="3" t="s">
        <v>105</v>
      </c>
      <c r="G214" s="3" t="s">
        <v>43</v>
      </c>
      <c r="H214" s="150" t="s">
        <v>623</v>
      </c>
      <c r="I214" s="3" t="s">
        <v>22</v>
      </c>
      <c r="J214" s="22">
        <v>64600</v>
      </c>
      <c r="K214" s="22"/>
      <c r="L214" s="22">
        <f>J214</f>
        <v>64600</v>
      </c>
      <c r="M214" s="22"/>
      <c r="N214" s="22">
        <v>64600</v>
      </c>
      <c r="O214" s="22">
        <v>12555.2</v>
      </c>
      <c r="P214" s="258">
        <f t="shared" si="97"/>
        <v>19.435294117647057</v>
      </c>
    </row>
    <row r="215" spans="1:16" ht="30" x14ac:dyDescent="0.25">
      <c r="A215" s="73" t="s">
        <v>108</v>
      </c>
      <c r="B215" s="28"/>
      <c r="C215" s="28"/>
      <c r="D215" s="28"/>
      <c r="E215" s="4">
        <v>851</v>
      </c>
      <c r="F215" s="3" t="s">
        <v>105</v>
      </c>
      <c r="G215" s="3" t="s">
        <v>43</v>
      </c>
      <c r="H215" s="150" t="s">
        <v>624</v>
      </c>
      <c r="I215" s="3"/>
      <c r="J215" s="22">
        <f t="shared" ref="J215:O215" si="103">J218+J216</f>
        <v>419900</v>
      </c>
      <c r="K215" s="22">
        <f t="shared" si="103"/>
        <v>0</v>
      </c>
      <c r="L215" s="22">
        <f t="shared" si="103"/>
        <v>419900</v>
      </c>
      <c r="M215" s="22">
        <f t="shared" si="103"/>
        <v>0</v>
      </c>
      <c r="N215" s="22">
        <f t="shared" si="103"/>
        <v>419900</v>
      </c>
      <c r="O215" s="22">
        <f t="shared" si="103"/>
        <v>345953.6</v>
      </c>
      <c r="P215" s="258">
        <f t="shared" si="97"/>
        <v>82.38952131459871</v>
      </c>
    </row>
    <row r="216" spans="1:16" ht="105" x14ac:dyDescent="0.25">
      <c r="A216" s="73" t="s">
        <v>15</v>
      </c>
      <c r="B216" s="266"/>
      <c r="C216" s="266"/>
      <c r="D216" s="266"/>
      <c r="E216" s="4">
        <v>851</v>
      </c>
      <c r="F216" s="3" t="s">
        <v>105</v>
      </c>
      <c r="G216" s="3" t="s">
        <v>43</v>
      </c>
      <c r="H216" s="150" t="s">
        <v>624</v>
      </c>
      <c r="I216" s="3" t="s">
        <v>17</v>
      </c>
      <c r="J216" s="22">
        <f t="shared" ref="J216:O216" si="104">J217</f>
        <v>211200</v>
      </c>
      <c r="K216" s="22">
        <f t="shared" si="104"/>
        <v>0</v>
      </c>
      <c r="L216" s="22">
        <f t="shared" si="104"/>
        <v>211200</v>
      </c>
      <c r="M216" s="22">
        <f t="shared" si="104"/>
        <v>0</v>
      </c>
      <c r="N216" s="22">
        <f t="shared" si="104"/>
        <v>211200</v>
      </c>
      <c r="O216" s="22">
        <f t="shared" si="104"/>
        <v>175200</v>
      </c>
      <c r="P216" s="258">
        <f t="shared" si="97"/>
        <v>82.954545454545453</v>
      </c>
    </row>
    <row r="217" spans="1:16" ht="30" x14ac:dyDescent="0.25">
      <c r="A217" s="73" t="s">
        <v>7</v>
      </c>
      <c r="B217" s="266"/>
      <c r="C217" s="266"/>
      <c r="D217" s="266"/>
      <c r="E217" s="4">
        <v>851</v>
      </c>
      <c r="F217" s="3" t="s">
        <v>105</v>
      </c>
      <c r="G217" s="3" t="s">
        <v>43</v>
      </c>
      <c r="H217" s="150" t="s">
        <v>624</v>
      </c>
      <c r="I217" s="3" t="s">
        <v>51</v>
      </c>
      <c r="J217" s="22">
        <v>211200</v>
      </c>
      <c r="K217" s="22"/>
      <c r="L217" s="22">
        <f>J217</f>
        <v>211200</v>
      </c>
      <c r="M217" s="22"/>
      <c r="N217" s="22">
        <v>211200</v>
      </c>
      <c r="O217" s="22">
        <v>175200</v>
      </c>
      <c r="P217" s="258">
        <f t="shared" si="97"/>
        <v>82.954545454545453</v>
      </c>
    </row>
    <row r="218" spans="1:16" ht="45" x14ac:dyDescent="0.25">
      <c r="A218" s="73" t="s">
        <v>20</v>
      </c>
      <c r="B218" s="28"/>
      <c r="C218" s="28"/>
      <c r="D218" s="28"/>
      <c r="E218" s="4">
        <v>851</v>
      </c>
      <c r="F218" s="3" t="s">
        <v>105</v>
      </c>
      <c r="G218" s="3" t="s">
        <v>43</v>
      </c>
      <c r="H218" s="150" t="s">
        <v>624</v>
      </c>
      <c r="I218" s="3" t="s">
        <v>21</v>
      </c>
      <c r="J218" s="22">
        <f t="shared" ref="J218:O218" si="105">J219</f>
        <v>208700</v>
      </c>
      <c r="K218" s="22">
        <f t="shared" si="105"/>
        <v>0</v>
      </c>
      <c r="L218" s="22">
        <f t="shared" si="105"/>
        <v>208700</v>
      </c>
      <c r="M218" s="22">
        <f t="shared" si="105"/>
        <v>0</v>
      </c>
      <c r="N218" s="22">
        <f t="shared" si="105"/>
        <v>208700</v>
      </c>
      <c r="O218" s="22">
        <f t="shared" si="105"/>
        <v>170753.6</v>
      </c>
      <c r="P218" s="258">
        <f t="shared" si="97"/>
        <v>81.817728797316718</v>
      </c>
    </row>
    <row r="219" spans="1:16" ht="60" x14ac:dyDescent="0.25">
      <c r="A219" s="73" t="s">
        <v>9</v>
      </c>
      <c r="B219" s="28"/>
      <c r="C219" s="28"/>
      <c r="D219" s="28"/>
      <c r="E219" s="4">
        <v>851</v>
      </c>
      <c r="F219" s="3" t="s">
        <v>105</v>
      </c>
      <c r="G219" s="3" t="s">
        <v>43</v>
      </c>
      <c r="H219" s="150" t="s">
        <v>624</v>
      </c>
      <c r="I219" s="3" t="s">
        <v>22</v>
      </c>
      <c r="J219" s="22">
        <v>208700</v>
      </c>
      <c r="K219" s="22"/>
      <c r="L219" s="22">
        <f>J219</f>
        <v>208700</v>
      </c>
      <c r="M219" s="22"/>
      <c r="N219" s="22">
        <v>208700</v>
      </c>
      <c r="O219" s="22">
        <v>170753.6</v>
      </c>
      <c r="P219" s="258">
        <f t="shared" si="97"/>
        <v>81.817728797316718</v>
      </c>
    </row>
    <row r="220" spans="1:16" ht="75" x14ac:dyDescent="0.25">
      <c r="A220" s="73" t="s">
        <v>504</v>
      </c>
      <c r="B220" s="28"/>
      <c r="C220" s="28"/>
      <c r="D220" s="28"/>
      <c r="E220" s="4">
        <v>851</v>
      </c>
      <c r="F220" s="3" t="s">
        <v>105</v>
      </c>
      <c r="G220" s="3" t="s">
        <v>43</v>
      </c>
      <c r="H220" s="150" t="s">
        <v>625</v>
      </c>
      <c r="I220" s="3"/>
      <c r="J220" s="22">
        <f t="shared" ref="J220:O221" si="106">J221</f>
        <v>10000</v>
      </c>
      <c r="K220" s="22">
        <f t="shared" si="106"/>
        <v>0</v>
      </c>
      <c r="L220" s="22">
        <f t="shared" si="106"/>
        <v>10000</v>
      </c>
      <c r="M220" s="22">
        <f t="shared" si="106"/>
        <v>0</v>
      </c>
      <c r="N220" s="22">
        <f t="shared" si="106"/>
        <v>10000</v>
      </c>
      <c r="O220" s="22">
        <f t="shared" si="106"/>
        <v>3800</v>
      </c>
      <c r="P220" s="258">
        <f t="shared" si="97"/>
        <v>38</v>
      </c>
    </row>
    <row r="221" spans="1:16" ht="45" x14ac:dyDescent="0.25">
      <c r="A221" s="73" t="s">
        <v>20</v>
      </c>
      <c r="B221" s="28"/>
      <c r="C221" s="28"/>
      <c r="D221" s="28"/>
      <c r="E221" s="4">
        <v>851</v>
      </c>
      <c r="F221" s="3" t="s">
        <v>105</v>
      </c>
      <c r="G221" s="3" t="s">
        <v>43</v>
      </c>
      <c r="H221" s="150" t="s">
        <v>625</v>
      </c>
      <c r="I221" s="3" t="s">
        <v>21</v>
      </c>
      <c r="J221" s="22">
        <f t="shared" si="106"/>
        <v>10000</v>
      </c>
      <c r="K221" s="22">
        <f t="shared" si="106"/>
        <v>0</v>
      </c>
      <c r="L221" s="22">
        <f t="shared" si="106"/>
        <v>10000</v>
      </c>
      <c r="M221" s="22">
        <f t="shared" si="106"/>
        <v>0</v>
      </c>
      <c r="N221" s="22">
        <f t="shared" si="106"/>
        <v>10000</v>
      </c>
      <c r="O221" s="22">
        <f t="shared" si="106"/>
        <v>3800</v>
      </c>
      <c r="P221" s="258">
        <f t="shared" si="97"/>
        <v>38</v>
      </c>
    </row>
    <row r="222" spans="1:16" ht="60" x14ac:dyDescent="0.25">
      <c r="A222" s="73" t="s">
        <v>9</v>
      </c>
      <c r="B222" s="28"/>
      <c r="C222" s="28"/>
      <c r="D222" s="28"/>
      <c r="E222" s="4">
        <v>851</v>
      </c>
      <c r="F222" s="3" t="s">
        <v>105</v>
      </c>
      <c r="G222" s="3" t="s">
        <v>43</v>
      </c>
      <c r="H222" s="150" t="s">
        <v>625</v>
      </c>
      <c r="I222" s="3" t="s">
        <v>22</v>
      </c>
      <c r="J222" s="22">
        <v>10000</v>
      </c>
      <c r="K222" s="22"/>
      <c r="L222" s="22">
        <f>J222</f>
        <v>10000</v>
      </c>
      <c r="M222" s="22"/>
      <c r="N222" s="22">
        <v>10000</v>
      </c>
      <c r="O222" s="22">
        <v>3800</v>
      </c>
      <c r="P222" s="258">
        <f t="shared" si="97"/>
        <v>38</v>
      </c>
    </row>
    <row r="223" spans="1:16" ht="180" x14ac:dyDescent="0.25">
      <c r="A223" s="73" t="s">
        <v>109</v>
      </c>
      <c r="B223" s="28"/>
      <c r="C223" s="28"/>
      <c r="D223" s="28"/>
      <c r="E223" s="4">
        <v>851</v>
      </c>
      <c r="F223" s="3" t="s">
        <v>105</v>
      </c>
      <c r="G223" s="3" t="s">
        <v>43</v>
      </c>
      <c r="H223" s="150" t="s">
        <v>626</v>
      </c>
      <c r="I223" s="3"/>
      <c r="J223" s="22">
        <f t="shared" ref="J223:O223" si="107">J224+J226</f>
        <v>268000</v>
      </c>
      <c r="K223" s="22">
        <f t="shared" si="107"/>
        <v>0</v>
      </c>
      <c r="L223" s="22">
        <f t="shared" si="107"/>
        <v>0</v>
      </c>
      <c r="M223" s="22">
        <f t="shared" si="107"/>
        <v>268000</v>
      </c>
      <c r="N223" s="22">
        <f t="shared" si="107"/>
        <v>268000</v>
      </c>
      <c r="O223" s="22">
        <f t="shared" si="107"/>
        <v>159085.20000000001</v>
      </c>
      <c r="P223" s="258">
        <f t="shared" si="97"/>
        <v>59.360149253731343</v>
      </c>
    </row>
    <row r="224" spans="1:16" ht="105" x14ac:dyDescent="0.25">
      <c r="A224" s="73" t="s">
        <v>15</v>
      </c>
      <c r="B224" s="266"/>
      <c r="C224" s="266"/>
      <c r="D224" s="266"/>
      <c r="E224" s="4">
        <v>851</v>
      </c>
      <c r="F224" s="3" t="s">
        <v>105</v>
      </c>
      <c r="G224" s="3" t="s">
        <v>43</v>
      </c>
      <c r="H224" s="150" t="s">
        <v>626</v>
      </c>
      <c r="I224" s="3" t="s">
        <v>17</v>
      </c>
      <c r="J224" s="22">
        <f t="shared" ref="J224:O224" si="108">J225</f>
        <v>71000</v>
      </c>
      <c r="K224" s="22">
        <f t="shared" si="108"/>
        <v>0</v>
      </c>
      <c r="L224" s="22">
        <f t="shared" si="108"/>
        <v>0</v>
      </c>
      <c r="M224" s="22">
        <f t="shared" si="108"/>
        <v>71000</v>
      </c>
      <c r="N224" s="22">
        <f t="shared" si="108"/>
        <v>71000</v>
      </c>
      <c r="O224" s="22">
        <f t="shared" si="108"/>
        <v>41200</v>
      </c>
      <c r="P224" s="258">
        <f t="shared" si="97"/>
        <v>58.028169014084504</v>
      </c>
    </row>
    <row r="225" spans="1:16" ht="30" x14ac:dyDescent="0.25">
      <c r="A225" s="73" t="s">
        <v>7</v>
      </c>
      <c r="B225" s="266"/>
      <c r="C225" s="266"/>
      <c r="D225" s="266"/>
      <c r="E225" s="4">
        <v>851</v>
      </c>
      <c r="F225" s="3" t="s">
        <v>105</v>
      </c>
      <c r="G225" s="3" t="s">
        <v>43</v>
      </c>
      <c r="H225" s="150" t="s">
        <v>626</v>
      </c>
      <c r="I225" s="3" t="s">
        <v>51</v>
      </c>
      <c r="J225" s="22">
        <v>71000</v>
      </c>
      <c r="K225" s="22"/>
      <c r="L225" s="22"/>
      <c r="M225" s="22">
        <f>J225</f>
        <v>71000</v>
      </c>
      <c r="N225" s="22">
        <v>71000</v>
      </c>
      <c r="O225" s="22">
        <v>41200</v>
      </c>
      <c r="P225" s="258">
        <f t="shared" si="97"/>
        <v>58.028169014084504</v>
      </c>
    </row>
    <row r="226" spans="1:16" ht="45" x14ac:dyDescent="0.25">
      <c r="A226" s="73" t="s">
        <v>20</v>
      </c>
      <c r="B226" s="28"/>
      <c r="C226" s="28"/>
      <c r="D226" s="28"/>
      <c r="E226" s="4">
        <v>851</v>
      </c>
      <c r="F226" s="3" t="s">
        <v>105</v>
      </c>
      <c r="G226" s="3" t="s">
        <v>43</v>
      </c>
      <c r="H226" s="150" t="s">
        <v>626</v>
      </c>
      <c r="I226" s="3" t="s">
        <v>21</v>
      </c>
      <c r="J226" s="22">
        <f t="shared" ref="J226:O226" si="109">J227</f>
        <v>197000</v>
      </c>
      <c r="K226" s="22">
        <f t="shared" si="109"/>
        <v>0</v>
      </c>
      <c r="L226" s="22">
        <f t="shared" si="109"/>
        <v>0</v>
      </c>
      <c r="M226" s="22">
        <f t="shared" si="109"/>
        <v>197000</v>
      </c>
      <c r="N226" s="22">
        <f t="shared" si="109"/>
        <v>197000</v>
      </c>
      <c r="O226" s="22">
        <f t="shared" si="109"/>
        <v>117885.2</v>
      </c>
      <c r="P226" s="258">
        <f t="shared" si="97"/>
        <v>59.840203045685278</v>
      </c>
    </row>
    <row r="227" spans="1:16" ht="60" x14ac:dyDescent="0.25">
      <c r="A227" s="73" t="s">
        <v>9</v>
      </c>
      <c r="B227" s="28"/>
      <c r="C227" s="28"/>
      <c r="D227" s="28"/>
      <c r="E227" s="4">
        <v>851</v>
      </c>
      <c r="F227" s="3" t="s">
        <v>105</v>
      </c>
      <c r="G227" s="3" t="s">
        <v>43</v>
      </c>
      <c r="H227" s="150" t="s">
        <v>626</v>
      </c>
      <c r="I227" s="3" t="s">
        <v>22</v>
      </c>
      <c r="J227" s="22">
        <v>197000</v>
      </c>
      <c r="K227" s="22"/>
      <c r="L227" s="22"/>
      <c r="M227" s="22">
        <f>J227</f>
        <v>197000</v>
      </c>
      <c r="N227" s="22">
        <v>197000</v>
      </c>
      <c r="O227" s="22">
        <v>117885.2</v>
      </c>
      <c r="P227" s="258">
        <f t="shared" si="97"/>
        <v>59.840203045685278</v>
      </c>
    </row>
    <row r="228" spans="1:16" ht="42.75" x14ac:dyDescent="0.25">
      <c r="A228" s="96" t="s">
        <v>111</v>
      </c>
      <c r="B228" s="72"/>
      <c r="C228" s="72"/>
      <c r="D228" s="72"/>
      <c r="E228" s="29">
        <v>852</v>
      </c>
      <c r="F228" s="4"/>
      <c r="G228" s="4"/>
      <c r="H228" s="191" t="s">
        <v>47</v>
      </c>
      <c r="I228" s="3"/>
      <c r="J228" s="27">
        <f t="shared" ref="J228:O228" si="110">J229+J333</f>
        <v>255085821.19999999</v>
      </c>
      <c r="K228" s="27">
        <f t="shared" si="110"/>
        <v>186480004.52000001</v>
      </c>
      <c r="L228" s="27">
        <f t="shared" si="110"/>
        <v>68605816.679999992</v>
      </c>
      <c r="M228" s="27">
        <f t="shared" si="110"/>
        <v>0</v>
      </c>
      <c r="N228" s="27">
        <f t="shared" si="110"/>
        <v>255085821.19999999</v>
      </c>
      <c r="O228" s="27">
        <f t="shared" si="110"/>
        <v>168437725.19999999</v>
      </c>
      <c r="P228" s="258">
        <f t="shared" si="97"/>
        <v>66.031786638558955</v>
      </c>
    </row>
    <row r="229" spans="1:16" s="34" customFormat="1" x14ac:dyDescent="0.25">
      <c r="A229" s="99" t="s">
        <v>75</v>
      </c>
      <c r="B229" s="35"/>
      <c r="C229" s="35"/>
      <c r="D229" s="35"/>
      <c r="E229" s="4">
        <v>852</v>
      </c>
      <c r="F229" s="18" t="s">
        <v>76</v>
      </c>
      <c r="G229" s="18"/>
      <c r="H229" s="150" t="s">
        <v>47</v>
      </c>
      <c r="I229" s="18"/>
      <c r="J229" s="27">
        <f t="shared" ref="J229:O229" si="111">J230+J246+J289+J305+J311</f>
        <v>248894608.19999999</v>
      </c>
      <c r="K229" s="27">
        <f t="shared" si="111"/>
        <v>180288791.52000001</v>
      </c>
      <c r="L229" s="27">
        <f t="shared" si="111"/>
        <v>68605816.679999992</v>
      </c>
      <c r="M229" s="27">
        <f t="shared" si="111"/>
        <v>0</v>
      </c>
      <c r="N229" s="27">
        <f t="shared" si="111"/>
        <v>248894608.19999999</v>
      </c>
      <c r="O229" s="27">
        <f t="shared" si="111"/>
        <v>164331540.81</v>
      </c>
      <c r="P229" s="258">
        <f t="shared" si="97"/>
        <v>66.02454830116325</v>
      </c>
    </row>
    <row r="230" spans="1:16" s="24" customFormat="1" x14ac:dyDescent="0.25">
      <c r="A230" s="97" t="s">
        <v>112</v>
      </c>
      <c r="B230" s="54"/>
      <c r="C230" s="54"/>
      <c r="D230" s="54"/>
      <c r="E230" s="4">
        <v>852</v>
      </c>
      <c r="F230" s="20" t="s">
        <v>76</v>
      </c>
      <c r="G230" s="20" t="s">
        <v>11</v>
      </c>
      <c r="H230" s="150" t="s">
        <v>47</v>
      </c>
      <c r="I230" s="20"/>
      <c r="J230" s="23">
        <f>J231+J234+J237+J240+J243</f>
        <v>42896600</v>
      </c>
      <c r="K230" s="23">
        <f t="shared" ref="K230:P230" si="112">K231+K234+K237+K240+K243</f>
        <v>31941946</v>
      </c>
      <c r="L230" s="23">
        <f t="shared" si="112"/>
        <v>10954654</v>
      </c>
      <c r="M230" s="23">
        <f t="shared" si="112"/>
        <v>0</v>
      </c>
      <c r="N230" s="23">
        <f t="shared" si="112"/>
        <v>42896600</v>
      </c>
      <c r="O230" s="23">
        <f t="shared" si="112"/>
        <v>27961559</v>
      </c>
      <c r="P230" s="23">
        <f t="shared" si="112"/>
        <v>252.51429582821004</v>
      </c>
    </row>
    <row r="231" spans="1:16" s="24" customFormat="1" ht="375" x14ac:dyDescent="0.25">
      <c r="A231" s="73" t="s">
        <v>512</v>
      </c>
      <c r="B231" s="54"/>
      <c r="C231" s="54"/>
      <c r="D231" s="54"/>
      <c r="E231" s="4">
        <v>852</v>
      </c>
      <c r="F231" s="3" t="s">
        <v>76</v>
      </c>
      <c r="G231" s="3" t="s">
        <v>11</v>
      </c>
      <c r="H231" s="150" t="s">
        <v>627</v>
      </c>
      <c r="I231" s="3"/>
      <c r="J231" s="22">
        <f t="shared" ref="J231:O232" si="113">J232</f>
        <v>31482346</v>
      </c>
      <c r="K231" s="22">
        <f t="shared" si="113"/>
        <v>31482346</v>
      </c>
      <c r="L231" s="22">
        <f t="shared" si="113"/>
        <v>0</v>
      </c>
      <c r="M231" s="22">
        <f t="shared" si="113"/>
        <v>0</v>
      </c>
      <c r="N231" s="22">
        <f t="shared" si="113"/>
        <v>31482346</v>
      </c>
      <c r="O231" s="22">
        <f t="shared" si="113"/>
        <v>20244768</v>
      </c>
      <c r="P231" s="258">
        <f t="shared" si="97"/>
        <v>64.305144222733588</v>
      </c>
    </row>
    <row r="232" spans="1:16" s="24" customFormat="1" ht="60" x14ac:dyDescent="0.25">
      <c r="A232" s="73" t="s">
        <v>40</v>
      </c>
      <c r="B232" s="54"/>
      <c r="C232" s="54"/>
      <c r="D232" s="54"/>
      <c r="E232" s="4">
        <v>852</v>
      </c>
      <c r="F232" s="3" t="s">
        <v>76</v>
      </c>
      <c r="G232" s="3" t="s">
        <v>11</v>
      </c>
      <c r="H232" s="150" t="s">
        <v>627</v>
      </c>
      <c r="I232" s="3" t="s">
        <v>81</v>
      </c>
      <c r="J232" s="22">
        <f t="shared" si="113"/>
        <v>31482346</v>
      </c>
      <c r="K232" s="22">
        <f t="shared" si="113"/>
        <v>31482346</v>
      </c>
      <c r="L232" s="22">
        <f t="shared" si="113"/>
        <v>0</v>
      </c>
      <c r="M232" s="22">
        <f t="shared" si="113"/>
        <v>0</v>
      </c>
      <c r="N232" s="22">
        <f t="shared" si="113"/>
        <v>31482346</v>
      </c>
      <c r="O232" s="22">
        <f t="shared" si="113"/>
        <v>20244768</v>
      </c>
      <c r="P232" s="258">
        <f t="shared" si="97"/>
        <v>64.305144222733588</v>
      </c>
    </row>
    <row r="233" spans="1:16" s="24" customFormat="1" ht="30" x14ac:dyDescent="0.25">
      <c r="A233" s="73" t="s">
        <v>82</v>
      </c>
      <c r="B233" s="266"/>
      <c r="C233" s="266"/>
      <c r="D233" s="266"/>
      <c r="E233" s="4">
        <v>852</v>
      </c>
      <c r="F233" s="3" t="s">
        <v>76</v>
      </c>
      <c r="G233" s="3" t="s">
        <v>11</v>
      </c>
      <c r="H233" s="150" t="s">
        <v>627</v>
      </c>
      <c r="I233" s="3" t="s">
        <v>83</v>
      </c>
      <c r="J233" s="22">
        <v>31482346</v>
      </c>
      <c r="K233" s="22">
        <f>J233</f>
        <v>31482346</v>
      </c>
      <c r="L233" s="22"/>
      <c r="M233" s="22"/>
      <c r="N233" s="22">
        <v>31482346</v>
      </c>
      <c r="O233" s="22">
        <v>20244768</v>
      </c>
      <c r="P233" s="258">
        <f t="shared" si="97"/>
        <v>64.305144222733588</v>
      </c>
    </row>
    <row r="234" spans="1:16" s="2" customFormat="1" ht="30" x14ac:dyDescent="0.25">
      <c r="A234" s="73" t="s">
        <v>113</v>
      </c>
      <c r="B234" s="266"/>
      <c r="C234" s="266"/>
      <c r="D234" s="264"/>
      <c r="E234" s="4">
        <v>852</v>
      </c>
      <c r="F234" s="4" t="s">
        <v>76</v>
      </c>
      <c r="G234" s="4" t="s">
        <v>11</v>
      </c>
      <c r="H234" s="150" t="s">
        <v>628</v>
      </c>
      <c r="I234" s="4"/>
      <c r="J234" s="22">
        <f t="shared" ref="J234:O235" si="114">J235</f>
        <v>10381100</v>
      </c>
      <c r="K234" s="22">
        <f t="shared" si="114"/>
        <v>0</v>
      </c>
      <c r="L234" s="22">
        <f t="shared" si="114"/>
        <v>10381100</v>
      </c>
      <c r="M234" s="22">
        <f t="shared" si="114"/>
        <v>0</v>
      </c>
      <c r="N234" s="22">
        <f t="shared" si="114"/>
        <v>10381100</v>
      </c>
      <c r="O234" s="22">
        <f t="shared" si="114"/>
        <v>7253844</v>
      </c>
      <c r="P234" s="258">
        <f t="shared" si="97"/>
        <v>69.875485256861026</v>
      </c>
    </row>
    <row r="235" spans="1:16" s="2" customFormat="1" ht="60" x14ac:dyDescent="0.25">
      <c r="A235" s="73" t="s">
        <v>40</v>
      </c>
      <c r="B235" s="266"/>
      <c r="C235" s="266"/>
      <c r="D235" s="266"/>
      <c r="E235" s="4">
        <v>852</v>
      </c>
      <c r="F235" s="4" t="s">
        <v>76</v>
      </c>
      <c r="G235" s="4" t="s">
        <v>11</v>
      </c>
      <c r="H235" s="150" t="s">
        <v>628</v>
      </c>
      <c r="I235" s="4" t="s">
        <v>81</v>
      </c>
      <c r="J235" s="22">
        <f t="shared" si="114"/>
        <v>10381100</v>
      </c>
      <c r="K235" s="22">
        <f t="shared" si="114"/>
        <v>0</v>
      </c>
      <c r="L235" s="22">
        <f t="shared" si="114"/>
        <v>10381100</v>
      </c>
      <c r="M235" s="22">
        <f t="shared" si="114"/>
        <v>0</v>
      </c>
      <c r="N235" s="22">
        <f t="shared" si="114"/>
        <v>10381100</v>
      </c>
      <c r="O235" s="22">
        <f t="shared" si="114"/>
        <v>7253844</v>
      </c>
      <c r="P235" s="258">
        <f t="shared" si="97"/>
        <v>69.875485256861026</v>
      </c>
    </row>
    <row r="236" spans="1:16" s="2" customFormat="1" ht="30" x14ac:dyDescent="0.25">
      <c r="A236" s="73" t="s">
        <v>82</v>
      </c>
      <c r="B236" s="266"/>
      <c r="C236" s="266"/>
      <c r="D236" s="266"/>
      <c r="E236" s="4">
        <v>852</v>
      </c>
      <c r="F236" s="4" t="s">
        <v>76</v>
      </c>
      <c r="G236" s="4" t="s">
        <v>11</v>
      </c>
      <c r="H236" s="150" t="s">
        <v>628</v>
      </c>
      <c r="I236" s="3" t="s">
        <v>83</v>
      </c>
      <c r="J236" s="22">
        <v>10381100</v>
      </c>
      <c r="K236" s="22"/>
      <c r="L236" s="22">
        <f>J236</f>
        <v>10381100</v>
      </c>
      <c r="M236" s="22"/>
      <c r="N236" s="22">
        <v>10381100</v>
      </c>
      <c r="O236" s="22">
        <v>7253844</v>
      </c>
      <c r="P236" s="258">
        <f t="shared" si="97"/>
        <v>69.875485256861026</v>
      </c>
    </row>
    <row r="237" spans="1:16" s="24" customFormat="1" ht="30" x14ac:dyDescent="0.25">
      <c r="A237" s="73" t="s">
        <v>114</v>
      </c>
      <c r="B237" s="54"/>
      <c r="C237" s="54"/>
      <c r="D237" s="54"/>
      <c r="E237" s="4">
        <v>852</v>
      </c>
      <c r="F237" s="3" t="s">
        <v>76</v>
      </c>
      <c r="G237" s="3" t="s">
        <v>11</v>
      </c>
      <c r="H237" s="150" t="s">
        <v>629</v>
      </c>
      <c r="I237" s="3"/>
      <c r="J237" s="22">
        <f t="shared" ref="J237:O238" si="115">J238</f>
        <v>329910</v>
      </c>
      <c r="K237" s="22">
        <f t="shared" si="115"/>
        <v>0</v>
      </c>
      <c r="L237" s="22">
        <f t="shared" si="115"/>
        <v>329910</v>
      </c>
      <c r="M237" s="22">
        <f t="shared" si="115"/>
        <v>0</v>
      </c>
      <c r="N237" s="22">
        <f t="shared" si="115"/>
        <v>329910</v>
      </c>
      <c r="O237" s="22">
        <f t="shared" si="115"/>
        <v>86000</v>
      </c>
      <c r="P237" s="258">
        <f t="shared" si="97"/>
        <v>26.067715437543569</v>
      </c>
    </row>
    <row r="238" spans="1:16" s="24" customFormat="1" ht="60" x14ac:dyDescent="0.25">
      <c r="A238" s="73" t="s">
        <v>40</v>
      </c>
      <c r="B238" s="54"/>
      <c r="C238" s="54"/>
      <c r="D238" s="54"/>
      <c r="E238" s="4">
        <v>852</v>
      </c>
      <c r="F238" s="3" t="s">
        <v>76</v>
      </c>
      <c r="G238" s="3" t="s">
        <v>11</v>
      </c>
      <c r="H238" s="150" t="s">
        <v>629</v>
      </c>
      <c r="I238" s="3" t="s">
        <v>81</v>
      </c>
      <c r="J238" s="22">
        <f t="shared" si="115"/>
        <v>329910</v>
      </c>
      <c r="K238" s="22">
        <f t="shared" si="115"/>
        <v>0</v>
      </c>
      <c r="L238" s="22">
        <f t="shared" si="115"/>
        <v>329910</v>
      </c>
      <c r="M238" s="22">
        <f t="shared" si="115"/>
        <v>0</v>
      </c>
      <c r="N238" s="22">
        <f t="shared" si="115"/>
        <v>329910</v>
      </c>
      <c r="O238" s="22">
        <f t="shared" si="115"/>
        <v>86000</v>
      </c>
      <c r="P238" s="258">
        <f t="shared" si="97"/>
        <v>26.067715437543569</v>
      </c>
    </row>
    <row r="239" spans="1:16" s="24" customFormat="1" ht="30" x14ac:dyDescent="0.25">
      <c r="A239" s="73" t="s">
        <v>82</v>
      </c>
      <c r="B239" s="266"/>
      <c r="C239" s="266"/>
      <c r="D239" s="266"/>
      <c r="E239" s="4">
        <v>852</v>
      </c>
      <c r="F239" s="3" t="s">
        <v>76</v>
      </c>
      <c r="G239" s="3" t="s">
        <v>11</v>
      </c>
      <c r="H239" s="150" t="s">
        <v>629</v>
      </c>
      <c r="I239" s="3" t="s">
        <v>83</v>
      </c>
      <c r="J239" s="22">
        <v>329910</v>
      </c>
      <c r="K239" s="22"/>
      <c r="L239" s="22">
        <f>J239</f>
        <v>329910</v>
      </c>
      <c r="M239" s="22"/>
      <c r="N239" s="22">
        <v>329910</v>
      </c>
      <c r="O239" s="22">
        <v>86000</v>
      </c>
      <c r="P239" s="258">
        <f t="shared" si="97"/>
        <v>26.067715437543569</v>
      </c>
    </row>
    <row r="240" spans="1:16" ht="45" x14ac:dyDescent="0.25">
      <c r="A240" s="73" t="s">
        <v>115</v>
      </c>
      <c r="B240" s="266"/>
      <c r="C240" s="266"/>
      <c r="D240" s="266"/>
      <c r="E240" s="4">
        <v>852</v>
      </c>
      <c r="F240" s="4" t="s">
        <v>76</v>
      </c>
      <c r="G240" s="3" t="s">
        <v>11</v>
      </c>
      <c r="H240" s="150" t="s">
        <v>630</v>
      </c>
      <c r="I240" s="3"/>
      <c r="J240" s="22">
        <f t="shared" ref="J240:O241" si="116">J241</f>
        <v>243644</v>
      </c>
      <c r="K240" s="22">
        <f t="shared" si="116"/>
        <v>0</v>
      </c>
      <c r="L240" s="22">
        <f t="shared" si="116"/>
        <v>243644</v>
      </c>
      <c r="M240" s="22">
        <f t="shared" si="116"/>
        <v>0</v>
      </c>
      <c r="N240" s="22">
        <f t="shared" si="116"/>
        <v>243644</v>
      </c>
      <c r="O240" s="22">
        <f t="shared" si="116"/>
        <v>53147</v>
      </c>
      <c r="P240" s="258">
        <f t="shared" si="97"/>
        <v>21.8133834611154</v>
      </c>
    </row>
    <row r="241" spans="1:16" ht="60" x14ac:dyDescent="0.25">
      <c r="A241" s="73" t="s">
        <v>40</v>
      </c>
      <c r="B241" s="266"/>
      <c r="C241" s="266"/>
      <c r="D241" s="266"/>
      <c r="E241" s="4">
        <v>852</v>
      </c>
      <c r="F241" s="3" t="s">
        <v>76</v>
      </c>
      <c r="G241" s="3" t="s">
        <v>11</v>
      </c>
      <c r="H241" s="150" t="s">
        <v>630</v>
      </c>
      <c r="I241" s="3" t="s">
        <v>81</v>
      </c>
      <c r="J241" s="22">
        <f t="shared" si="116"/>
        <v>243644</v>
      </c>
      <c r="K241" s="22">
        <f t="shared" si="116"/>
        <v>0</v>
      </c>
      <c r="L241" s="22">
        <f t="shared" si="116"/>
        <v>243644</v>
      </c>
      <c r="M241" s="22">
        <f t="shared" si="116"/>
        <v>0</v>
      </c>
      <c r="N241" s="22">
        <f t="shared" si="116"/>
        <v>243644</v>
      </c>
      <c r="O241" s="22">
        <f t="shared" si="116"/>
        <v>53147</v>
      </c>
      <c r="P241" s="258">
        <f t="shared" si="97"/>
        <v>21.8133834611154</v>
      </c>
    </row>
    <row r="242" spans="1:16" ht="30" x14ac:dyDescent="0.25">
      <c r="A242" s="73" t="s">
        <v>82</v>
      </c>
      <c r="B242" s="266"/>
      <c r="C242" s="266"/>
      <c r="D242" s="266"/>
      <c r="E242" s="4">
        <v>852</v>
      </c>
      <c r="F242" s="3" t="s">
        <v>76</v>
      </c>
      <c r="G242" s="3" t="s">
        <v>11</v>
      </c>
      <c r="H242" s="150" t="s">
        <v>630</v>
      </c>
      <c r="I242" s="3" t="s">
        <v>83</v>
      </c>
      <c r="J242" s="22">
        <v>243644</v>
      </c>
      <c r="K242" s="22"/>
      <c r="L242" s="22">
        <f>J242</f>
        <v>243644</v>
      </c>
      <c r="M242" s="22"/>
      <c r="N242" s="22">
        <v>243644</v>
      </c>
      <c r="O242" s="22">
        <v>53147</v>
      </c>
      <c r="P242" s="258">
        <f t="shared" si="97"/>
        <v>21.8133834611154</v>
      </c>
    </row>
    <row r="243" spans="1:16" s="24" customFormat="1" ht="165" x14ac:dyDescent="0.25">
      <c r="A243" s="73" t="s">
        <v>513</v>
      </c>
      <c r="B243" s="54"/>
      <c r="C243" s="54"/>
      <c r="D243" s="54"/>
      <c r="E243" s="4">
        <v>852</v>
      </c>
      <c r="F243" s="3" t="s">
        <v>76</v>
      </c>
      <c r="G243" s="3" t="s">
        <v>11</v>
      </c>
      <c r="H243" s="150" t="s">
        <v>632</v>
      </c>
      <c r="I243" s="3"/>
      <c r="J243" s="22">
        <f t="shared" ref="J243:O244" si="117">J244</f>
        <v>459600</v>
      </c>
      <c r="K243" s="22">
        <f t="shared" si="117"/>
        <v>459600</v>
      </c>
      <c r="L243" s="22">
        <f t="shared" si="117"/>
        <v>0</v>
      </c>
      <c r="M243" s="22">
        <f t="shared" si="117"/>
        <v>0</v>
      </c>
      <c r="N243" s="22">
        <f t="shared" si="117"/>
        <v>459600</v>
      </c>
      <c r="O243" s="22">
        <f t="shared" si="117"/>
        <v>323800</v>
      </c>
      <c r="P243" s="258">
        <f t="shared" si="97"/>
        <v>70.452567449956476</v>
      </c>
    </row>
    <row r="244" spans="1:16" s="24" customFormat="1" ht="60" x14ac:dyDescent="0.25">
      <c r="A244" s="73" t="s">
        <v>40</v>
      </c>
      <c r="B244" s="54"/>
      <c r="C244" s="54"/>
      <c r="D244" s="54"/>
      <c r="E244" s="4">
        <v>852</v>
      </c>
      <c r="F244" s="3" t="s">
        <v>76</v>
      </c>
      <c r="G244" s="3" t="s">
        <v>11</v>
      </c>
      <c r="H244" s="150" t="s">
        <v>632</v>
      </c>
      <c r="I244" s="3" t="s">
        <v>81</v>
      </c>
      <c r="J244" s="22">
        <f t="shared" si="117"/>
        <v>459600</v>
      </c>
      <c r="K244" s="22">
        <f t="shared" si="117"/>
        <v>459600</v>
      </c>
      <c r="L244" s="22">
        <f t="shared" si="117"/>
        <v>0</v>
      </c>
      <c r="M244" s="22">
        <f t="shared" si="117"/>
        <v>0</v>
      </c>
      <c r="N244" s="22">
        <f t="shared" si="117"/>
        <v>459600</v>
      </c>
      <c r="O244" s="22">
        <f t="shared" si="117"/>
        <v>323800</v>
      </c>
      <c r="P244" s="258">
        <f t="shared" si="97"/>
        <v>70.452567449956476</v>
      </c>
    </row>
    <row r="245" spans="1:16" s="24" customFormat="1" ht="30" x14ac:dyDescent="0.25">
      <c r="A245" s="73" t="s">
        <v>82</v>
      </c>
      <c r="B245" s="266"/>
      <c r="C245" s="266"/>
      <c r="D245" s="266"/>
      <c r="E245" s="4">
        <v>852</v>
      </c>
      <c r="F245" s="3" t="s">
        <v>76</v>
      </c>
      <c r="G245" s="3" t="s">
        <v>11</v>
      </c>
      <c r="H245" s="150" t="s">
        <v>632</v>
      </c>
      <c r="I245" s="3" t="s">
        <v>83</v>
      </c>
      <c r="J245" s="22">
        <v>459600</v>
      </c>
      <c r="K245" s="22">
        <f>J245</f>
        <v>459600</v>
      </c>
      <c r="L245" s="22"/>
      <c r="M245" s="22"/>
      <c r="N245" s="22">
        <v>459600</v>
      </c>
      <c r="O245" s="22">
        <v>323800</v>
      </c>
      <c r="P245" s="258">
        <f t="shared" si="97"/>
        <v>70.452567449956476</v>
      </c>
    </row>
    <row r="246" spans="1:16" s="24" customFormat="1" x14ac:dyDescent="0.25">
      <c r="A246" s="97" t="s">
        <v>77</v>
      </c>
      <c r="B246" s="54"/>
      <c r="C246" s="54"/>
      <c r="D246" s="54"/>
      <c r="E246" s="4">
        <v>852</v>
      </c>
      <c r="F246" s="20" t="s">
        <v>76</v>
      </c>
      <c r="G246" s="20" t="s">
        <v>43</v>
      </c>
      <c r="H246" s="150" t="s">
        <v>47</v>
      </c>
      <c r="I246" s="20"/>
      <c r="J246" s="23">
        <f>J247+J250+J253+J277+J256+J259+J262+J280+J283+J268+J274+J273+J286+J265</f>
        <v>176751402.93000001</v>
      </c>
      <c r="K246" s="23">
        <f t="shared" ref="K246:P246" si="118">K247+K250+K253+K277+K256+K259+K262+K280+K283+K268+K274+K273+K286+K265</f>
        <v>145638450.41</v>
      </c>
      <c r="L246" s="23">
        <f t="shared" si="118"/>
        <v>31112952.52</v>
      </c>
      <c r="M246" s="23">
        <f t="shared" si="118"/>
        <v>0</v>
      </c>
      <c r="N246" s="23">
        <f t="shared" si="118"/>
        <v>176751402.93000001</v>
      </c>
      <c r="O246" s="23">
        <f t="shared" si="118"/>
        <v>117142087.92999999</v>
      </c>
      <c r="P246" s="23">
        <f t="shared" si="118"/>
        <v>982.58118991187052</v>
      </c>
    </row>
    <row r="247" spans="1:16" ht="75" x14ac:dyDescent="0.25">
      <c r="A247" s="98" t="s">
        <v>745</v>
      </c>
      <c r="B247" s="266"/>
      <c r="C247" s="266"/>
      <c r="D247" s="266"/>
      <c r="E247" s="4" t="s">
        <v>567</v>
      </c>
      <c r="F247" s="3" t="s">
        <v>76</v>
      </c>
      <c r="G247" s="3" t="s">
        <v>43</v>
      </c>
      <c r="H247" s="150" t="s">
        <v>744</v>
      </c>
      <c r="I247" s="3"/>
      <c r="J247" s="22">
        <f t="shared" ref="J247:O248" si="119">J248</f>
        <v>2574341</v>
      </c>
      <c r="K247" s="22">
        <f t="shared" si="119"/>
        <v>2424038.2799999998</v>
      </c>
      <c r="L247" s="22">
        <f t="shared" si="119"/>
        <v>150302.72</v>
      </c>
      <c r="M247" s="22">
        <f t="shared" si="119"/>
        <v>0</v>
      </c>
      <c r="N247" s="22">
        <f t="shared" si="119"/>
        <v>2574341</v>
      </c>
      <c r="O247" s="22">
        <f t="shared" si="119"/>
        <v>2574341</v>
      </c>
      <c r="P247" s="258">
        <f t="shared" ref="P247:P297" si="120">O247/N247*100</f>
        <v>100</v>
      </c>
    </row>
    <row r="248" spans="1:16" ht="60" x14ac:dyDescent="0.25">
      <c r="A248" s="73" t="s">
        <v>40</v>
      </c>
      <c r="B248" s="266"/>
      <c r="C248" s="266"/>
      <c r="D248" s="266"/>
      <c r="E248" s="4" t="s">
        <v>567</v>
      </c>
      <c r="F248" s="3" t="s">
        <v>76</v>
      </c>
      <c r="G248" s="3" t="s">
        <v>43</v>
      </c>
      <c r="H248" s="150" t="s">
        <v>744</v>
      </c>
      <c r="I248" s="3" t="s">
        <v>81</v>
      </c>
      <c r="J248" s="22">
        <f t="shared" si="119"/>
        <v>2574341</v>
      </c>
      <c r="K248" s="22">
        <f t="shared" si="119"/>
        <v>2424038.2799999998</v>
      </c>
      <c r="L248" s="22">
        <f t="shared" si="119"/>
        <v>150302.72</v>
      </c>
      <c r="M248" s="22">
        <f t="shared" si="119"/>
        <v>0</v>
      </c>
      <c r="N248" s="22">
        <f t="shared" si="119"/>
        <v>2574341</v>
      </c>
      <c r="O248" s="22">
        <f t="shared" si="119"/>
        <v>2574341</v>
      </c>
      <c r="P248" s="258">
        <f t="shared" si="120"/>
        <v>100</v>
      </c>
    </row>
    <row r="249" spans="1:16" ht="30" x14ac:dyDescent="0.25">
      <c r="A249" s="73" t="s">
        <v>82</v>
      </c>
      <c r="B249" s="266"/>
      <c r="C249" s="266"/>
      <c r="D249" s="266"/>
      <c r="E249" s="4" t="s">
        <v>567</v>
      </c>
      <c r="F249" s="3" t="s">
        <v>76</v>
      </c>
      <c r="G249" s="3" t="s">
        <v>43</v>
      </c>
      <c r="H249" s="150" t="s">
        <v>744</v>
      </c>
      <c r="I249" s="3" t="s">
        <v>83</v>
      </c>
      <c r="J249" s="22">
        <v>2574341</v>
      </c>
      <c r="K249" s="22">
        <v>2424038.2799999998</v>
      </c>
      <c r="L249" s="22">
        <v>150302.72</v>
      </c>
      <c r="M249" s="22"/>
      <c r="N249" s="22">
        <v>2574341</v>
      </c>
      <c r="O249" s="22">
        <f>2574341</f>
        <v>2574341</v>
      </c>
      <c r="P249" s="258">
        <f t="shared" si="120"/>
        <v>100</v>
      </c>
    </row>
    <row r="250" spans="1:16" s="24" customFormat="1" ht="45" x14ac:dyDescent="0.25">
      <c r="A250" s="73" t="s">
        <v>742</v>
      </c>
      <c r="B250" s="54"/>
      <c r="C250" s="54"/>
      <c r="D250" s="54"/>
      <c r="E250" s="4">
        <v>852</v>
      </c>
      <c r="F250" s="3" t="s">
        <v>76</v>
      </c>
      <c r="G250" s="3" t="s">
        <v>43</v>
      </c>
      <c r="H250" s="150" t="s">
        <v>741</v>
      </c>
      <c r="I250" s="3"/>
      <c r="J250" s="22">
        <f t="shared" ref="J250:O251" si="121">J251</f>
        <v>49254423.289999999</v>
      </c>
      <c r="K250" s="22">
        <f t="shared" si="121"/>
        <v>46791702.130000003</v>
      </c>
      <c r="L250" s="22">
        <f t="shared" si="121"/>
        <v>2462721.16</v>
      </c>
      <c r="M250" s="22">
        <f t="shared" si="121"/>
        <v>0</v>
      </c>
      <c r="N250" s="22">
        <f t="shared" si="121"/>
        <v>49254423.289999999</v>
      </c>
      <c r="O250" s="22">
        <f t="shared" si="121"/>
        <v>28025531.68</v>
      </c>
      <c r="P250" s="258">
        <f t="shared" si="120"/>
        <v>56.899522536263156</v>
      </c>
    </row>
    <row r="251" spans="1:16" s="24" customFormat="1" ht="60" x14ac:dyDescent="0.25">
      <c r="A251" s="73" t="s">
        <v>40</v>
      </c>
      <c r="B251" s="54"/>
      <c r="C251" s="54"/>
      <c r="D251" s="54"/>
      <c r="E251" s="4">
        <v>852</v>
      </c>
      <c r="F251" s="3" t="s">
        <v>76</v>
      </c>
      <c r="G251" s="3" t="s">
        <v>43</v>
      </c>
      <c r="H251" s="150" t="s">
        <v>741</v>
      </c>
      <c r="I251" s="3" t="s">
        <v>81</v>
      </c>
      <c r="J251" s="22">
        <f t="shared" si="121"/>
        <v>49254423.289999999</v>
      </c>
      <c r="K251" s="22">
        <f t="shared" si="121"/>
        <v>46791702.130000003</v>
      </c>
      <c r="L251" s="22">
        <f t="shared" si="121"/>
        <v>2462721.16</v>
      </c>
      <c r="M251" s="22">
        <f t="shared" si="121"/>
        <v>0</v>
      </c>
      <c r="N251" s="22">
        <f t="shared" si="121"/>
        <v>49254423.289999999</v>
      </c>
      <c r="O251" s="22">
        <f t="shared" si="121"/>
        <v>28025531.68</v>
      </c>
      <c r="P251" s="258">
        <f t="shared" si="120"/>
        <v>56.899522536263156</v>
      </c>
    </row>
    <row r="252" spans="1:16" ht="30" x14ac:dyDescent="0.25">
      <c r="A252" s="73" t="s">
        <v>82</v>
      </c>
      <c r="B252" s="266"/>
      <c r="C252" s="266"/>
      <c r="D252" s="266"/>
      <c r="E252" s="4">
        <v>852</v>
      </c>
      <c r="F252" s="3" t="s">
        <v>76</v>
      </c>
      <c r="G252" s="3" t="s">
        <v>43</v>
      </c>
      <c r="H252" s="150" t="s">
        <v>741</v>
      </c>
      <c r="I252" s="3" t="s">
        <v>83</v>
      </c>
      <c r="J252" s="22">
        <v>49254423.289999999</v>
      </c>
      <c r="K252" s="22">
        <v>46791702.130000003</v>
      </c>
      <c r="L252" s="22">
        <v>2462721.16</v>
      </c>
      <c r="M252" s="22"/>
      <c r="N252" s="22">
        <v>49254423.289999999</v>
      </c>
      <c r="O252" s="22">
        <v>28025531.68</v>
      </c>
      <c r="P252" s="258">
        <f t="shared" si="120"/>
        <v>56.899522536263156</v>
      </c>
    </row>
    <row r="253" spans="1:16" ht="165" x14ac:dyDescent="0.25">
      <c r="A253" s="73" t="s">
        <v>514</v>
      </c>
      <c r="B253" s="54"/>
      <c r="C253" s="54"/>
      <c r="D253" s="54"/>
      <c r="E253" s="4">
        <v>852</v>
      </c>
      <c r="F253" s="3" t="s">
        <v>76</v>
      </c>
      <c r="G253" s="3" t="s">
        <v>43</v>
      </c>
      <c r="H253" s="150" t="s">
        <v>633</v>
      </c>
      <c r="I253" s="3"/>
      <c r="J253" s="22">
        <f t="shared" ref="J253:O254" si="122">J254</f>
        <v>77760109</v>
      </c>
      <c r="K253" s="22">
        <f t="shared" si="122"/>
        <v>77760109</v>
      </c>
      <c r="L253" s="22">
        <f t="shared" si="122"/>
        <v>0</v>
      </c>
      <c r="M253" s="22">
        <f t="shared" si="122"/>
        <v>0</v>
      </c>
      <c r="N253" s="22">
        <f t="shared" si="122"/>
        <v>77760109</v>
      </c>
      <c r="O253" s="22">
        <f t="shared" si="122"/>
        <v>54924703.229999997</v>
      </c>
      <c r="P253" s="258">
        <f t="shared" si="120"/>
        <v>70.63352139848466</v>
      </c>
    </row>
    <row r="254" spans="1:16" ht="60" x14ac:dyDescent="0.25">
      <c r="A254" s="73" t="s">
        <v>40</v>
      </c>
      <c r="B254" s="54"/>
      <c r="C254" s="54"/>
      <c r="D254" s="54"/>
      <c r="E254" s="4">
        <v>852</v>
      </c>
      <c r="F254" s="3" t="s">
        <v>76</v>
      </c>
      <c r="G254" s="3" t="s">
        <v>43</v>
      </c>
      <c r="H254" s="150" t="s">
        <v>633</v>
      </c>
      <c r="I254" s="3" t="s">
        <v>81</v>
      </c>
      <c r="J254" s="22">
        <f t="shared" si="122"/>
        <v>77760109</v>
      </c>
      <c r="K254" s="22">
        <f t="shared" si="122"/>
        <v>77760109</v>
      </c>
      <c r="L254" s="22">
        <f t="shared" si="122"/>
        <v>0</v>
      </c>
      <c r="M254" s="22">
        <f t="shared" si="122"/>
        <v>0</v>
      </c>
      <c r="N254" s="22">
        <f t="shared" si="122"/>
        <v>77760109</v>
      </c>
      <c r="O254" s="22">
        <f t="shared" si="122"/>
        <v>54924703.229999997</v>
      </c>
      <c r="P254" s="258">
        <f t="shared" si="120"/>
        <v>70.63352139848466</v>
      </c>
    </row>
    <row r="255" spans="1:16" ht="30" x14ac:dyDescent="0.25">
      <c r="A255" s="73" t="s">
        <v>82</v>
      </c>
      <c r="B255" s="266"/>
      <c r="C255" s="266"/>
      <c r="D255" s="266"/>
      <c r="E255" s="4">
        <v>852</v>
      </c>
      <c r="F255" s="3" t="s">
        <v>76</v>
      </c>
      <c r="G255" s="3" t="s">
        <v>43</v>
      </c>
      <c r="H255" s="150" t="s">
        <v>633</v>
      </c>
      <c r="I255" s="3" t="s">
        <v>83</v>
      </c>
      <c r="J255" s="22">
        <v>77760109</v>
      </c>
      <c r="K255" s="22">
        <f>J255</f>
        <v>77760109</v>
      </c>
      <c r="L255" s="22"/>
      <c r="M255" s="22"/>
      <c r="N255" s="22">
        <v>77760109</v>
      </c>
      <c r="O255" s="22">
        <v>54924703.229999997</v>
      </c>
      <c r="P255" s="258">
        <f t="shared" si="120"/>
        <v>70.63352139848466</v>
      </c>
    </row>
    <row r="256" spans="1:16" ht="30" x14ac:dyDescent="0.25">
      <c r="A256" s="73" t="s">
        <v>116</v>
      </c>
      <c r="B256" s="266"/>
      <c r="C256" s="266"/>
      <c r="D256" s="266"/>
      <c r="E256" s="4">
        <v>852</v>
      </c>
      <c r="F256" s="3" t="s">
        <v>76</v>
      </c>
      <c r="G256" s="3" t="s">
        <v>43</v>
      </c>
      <c r="H256" s="150" t="s">
        <v>635</v>
      </c>
      <c r="I256" s="3"/>
      <c r="J256" s="22">
        <f t="shared" ref="J256:O257" si="123">J257</f>
        <v>22797200</v>
      </c>
      <c r="K256" s="22">
        <f t="shared" si="123"/>
        <v>0</v>
      </c>
      <c r="L256" s="22">
        <f t="shared" si="123"/>
        <v>22797200</v>
      </c>
      <c r="M256" s="22">
        <f t="shared" si="123"/>
        <v>0</v>
      </c>
      <c r="N256" s="22">
        <f t="shared" si="123"/>
        <v>22797200</v>
      </c>
      <c r="O256" s="22">
        <f t="shared" si="123"/>
        <v>15160627.02</v>
      </c>
      <c r="P256" s="258">
        <f t="shared" si="120"/>
        <v>66.502145087993256</v>
      </c>
    </row>
    <row r="257" spans="1:16" ht="60" x14ac:dyDescent="0.25">
      <c r="A257" s="73" t="s">
        <v>40</v>
      </c>
      <c r="B257" s="266"/>
      <c r="C257" s="266"/>
      <c r="D257" s="266"/>
      <c r="E257" s="4">
        <v>852</v>
      </c>
      <c r="F257" s="3" t="s">
        <v>76</v>
      </c>
      <c r="G257" s="4" t="s">
        <v>43</v>
      </c>
      <c r="H257" s="150" t="s">
        <v>635</v>
      </c>
      <c r="I257" s="3" t="s">
        <v>81</v>
      </c>
      <c r="J257" s="22">
        <f t="shared" si="123"/>
        <v>22797200</v>
      </c>
      <c r="K257" s="22">
        <f t="shared" si="123"/>
        <v>0</v>
      </c>
      <c r="L257" s="22">
        <f t="shared" si="123"/>
        <v>22797200</v>
      </c>
      <c r="M257" s="22">
        <f t="shared" si="123"/>
        <v>0</v>
      </c>
      <c r="N257" s="22">
        <f t="shared" si="123"/>
        <v>22797200</v>
      </c>
      <c r="O257" s="22">
        <f t="shared" si="123"/>
        <v>15160627.02</v>
      </c>
      <c r="P257" s="258">
        <f t="shared" si="120"/>
        <v>66.502145087993256</v>
      </c>
    </row>
    <row r="258" spans="1:16" ht="30" x14ac:dyDescent="0.25">
      <c r="A258" s="73" t="s">
        <v>82</v>
      </c>
      <c r="B258" s="266"/>
      <c r="C258" s="266"/>
      <c r="D258" s="266"/>
      <c r="E258" s="4">
        <v>852</v>
      </c>
      <c r="F258" s="3" t="s">
        <v>76</v>
      </c>
      <c r="G258" s="4" t="s">
        <v>43</v>
      </c>
      <c r="H258" s="150" t="s">
        <v>635</v>
      </c>
      <c r="I258" s="3" t="s">
        <v>83</v>
      </c>
      <c r="J258" s="22">
        <v>22797200</v>
      </c>
      <c r="K258" s="22"/>
      <c r="L258" s="22">
        <f>J258</f>
        <v>22797200</v>
      </c>
      <c r="M258" s="22"/>
      <c r="N258" s="22">
        <v>22797200</v>
      </c>
      <c r="O258" s="22">
        <v>15160627.02</v>
      </c>
      <c r="P258" s="258">
        <f t="shared" si="120"/>
        <v>66.502145087993256</v>
      </c>
    </row>
    <row r="259" spans="1:16" ht="30" x14ac:dyDescent="0.25">
      <c r="A259" s="73" t="s">
        <v>114</v>
      </c>
      <c r="B259" s="266"/>
      <c r="C259" s="266"/>
      <c r="D259" s="266"/>
      <c r="E259" s="4">
        <v>852</v>
      </c>
      <c r="F259" s="3" t="s">
        <v>76</v>
      </c>
      <c r="G259" s="4" t="s">
        <v>43</v>
      </c>
      <c r="H259" s="150" t="s">
        <v>629</v>
      </c>
      <c r="I259" s="3"/>
      <c r="J259" s="22">
        <f t="shared" ref="J259:O260" si="124">J260</f>
        <v>2941557</v>
      </c>
      <c r="K259" s="22">
        <f t="shared" si="124"/>
        <v>0</v>
      </c>
      <c r="L259" s="22">
        <f t="shared" si="124"/>
        <v>2941557</v>
      </c>
      <c r="M259" s="22">
        <f t="shared" si="124"/>
        <v>0</v>
      </c>
      <c r="N259" s="22">
        <f t="shared" si="124"/>
        <v>2941557</v>
      </c>
      <c r="O259" s="22">
        <f t="shared" si="124"/>
        <v>2147789</v>
      </c>
      <c r="P259" s="258">
        <f t="shared" si="120"/>
        <v>73.015379270230014</v>
      </c>
    </row>
    <row r="260" spans="1:16" ht="60" x14ac:dyDescent="0.25">
      <c r="A260" s="73" t="s">
        <v>40</v>
      </c>
      <c r="B260" s="266"/>
      <c r="C260" s="266"/>
      <c r="D260" s="266"/>
      <c r="E260" s="4">
        <v>852</v>
      </c>
      <c r="F260" s="3" t="s">
        <v>76</v>
      </c>
      <c r="G260" s="4" t="s">
        <v>43</v>
      </c>
      <c r="H260" s="150" t="s">
        <v>629</v>
      </c>
      <c r="I260" s="3" t="s">
        <v>81</v>
      </c>
      <c r="J260" s="22">
        <f t="shared" si="124"/>
        <v>2941557</v>
      </c>
      <c r="K260" s="22">
        <f t="shared" si="124"/>
        <v>0</v>
      </c>
      <c r="L260" s="22">
        <f t="shared" si="124"/>
        <v>2941557</v>
      </c>
      <c r="M260" s="22">
        <f t="shared" si="124"/>
        <v>0</v>
      </c>
      <c r="N260" s="22">
        <f t="shared" si="124"/>
        <v>2941557</v>
      </c>
      <c r="O260" s="22">
        <f t="shared" si="124"/>
        <v>2147789</v>
      </c>
      <c r="P260" s="258">
        <f t="shared" si="120"/>
        <v>73.015379270230014</v>
      </c>
    </row>
    <row r="261" spans="1:16" ht="30" x14ac:dyDescent="0.25">
      <c r="A261" s="73" t="s">
        <v>82</v>
      </c>
      <c r="B261" s="266"/>
      <c r="C261" s="266"/>
      <c r="D261" s="266"/>
      <c r="E261" s="4">
        <v>852</v>
      </c>
      <c r="F261" s="3" t="s">
        <v>76</v>
      </c>
      <c r="G261" s="4" t="s">
        <v>43</v>
      </c>
      <c r="H261" s="150" t="s">
        <v>629</v>
      </c>
      <c r="I261" s="3" t="s">
        <v>83</v>
      </c>
      <c r="J261" s="22">
        <v>2941557</v>
      </c>
      <c r="K261" s="22"/>
      <c r="L261" s="22">
        <f>J261</f>
        <v>2941557</v>
      </c>
      <c r="M261" s="22"/>
      <c r="N261" s="22">
        <v>2941557</v>
      </c>
      <c r="O261" s="22">
        <v>2147789</v>
      </c>
      <c r="P261" s="258">
        <f t="shared" si="120"/>
        <v>73.015379270230014</v>
      </c>
    </row>
    <row r="262" spans="1:16" s="24" customFormat="1" ht="45" x14ac:dyDescent="0.25">
      <c r="A262" s="73" t="s">
        <v>115</v>
      </c>
      <c r="B262" s="266"/>
      <c r="C262" s="266"/>
      <c r="D262" s="266"/>
      <c r="E262" s="4">
        <v>852</v>
      </c>
      <c r="F262" s="4" t="s">
        <v>76</v>
      </c>
      <c r="G262" s="4" t="s">
        <v>43</v>
      </c>
      <c r="H262" s="150" t="s">
        <v>630</v>
      </c>
      <c r="I262" s="3"/>
      <c r="J262" s="22">
        <f t="shared" ref="J262:O263" si="125">J263</f>
        <v>2110480</v>
      </c>
      <c r="K262" s="22">
        <f t="shared" si="125"/>
        <v>0</v>
      </c>
      <c r="L262" s="22">
        <f t="shared" si="125"/>
        <v>2110480</v>
      </c>
      <c r="M262" s="22">
        <f t="shared" si="125"/>
        <v>0</v>
      </c>
      <c r="N262" s="22">
        <f t="shared" si="125"/>
        <v>2110480</v>
      </c>
      <c r="O262" s="22">
        <f t="shared" si="125"/>
        <v>1525367.33</v>
      </c>
      <c r="P262" s="258">
        <f t="shared" si="120"/>
        <v>72.27584862211441</v>
      </c>
    </row>
    <row r="263" spans="1:16" s="24" customFormat="1" ht="60" x14ac:dyDescent="0.25">
      <c r="A263" s="73" t="s">
        <v>40</v>
      </c>
      <c r="B263" s="266"/>
      <c r="C263" s="266"/>
      <c r="D263" s="266"/>
      <c r="E263" s="4">
        <v>852</v>
      </c>
      <c r="F263" s="3" t="s">
        <v>76</v>
      </c>
      <c r="G263" s="4" t="s">
        <v>43</v>
      </c>
      <c r="H263" s="150" t="s">
        <v>630</v>
      </c>
      <c r="I263" s="3" t="s">
        <v>81</v>
      </c>
      <c r="J263" s="22">
        <f t="shared" si="125"/>
        <v>2110480</v>
      </c>
      <c r="K263" s="22">
        <f t="shared" si="125"/>
        <v>0</v>
      </c>
      <c r="L263" s="22">
        <f t="shared" si="125"/>
        <v>2110480</v>
      </c>
      <c r="M263" s="22">
        <f t="shared" si="125"/>
        <v>0</v>
      </c>
      <c r="N263" s="22">
        <f t="shared" si="125"/>
        <v>2110480</v>
      </c>
      <c r="O263" s="22">
        <f t="shared" si="125"/>
        <v>1525367.33</v>
      </c>
      <c r="P263" s="258">
        <f t="shared" si="120"/>
        <v>72.27584862211441</v>
      </c>
    </row>
    <row r="264" spans="1:16" s="24" customFormat="1" ht="30" x14ac:dyDescent="0.25">
      <c r="A264" s="73" t="s">
        <v>82</v>
      </c>
      <c r="B264" s="266"/>
      <c r="C264" s="266"/>
      <c r="D264" s="266"/>
      <c r="E264" s="4">
        <v>852</v>
      </c>
      <c r="F264" s="3" t="s">
        <v>76</v>
      </c>
      <c r="G264" s="4" t="s">
        <v>43</v>
      </c>
      <c r="H264" s="150" t="s">
        <v>630</v>
      </c>
      <c r="I264" s="3" t="s">
        <v>83</v>
      </c>
      <c r="J264" s="22">
        <v>2110480</v>
      </c>
      <c r="K264" s="22"/>
      <c r="L264" s="22">
        <f>J264</f>
        <v>2110480</v>
      </c>
      <c r="M264" s="22"/>
      <c r="N264" s="22">
        <v>2110480</v>
      </c>
      <c r="O264" s="22">
        <v>1525367.33</v>
      </c>
      <c r="P264" s="258">
        <f t="shared" si="120"/>
        <v>72.27584862211441</v>
      </c>
    </row>
    <row r="265" spans="1:16" s="24" customFormat="1" ht="75" x14ac:dyDescent="0.25">
      <c r="A265" s="73" t="s">
        <v>531</v>
      </c>
      <c r="B265" s="266"/>
      <c r="C265" s="266"/>
      <c r="D265" s="266"/>
      <c r="E265" s="4">
        <v>852</v>
      </c>
      <c r="F265" s="3" t="s">
        <v>76</v>
      </c>
      <c r="G265" s="3" t="s">
        <v>43</v>
      </c>
      <c r="H265" s="150" t="s">
        <v>636</v>
      </c>
      <c r="I265" s="3"/>
      <c r="J265" s="22">
        <f t="shared" ref="J265:O266" si="126">J266</f>
        <v>5109180</v>
      </c>
      <c r="K265" s="22">
        <f t="shared" si="126"/>
        <v>4853721</v>
      </c>
      <c r="L265" s="22">
        <f t="shared" si="126"/>
        <v>255459</v>
      </c>
      <c r="M265" s="22">
        <f t="shared" si="126"/>
        <v>0</v>
      </c>
      <c r="N265" s="22">
        <f t="shared" si="126"/>
        <v>5109180</v>
      </c>
      <c r="O265" s="22">
        <f t="shared" si="126"/>
        <v>2552350.83</v>
      </c>
      <c r="P265" s="258">
        <f t="shared" si="120"/>
        <v>49.956173593414213</v>
      </c>
    </row>
    <row r="266" spans="1:16" s="24" customFormat="1" ht="60" x14ac:dyDescent="0.25">
      <c r="A266" s="73" t="s">
        <v>40</v>
      </c>
      <c r="B266" s="266"/>
      <c r="C266" s="266"/>
      <c r="D266" s="266"/>
      <c r="E266" s="4">
        <v>852</v>
      </c>
      <c r="F266" s="3" t="s">
        <v>76</v>
      </c>
      <c r="G266" s="3" t="s">
        <v>43</v>
      </c>
      <c r="H266" s="150" t="s">
        <v>636</v>
      </c>
      <c r="I266" s="3" t="s">
        <v>81</v>
      </c>
      <c r="J266" s="22">
        <f t="shared" si="126"/>
        <v>5109180</v>
      </c>
      <c r="K266" s="22">
        <f t="shared" si="126"/>
        <v>4853721</v>
      </c>
      <c r="L266" s="22">
        <f t="shared" si="126"/>
        <v>255459</v>
      </c>
      <c r="M266" s="22">
        <f t="shared" si="126"/>
        <v>0</v>
      </c>
      <c r="N266" s="22">
        <f t="shared" si="126"/>
        <v>5109180</v>
      </c>
      <c r="O266" s="22">
        <f t="shared" si="126"/>
        <v>2552350.83</v>
      </c>
      <c r="P266" s="258">
        <f t="shared" si="120"/>
        <v>49.956173593414213</v>
      </c>
    </row>
    <row r="267" spans="1:16" s="24" customFormat="1" ht="30" x14ac:dyDescent="0.25">
      <c r="A267" s="73" t="s">
        <v>82</v>
      </c>
      <c r="B267" s="266"/>
      <c r="C267" s="266"/>
      <c r="D267" s="266"/>
      <c r="E267" s="4">
        <v>852</v>
      </c>
      <c r="F267" s="3" t="s">
        <v>76</v>
      </c>
      <c r="G267" s="3" t="s">
        <v>43</v>
      </c>
      <c r="H267" s="150" t="s">
        <v>636</v>
      </c>
      <c r="I267" s="3" t="s">
        <v>83</v>
      </c>
      <c r="J267" s="22">
        <v>5109180</v>
      </c>
      <c r="K267" s="22">
        <v>4853721</v>
      </c>
      <c r="L267" s="22">
        <v>255459</v>
      </c>
      <c r="M267" s="22"/>
      <c r="N267" s="22">
        <v>5109180</v>
      </c>
      <c r="O267" s="22">
        <v>2552350.83</v>
      </c>
      <c r="P267" s="258">
        <f t="shared" si="120"/>
        <v>49.956173593414213</v>
      </c>
    </row>
    <row r="268" spans="1:16" s="24" customFormat="1" ht="75" x14ac:dyDescent="0.25">
      <c r="A268" s="73" t="s">
        <v>524</v>
      </c>
      <c r="E268" s="4">
        <v>852</v>
      </c>
      <c r="F268" s="3" t="s">
        <v>76</v>
      </c>
      <c r="G268" s="4" t="s">
        <v>43</v>
      </c>
      <c r="H268" s="194" t="s">
        <v>638</v>
      </c>
      <c r="I268" s="3"/>
      <c r="J268" s="58">
        <f t="shared" ref="J268:O269" si="127">J269</f>
        <v>236178.96</v>
      </c>
      <c r="K268" s="58">
        <f t="shared" si="127"/>
        <v>224370</v>
      </c>
      <c r="L268" s="58">
        <f t="shared" si="127"/>
        <v>11808.96</v>
      </c>
      <c r="M268" s="58">
        <f t="shared" si="127"/>
        <v>0</v>
      </c>
      <c r="N268" s="58">
        <f t="shared" si="127"/>
        <v>236178.96</v>
      </c>
      <c r="O268" s="58">
        <f t="shared" si="127"/>
        <v>58480</v>
      </c>
      <c r="P268" s="258">
        <f t="shared" si="120"/>
        <v>24.760884712169112</v>
      </c>
    </row>
    <row r="269" spans="1:16" s="24" customFormat="1" ht="60" x14ac:dyDescent="0.25">
      <c r="A269" s="73" t="s">
        <v>40</v>
      </c>
      <c r="E269" s="4">
        <v>852</v>
      </c>
      <c r="F269" s="3" t="s">
        <v>76</v>
      </c>
      <c r="G269" s="4" t="s">
        <v>43</v>
      </c>
      <c r="H269" s="194" t="s">
        <v>638</v>
      </c>
      <c r="I269" s="3" t="s">
        <v>81</v>
      </c>
      <c r="J269" s="58">
        <f t="shared" si="127"/>
        <v>236178.96</v>
      </c>
      <c r="K269" s="58">
        <f t="shared" si="127"/>
        <v>224370</v>
      </c>
      <c r="L269" s="58">
        <f t="shared" si="127"/>
        <v>11808.96</v>
      </c>
      <c r="M269" s="58">
        <f t="shared" si="127"/>
        <v>0</v>
      </c>
      <c r="N269" s="58">
        <f t="shared" si="127"/>
        <v>236178.96</v>
      </c>
      <c r="O269" s="58">
        <f t="shared" si="127"/>
        <v>58480</v>
      </c>
      <c r="P269" s="258">
        <f t="shared" si="120"/>
        <v>24.760884712169112</v>
      </c>
    </row>
    <row r="270" spans="1:16" s="24" customFormat="1" ht="30" x14ac:dyDescent="0.25">
      <c r="A270" s="73" t="s">
        <v>82</v>
      </c>
      <c r="E270" s="4">
        <v>852</v>
      </c>
      <c r="F270" s="3" t="s">
        <v>76</v>
      </c>
      <c r="G270" s="4" t="s">
        <v>43</v>
      </c>
      <c r="H270" s="194" t="s">
        <v>638</v>
      </c>
      <c r="I270" s="3" t="s">
        <v>83</v>
      </c>
      <c r="J270" s="58">
        <v>236178.96</v>
      </c>
      <c r="K270" s="58">
        <v>224370</v>
      </c>
      <c r="L270" s="58">
        <v>11808.96</v>
      </c>
      <c r="M270" s="58"/>
      <c r="N270" s="58">
        <v>236178.96</v>
      </c>
      <c r="O270" s="58">
        <f>55556+2924</f>
        <v>58480</v>
      </c>
      <c r="P270" s="258">
        <f t="shared" si="120"/>
        <v>24.760884712169112</v>
      </c>
    </row>
    <row r="271" spans="1:16" s="24" customFormat="1" ht="60" x14ac:dyDescent="0.25">
      <c r="A271" s="73" t="s">
        <v>558</v>
      </c>
      <c r="E271" s="4">
        <v>852</v>
      </c>
      <c r="F271" s="3" t="s">
        <v>76</v>
      </c>
      <c r="G271" s="4" t="s">
        <v>43</v>
      </c>
      <c r="H271" s="194" t="s">
        <v>639</v>
      </c>
      <c r="I271" s="3"/>
      <c r="J271" s="58">
        <f t="shared" ref="J271:O272" si="128">J272</f>
        <v>164473.68</v>
      </c>
      <c r="K271" s="58">
        <f t="shared" si="128"/>
        <v>156250</v>
      </c>
      <c r="L271" s="58">
        <f t="shared" si="128"/>
        <v>8223.68</v>
      </c>
      <c r="M271" s="58">
        <f t="shared" si="128"/>
        <v>0</v>
      </c>
      <c r="N271" s="58">
        <f t="shared" si="128"/>
        <v>164473.68</v>
      </c>
      <c r="O271" s="58">
        <f t="shared" si="128"/>
        <v>164473.68</v>
      </c>
      <c r="P271" s="258">
        <f t="shared" si="120"/>
        <v>100</v>
      </c>
    </row>
    <row r="272" spans="1:16" s="24" customFormat="1" ht="60" x14ac:dyDescent="0.25">
      <c r="A272" s="73" t="s">
        <v>40</v>
      </c>
      <c r="E272" s="4">
        <v>852</v>
      </c>
      <c r="F272" s="3" t="s">
        <v>76</v>
      </c>
      <c r="G272" s="4" t="s">
        <v>43</v>
      </c>
      <c r="H272" s="194" t="s">
        <v>639</v>
      </c>
      <c r="I272" s="3" t="s">
        <v>81</v>
      </c>
      <c r="J272" s="58">
        <f t="shared" si="128"/>
        <v>164473.68</v>
      </c>
      <c r="K272" s="58">
        <f t="shared" si="128"/>
        <v>156250</v>
      </c>
      <c r="L272" s="58">
        <f t="shared" si="128"/>
        <v>8223.68</v>
      </c>
      <c r="M272" s="58">
        <f t="shared" si="128"/>
        <v>0</v>
      </c>
      <c r="N272" s="58">
        <f t="shared" si="128"/>
        <v>164473.68</v>
      </c>
      <c r="O272" s="58">
        <f t="shared" si="128"/>
        <v>164473.68</v>
      </c>
      <c r="P272" s="258">
        <f t="shared" si="120"/>
        <v>100</v>
      </c>
    </row>
    <row r="273" spans="1:16" s="24" customFormat="1" ht="30" x14ac:dyDescent="0.25">
      <c r="A273" s="73" t="s">
        <v>82</v>
      </c>
      <c r="E273" s="4">
        <v>852</v>
      </c>
      <c r="F273" s="3" t="s">
        <v>76</v>
      </c>
      <c r="G273" s="4" t="s">
        <v>43</v>
      </c>
      <c r="H273" s="194" t="s">
        <v>639</v>
      </c>
      <c r="I273" s="3" t="s">
        <v>83</v>
      </c>
      <c r="J273" s="58">
        <v>164473.68</v>
      </c>
      <c r="K273" s="58">
        <v>156250</v>
      </c>
      <c r="L273" s="58">
        <v>8223.68</v>
      </c>
      <c r="M273" s="58"/>
      <c r="N273" s="58">
        <v>164473.68</v>
      </c>
      <c r="O273" s="58">
        <f>156250+8223.68</f>
        <v>164473.68</v>
      </c>
      <c r="P273" s="258">
        <f t="shared" si="120"/>
        <v>100</v>
      </c>
    </row>
    <row r="274" spans="1:16" s="24" customFormat="1" ht="165" x14ac:dyDescent="0.25">
      <c r="A274" s="73" t="s">
        <v>513</v>
      </c>
      <c r="B274" s="54"/>
      <c r="C274" s="54"/>
      <c r="D274" s="54"/>
      <c r="E274" s="4">
        <v>852</v>
      </c>
      <c r="F274" s="3" t="s">
        <v>76</v>
      </c>
      <c r="G274" s="3" t="s">
        <v>43</v>
      </c>
      <c r="H274" s="150" t="s">
        <v>632</v>
      </c>
      <c r="I274" s="3"/>
      <c r="J274" s="22">
        <f t="shared" ref="J274:O275" si="129">J275</f>
        <v>1875600</v>
      </c>
      <c r="K274" s="22">
        <f t="shared" si="129"/>
        <v>1875600</v>
      </c>
      <c r="L274" s="22">
        <f t="shared" si="129"/>
        <v>0</v>
      </c>
      <c r="M274" s="22">
        <f t="shared" si="129"/>
        <v>0</v>
      </c>
      <c r="N274" s="22">
        <f t="shared" si="129"/>
        <v>1875600</v>
      </c>
      <c r="O274" s="22">
        <f t="shared" si="129"/>
        <v>1329700</v>
      </c>
      <c r="P274" s="258">
        <f t="shared" si="120"/>
        <v>70.894647046278521</v>
      </c>
    </row>
    <row r="275" spans="1:16" s="24" customFormat="1" ht="60" x14ac:dyDescent="0.25">
      <c r="A275" s="73" t="s">
        <v>40</v>
      </c>
      <c r="B275" s="54"/>
      <c r="C275" s="54"/>
      <c r="D275" s="54"/>
      <c r="E275" s="4">
        <v>852</v>
      </c>
      <c r="F275" s="3" t="s">
        <v>76</v>
      </c>
      <c r="G275" s="3" t="s">
        <v>43</v>
      </c>
      <c r="H275" s="150" t="s">
        <v>632</v>
      </c>
      <c r="I275" s="3" t="s">
        <v>81</v>
      </c>
      <c r="J275" s="22">
        <f t="shared" si="129"/>
        <v>1875600</v>
      </c>
      <c r="K275" s="22">
        <f t="shared" si="129"/>
        <v>1875600</v>
      </c>
      <c r="L275" s="22">
        <f t="shared" si="129"/>
        <v>0</v>
      </c>
      <c r="M275" s="22">
        <f t="shared" si="129"/>
        <v>0</v>
      </c>
      <c r="N275" s="22">
        <f t="shared" si="129"/>
        <v>1875600</v>
      </c>
      <c r="O275" s="22">
        <f t="shared" si="129"/>
        <v>1329700</v>
      </c>
      <c r="P275" s="258">
        <f t="shared" si="120"/>
        <v>70.894647046278521</v>
      </c>
    </row>
    <row r="276" spans="1:16" s="24" customFormat="1" ht="30" x14ac:dyDescent="0.25">
      <c r="A276" s="73" t="s">
        <v>82</v>
      </c>
      <c r="B276" s="54"/>
      <c r="C276" s="54"/>
      <c r="D276" s="54"/>
      <c r="E276" s="4">
        <v>852</v>
      </c>
      <c r="F276" s="3" t="s">
        <v>76</v>
      </c>
      <c r="G276" s="3" t="s">
        <v>43</v>
      </c>
      <c r="H276" s="150" t="s">
        <v>632</v>
      </c>
      <c r="I276" s="3" t="s">
        <v>83</v>
      </c>
      <c r="J276" s="22">
        <v>1875600</v>
      </c>
      <c r="K276" s="22">
        <f>J276</f>
        <v>1875600</v>
      </c>
      <c r="L276" s="22"/>
      <c r="M276" s="22"/>
      <c r="N276" s="22">
        <v>1875600</v>
      </c>
      <c r="O276" s="22">
        <v>1329700</v>
      </c>
      <c r="P276" s="258">
        <f t="shared" si="120"/>
        <v>70.894647046278521</v>
      </c>
    </row>
    <row r="277" spans="1:16" ht="90" x14ac:dyDescent="0.25">
      <c r="A277" s="73" t="s">
        <v>529</v>
      </c>
      <c r="B277" s="266"/>
      <c r="C277" s="266"/>
      <c r="D277" s="266"/>
      <c r="E277" s="4">
        <v>852</v>
      </c>
      <c r="F277" s="3" t="s">
        <v>76</v>
      </c>
      <c r="G277" s="3" t="s">
        <v>43</v>
      </c>
      <c r="H277" s="150" t="s">
        <v>634</v>
      </c>
      <c r="I277" s="3"/>
      <c r="J277" s="22">
        <f t="shared" ref="J277:O278" si="130">J278</f>
        <v>7733880</v>
      </c>
      <c r="K277" s="22">
        <f t="shared" si="130"/>
        <v>7733880</v>
      </c>
      <c r="L277" s="22">
        <f t="shared" si="130"/>
        <v>0</v>
      </c>
      <c r="M277" s="22">
        <f t="shared" si="130"/>
        <v>0</v>
      </c>
      <c r="N277" s="22">
        <f t="shared" si="130"/>
        <v>7733880</v>
      </c>
      <c r="O277" s="22">
        <f t="shared" si="130"/>
        <v>5539082.0899999999</v>
      </c>
      <c r="P277" s="258">
        <f t="shared" si="120"/>
        <v>71.620998644923375</v>
      </c>
    </row>
    <row r="278" spans="1:16" ht="60" x14ac:dyDescent="0.25">
      <c r="A278" s="73" t="s">
        <v>40</v>
      </c>
      <c r="B278" s="266"/>
      <c r="C278" s="266"/>
      <c r="D278" s="266"/>
      <c r="E278" s="4">
        <v>852</v>
      </c>
      <c r="F278" s="3" t="s">
        <v>76</v>
      </c>
      <c r="G278" s="3" t="s">
        <v>43</v>
      </c>
      <c r="H278" s="150" t="s">
        <v>634</v>
      </c>
      <c r="I278" s="3" t="s">
        <v>81</v>
      </c>
      <c r="J278" s="22">
        <f t="shared" si="130"/>
        <v>7733880</v>
      </c>
      <c r="K278" s="22">
        <f t="shared" si="130"/>
        <v>7733880</v>
      </c>
      <c r="L278" s="22">
        <f t="shared" si="130"/>
        <v>0</v>
      </c>
      <c r="M278" s="22">
        <f t="shared" si="130"/>
        <v>0</v>
      </c>
      <c r="N278" s="22">
        <f t="shared" si="130"/>
        <v>7733880</v>
      </c>
      <c r="O278" s="22">
        <f t="shared" si="130"/>
        <v>5539082.0899999999</v>
      </c>
      <c r="P278" s="258">
        <f t="shared" si="120"/>
        <v>71.620998644923375</v>
      </c>
    </row>
    <row r="279" spans="1:16" ht="30" x14ac:dyDescent="0.25">
      <c r="A279" s="73" t="s">
        <v>82</v>
      </c>
      <c r="B279" s="266"/>
      <c r="C279" s="266"/>
      <c r="D279" s="266"/>
      <c r="E279" s="4">
        <v>852</v>
      </c>
      <c r="F279" s="3" t="s">
        <v>76</v>
      </c>
      <c r="G279" s="3" t="s">
        <v>43</v>
      </c>
      <c r="H279" s="150" t="s">
        <v>634</v>
      </c>
      <c r="I279" s="3" t="s">
        <v>83</v>
      </c>
      <c r="J279" s="22">
        <v>7733880</v>
      </c>
      <c r="K279" s="22">
        <f>J279</f>
        <v>7733880</v>
      </c>
      <c r="L279" s="22"/>
      <c r="M279" s="22"/>
      <c r="N279" s="22">
        <v>7733880</v>
      </c>
      <c r="O279" s="22">
        <v>5539082.0899999999</v>
      </c>
      <c r="P279" s="258">
        <f t="shared" si="120"/>
        <v>71.620998644923375</v>
      </c>
    </row>
    <row r="280" spans="1:16" s="24" customFormat="1" ht="60" x14ac:dyDescent="0.25">
      <c r="A280" s="73" t="s">
        <v>580</v>
      </c>
      <c r="B280" s="266"/>
      <c r="C280" s="266"/>
      <c r="D280" s="266"/>
      <c r="E280" s="4">
        <v>852</v>
      </c>
      <c r="F280" s="3" t="s">
        <v>76</v>
      </c>
      <c r="G280" s="4" t="s">
        <v>43</v>
      </c>
      <c r="H280" s="150" t="s">
        <v>637</v>
      </c>
      <c r="I280" s="3"/>
      <c r="J280" s="22">
        <f t="shared" ref="J280:O281" si="131">J281</f>
        <v>670000</v>
      </c>
      <c r="K280" s="22">
        <f t="shared" si="131"/>
        <v>636500</v>
      </c>
      <c r="L280" s="22">
        <f t="shared" si="131"/>
        <v>33500</v>
      </c>
      <c r="M280" s="22">
        <f t="shared" si="131"/>
        <v>0</v>
      </c>
      <c r="N280" s="22">
        <f t="shared" si="131"/>
        <v>670000</v>
      </c>
      <c r="O280" s="22">
        <f t="shared" si="131"/>
        <v>335000</v>
      </c>
      <c r="P280" s="258">
        <f t="shared" si="120"/>
        <v>50</v>
      </c>
    </row>
    <row r="281" spans="1:16" s="24" customFormat="1" ht="60" x14ac:dyDescent="0.25">
      <c r="A281" s="73" t="s">
        <v>40</v>
      </c>
      <c r="B281" s="266"/>
      <c r="C281" s="266"/>
      <c r="D281" s="266"/>
      <c r="E281" s="4">
        <v>852</v>
      </c>
      <c r="F281" s="3" t="s">
        <v>76</v>
      </c>
      <c r="G281" s="4" t="s">
        <v>43</v>
      </c>
      <c r="H281" s="150" t="s">
        <v>637</v>
      </c>
      <c r="I281" s="3" t="s">
        <v>81</v>
      </c>
      <c r="J281" s="22">
        <f t="shared" si="131"/>
        <v>670000</v>
      </c>
      <c r="K281" s="22">
        <f t="shared" si="131"/>
        <v>636500</v>
      </c>
      <c r="L281" s="22">
        <f t="shared" si="131"/>
        <v>33500</v>
      </c>
      <c r="M281" s="22">
        <f t="shared" si="131"/>
        <v>0</v>
      </c>
      <c r="N281" s="22">
        <f t="shared" si="131"/>
        <v>670000</v>
      </c>
      <c r="O281" s="22">
        <f t="shared" si="131"/>
        <v>335000</v>
      </c>
      <c r="P281" s="258">
        <f t="shared" si="120"/>
        <v>50</v>
      </c>
    </row>
    <row r="282" spans="1:16" s="24" customFormat="1" ht="30" x14ac:dyDescent="0.25">
      <c r="A282" s="73" t="s">
        <v>82</v>
      </c>
      <c r="B282" s="266"/>
      <c r="C282" s="266"/>
      <c r="D282" s="266"/>
      <c r="E282" s="4">
        <v>852</v>
      </c>
      <c r="F282" s="3" t="s">
        <v>76</v>
      </c>
      <c r="G282" s="4" t="s">
        <v>43</v>
      </c>
      <c r="H282" s="150" t="s">
        <v>637</v>
      </c>
      <c r="I282" s="3" t="s">
        <v>83</v>
      </c>
      <c r="J282" s="22">
        <v>670000</v>
      </c>
      <c r="K282" s="22">
        <v>636500</v>
      </c>
      <c r="L282" s="22">
        <v>33500</v>
      </c>
      <c r="M282" s="22"/>
      <c r="N282" s="22">
        <v>670000</v>
      </c>
      <c r="O282" s="22">
        <f>16750+318250</f>
        <v>335000</v>
      </c>
      <c r="P282" s="258">
        <f t="shared" si="120"/>
        <v>50</v>
      </c>
    </row>
    <row r="283" spans="1:16" s="24" customFormat="1" ht="45" x14ac:dyDescent="0.25">
      <c r="A283" s="73" t="s">
        <v>505</v>
      </c>
      <c r="E283" s="4">
        <v>852</v>
      </c>
      <c r="F283" s="3" t="s">
        <v>76</v>
      </c>
      <c r="G283" s="4" t="s">
        <v>43</v>
      </c>
      <c r="H283" s="150" t="s">
        <v>631</v>
      </c>
      <c r="I283" s="3"/>
      <c r="J283" s="22">
        <f t="shared" ref="J283:O284" si="132">J284</f>
        <v>3000000</v>
      </c>
      <c r="K283" s="22">
        <f t="shared" si="132"/>
        <v>2850000</v>
      </c>
      <c r="L283" s="22">
        <f t="shared" si="132"/>
        <v>150000</v>
      </c>
      <c r="M283" s="22">
        <f t="shared" si="132"/>
        <v>0</v>
      </c>
      <c r="N283" s="22">
        <f t="shared" si="132"/>
        <v>3000000</v>
      </c>
      <c r="O283" s="22">
        <f t="shared" si="132"/>
        <v>2280662.0700000003</v>
      </c>
      <c r="P283" s="258">
        <f t="shared" si="120"/>
        <v>76.022069000000016</v>
      </c>
    </row>
    <row r="284" spans="1:16" s="24" customFormat="1" ht="60" x14ac:dyDescent="0.25">
      <c r="A284" s="73" t="s">
        <v>40</v>
      </c>
      <c r="E284" s="4">
        <v>852</v>
      </c>
      <c r="F284" s="3" t="s">
        <v>76</v>
      </c>
      <c r="G284" s="4" t="s">
        <v>43</v>
      </c>
      <c r="H284" s="150" t="s">
        <v>631</v>
      </c>
      <c r="I284" s="3" t="s">
        <v>81</v>
      </c>
      <c r="J284" s="22">
        <f t="shared" si="132"/>
        <v>3000000</v>
      </c>
      <c r="K284" s="22">
        <f t="shared" si="132"/>
        <v>2850000</v>
      </c>
      <c r="L284" s="22">
        <f t="shared" si="132"/>
        <v>150000</v>
      </c>
      <c r="M284" s="22">
        <f t="shared" si="132"/>
        <v>0</v>
      </c>
      <c r="N284" s="22">
        <f t="shared" si="132"/>
        <v>3000000</v>
      </c>
      <c r="O284" s="22">
        <f t="shared" si="132"/>
        <v>2280662.0700000003</v>
      </c>
      <c r="P284" s="258">
        <f t="shared" si="120"/>
        <v>76.022069000000016</v>
      </c>
    </row>
    <row r="285" spans="1:16" s="24" customFormat="1" ht="30" x14ac:dyDescent="0.25">
      <c r="A285" s="73" t="s">
        <v>82</v>
      </c>
      <c r="E285" s="4">
        <v>852</v>
      </c>
      <c r="F285" s="3" t="s">
        <v>76</v>
      </c>
      <c r="G285" s="4" t="s">
        <v>43</v>
      </c>
      <c r="H285" s="150" t="s">
        <v>631</v>
      </c>
      <c r="I285" s="76" t="s">
        <v>83</v>
      </c>
      <c r="J285" s="58">
        <v>3000000</v>
      </c>
      <c r="K285" s="58">
        <v>2850000</v>
      </c>
      <c r="L285" s="58">
        <v>150000</v>
      </c>
      <c r="M285" s="58"/>
      <c r="N285" s="58">
        <v>3000000</v>
      </c>
      <c r="O285" s="58">
        <f>2166628.97+114033.1</f>
        <v>2280662.0700000003</v>
      </c>
      <c r="P285" s="258">
        <f t="shared" si="120"/>
        <v>76.022069000000016</v>
      </c>
    </row>
    <row r="286" spans="1:16" s="24" customFormat="1" ht="30" x14ac:dyDescent="0.25">
      <c r="A286" s="73" t="s">
        <v>117</v>
      </c>
      <c r="B286" s="266"/>
      <c r="C286" s="266"/>
      <c r="D286" s="266"/>
      <c r="E286" s="4">
        <v>852</v>
      </c>
      <c r="F286" s="3" t="s">
        <v>76</v>
      </c>
      <c r="G286" s="4" t="s">
        <v>43</v>
      </c>
      <c r="H286" s="150" t="s">
        <v>640</v>
      </c>
      <c r="I286" s="3"/>
      <c r="J286" s="22">
        <f t="shared" ref="J286:O287" si="133">J287</f>
        <v>523980</v>
      </c>
      <c r="K286" s="22">
        <f t="shared" si="133"/>
        <v>332280</v>
      </c>
      <c r="L286" s="22">
        <f t="shared" si="133"/>
        <v>191700</v>
      </c>
      <c r="M286" s="22">
        <f t="shared" si="133"/>
        <v>0</v>
      </c>
      <c r="N286" s="22">
        <f t="shared" si="133"/>
        <v>523980</v>
      </c>
      <c r="O286" s="22">
        <f t="shared" si="133"/>
        <v>523980</v>
      </c>
      <c r="P286" s="258">
        <f t="shared" si="120"/>
        <v>100</v>
      </c>
    </row>
    <row r="287" spans="1:16" s="24" customFormat="1" ht="60" x14ac:dyDescent="0.25">
      <c r="A287" s="73" t="s">
        <v>40</v>
      </c>
      <c r="B287" s="266"/>
      <c r="C287" s="266"/>
      <c r="D287" s="266"/>
      <c r="E287" s="4">
        <v>852</v>
      </c>
      <c r="F287" s="3" t="s">
        <v>76</v>
      </c>
      <c r="G287" s="4" t="s">
        <v>43</v>
      </c>
      <c r="H287" s="150" t="s">
        <v>640</v>
      </c>
      <c r="I287" s="3" t="s">
        <v>81</v>
      </c>
      <c r="J287" s="22">
        <f t="shared" si="133"/>
        <v>523980</v>
      </c>
      <c r="K287" s="22">
        <f t="shared" si="133"/>
        <v>332280</v>
      </c>
      <c r="L287" s="22">
        <f t="shared" si="133"/>
        <v>191700</v>
      </c>
      <c r="M287" s="22">
        <f t="shared" si="133"/>
        <v>0</v>
      </c>
      <c r="N287" s="22">
        <f t="shared" si="133"/>
        <v>523980</v>
      </c>
      <c r="O287" s="22">
        <f t="shared" si="133"/>
        <v>523980</v>
      </c>
      <c r="P287" s="258">
        <f t="shared" si="120"/>
        <v>100</v>
      </c>
    </row>
    <row r="288" spans="1:16" s="24" customFormat="1" ht="30" x14ac:dyDescent="0.25">
      <c r="A288" s="73" t="s">
        <v>82</v>
      </c>
      <c r="B288" s="266"/>
      <c r="C288" s="266"/>
      <c r="D288" s="266"/>
      <c r="E288" s="4">
        <v>852</v>
      </c>
      <c r="F288" s="3" t="s">
        <v>76</v>
      </c>
      <c r="G288" s="4" t="s">
        <v>43</v>
      </c>
      <c r="H288" s="150" t="s">
        <v>640</v>
      </c>
      <c r="I288" s="3" t="s">
        <v>83</v>
      </c>
      <c r="J288" s="22">
        <v>523980</v>
      </c>
      <c r="K288" s="22">
        <v>332280</v>
      </c>
      <c r="L288" s="22">
        <v>191700</v>
      </c>
      <c r="M288" s="22"/>
      <c r="N288" s="22">
        <v>523980</v>
      </c>
      <c r="O288" s="22">
        <v>523980</v>
      </c>
      <c r="P288" s="258">
        <f t="shared" si="120"/>
        <v>100</v>
      </c>
    </row>
    <row r="289" spans="1:16" s="24" customFormat="1" ht="28.5" x14ac:dyDescent="0.25">
      <c r="A289" s="97" t="s">
        <v>506</v>
      </c>
      <c r="B289" s="54"/>
      <c r="C289" s="54"/>
      <c r="D289" s="54"/>
      <c r="E289" s="25">
        <v>852</v>
      </c>
      <c r="F289" s="20" t="s">
        <v>76</v>
      </c>
      <c r="G289" s="25" t="s">
        <v>45</v>
      </c>
      <c r="H289" s="150" t="s">
        <v>47</v>
      </c>
      <c r="I289" s="20"/>
      <c r="J289" s="23">
        <f>J290+J293+J296+J299+J302</f>
        <v>7469930.1600000001</v>
      </c>
      <c r="K289" s="23">
        <f t="shared" ref="K289:P289" si="134">K290+K293+K296+K299+K302</f>
        <v>237567</v>
      </c>
      <c r="L289" s="23">
        <f t="shared" si="134"/>
        <v>7232363.1600000001</v>
      </c>
      <c r="M289" s="23">
        <f t="shared" si="134"/>
        <v>0</v>
      </c>
      <c r="N289" s="23">
        <f t="shared" si="134"/>
        <v>7469930.1600000001</v>
      </c>
      <c r="O289" s="23">
        <f t="shared" si="134"/>
        <v>5241119.3999999994</v>
      </c>
      <c r="P289" s="23">
        <f t="shared" si="134"/>
        <v>336.84642873531584</v>
      </c>
    </row>
    <row r="290" spans="1:16" s="24" customFormat="1" ht="30" x14ac:dyDescent="0.25">
      <c r="A290" s="73" t="s">
        <v>119</v>
      </c>
      <c r="B290" s="266"/>
      <c r="C290" s="266"/>
      <c r="D290" s="266"/>
      <c r="E290" s="4">
        <v>852</v>
      </c>
      <c r="F290" s="4" t="s">
        <v>76</v>
      </c>
      <c r="G290" s="4" t="s">
        <v>45</v>
      </c>
      <c r="H290" s="150" t="s">
        <v>641</v>
      </c>
      <c r="I290" s="3"/>
      <c r="J290" s="22">
        <f t="shared" ref="J290:O291" si="135">J291</f>
        <v>7100740</v>
      </c>
      <c r="K290" s="22">
        <f t="shared" si="135"/>
        <v>0</v>
      </c>
      <c r="L290" s="22">
        <f t="shared" si="135"/>
        <v>7100740</v>
      </c>
      <c r="M290" s="22">
        <f t="shared" si="135"/>
        <v>0</v>
      </c>
      <c r="N290" s="22">
        <f t="shared" si="135"/>
        <v>7100740</v>
      </c>
      <c r="O290" s="22">
        <f t="shared" si="135"/>
        <v>4959096.1399999997</v>
      </c>
      <c r="P290" s="258">
        <f t="shared" si="120"/>
        <v>69.839145497511524</v>
      </c>
    </row>
    <row r="291" spans="1:16" s="24" customFormat="1" ht="60" x14ac:dyDescent="0.25">
      <c r="A291" s="73" t="s">
        <v>40</v>
      </c>
      <c r="B291" s="266"/>
      <c r="C291" s="266"/>
      <c r="D291" s="266"/>
      <c r="E291" s="4">
        <v>852</v>
      </c>
      <c r="F291" s="3" t="s">
        <v>76</v>
      </c>
      <c r="G291" s="4" t="s">
        <v>45</v>
      </c>
      <c r="H291" s="150" t="s">
        <v>641</v>
      </c>
      <c r="I291" s="3" t="s">
        <v>81</v>
      </c>
      <c r="J291" s="22">
        <f t="shared" si="135"/>
        <v>7100740</v>
      </c>
      <c r="K291" s="22">
        <f t="shared" si="135"/>
        <v>0</v>
      </c>
      <c r="L291" s="22">
        <f t="shared" si="135"/>
        <v>7100740</v>
      </c>
      <c r="M291" s="22">
        <f t="shared" si="135"/>
        <v>0</v>
      </c>
      <c r="N291" s="22">
        <f t="shared" si="135"/>
        <v>7100740</v>
      </c>
      <c r="O291" s="22">
        <f t="shared" si="135"/>
        <v>4959096.1399999997</v>
      </c>
      <c r="P291" s="258">
        <f t="shared" si="120"/>
        <v>69.839145497511524</v>
      </c>
    </row>
    <row r="292" spans="1:16" ht="30" x14ac:dyDescent="0.25">
      <c r="A292" s="73" t="s">
        <v>82</v>
      </c>
      <c r="B292" s="266"/>
      <c r="C292" s="266"/>
      <c r="D292" s="266"/>
      <c r="E292" s="4">
        <v>852</v>
      </c>
      <c r="F292" s="3" t="s">
        <v>76</v>
      </c>
      <c r="G292" s="3" t="s">
        <v>45</v>
      </c>
      <c r="H292" s="150" t="s">
        <v>641</v>
      </c>
      <c r="I292" s="3" t="s">
        <v>83</v>
      </c>
      <c r="J292" s="22">
        <v>7100740</v>
      </c>
      <c r="K292" s="22"/>
      <c r="L292" s="22">
        <f>J292</f>
        <v>7100740</v>
      </c>
      <c r="M292" s="22"/>
      <c r="N292" s="22">
        <v>7100740</v>
      </c>
      <c r="O292" s="22">
        <v>4959096.1399999997</v>
      </c>
      <c r="P292" s="258">
        <f t="shared" si="120"/>
        <v>69.839145497511524</v>
      </c>
    </row>
    <row r="293" spans="1:16" ht="30" x14ac:dyDescent="0.25">
      <c r="A293" s="73" t="s">
        <v>114</v>
      </c>
      <c r="B293" s="266"/>
      <c r="C293" s="266"/>
      <c r="D293" s="266"/>
      <c r="E293" s="4">
        <v>852</v>
      </c>
      <c r="F293" s="3" t="s">
        <v>76</v>
      </c>
      <c r="G293" s="3" t="s">
        <v>45</v>
      </c>
      <c r="H293" s="150" t="s">
        <v>629</v>
      </c>
      <c r="I293" s="3"/>
      <c r="J293" s="22">
        <f t="shared" ref="J293:O294" si="136">J294</f>
        <v>37800</v>
      </c>
      <c r="K293" s="22">
        <f t="shared" si="136"/>
        <v>0</v>
      </c>
      <c r="L293" s="22">
        <f t="shared" si="136"/>
        <v>37800</v>
      </c>
      <c r="M293" s="22">
        <f t="shared" si="136"/>
        <v>0</v>
      </c>
      <c r="N293" s="22">
        <f t="shared" si="136"/>
        <v>37800</v>
      </c>
      <c r="O293" s="22">
        <f t="shared" si="136"/>
        <v>21000</v>
      </c>
      <c r="P293" s="258">
        <f t="shared" si="120"/>
        <v>55.555555555555557</v>
      </c>
    </row>
    <row r="294" spans="1:16" ht="60" x14ac:dyDescent="0.25">
      <c r="A294" s="73" t="s">
        <v>40</v>
      </c>
      <c r="B294" s="266"/>
      <c r="C294" s="266"/>
      <c r="D294" s="266"/>
      <c r="E294" s="4">
        <v>852</v>
      </c>
      <c r="F294" s="3" t="s">
        <v>76</v>
      </c>
      <c r="G294" s="3" t="s">
        <v>45</v>
      </c>
      <c r="H294" s="150" t="s">
        <v>629</v>
      </c>
      <c r="I294" s="3" t="s">
        <v>81</v>
      </c>
      <c r="J294" s="22">
        <f t="shared" si="136"/>
        <v>37800</v>
      </c>
      <c r="K294" s="22">
        <f t="shared" si="136"/>
        <v>0</v>
      </c>
      <c r="L294" s="22">
        <f t="shared" si="136"/>
        <v>37800</v>
      </c>
      <c r="M294" s="22">
        <f t="shared" si="136"/>
        <v>0</v>
      </c>
      <c r="N294" s="22">
        <f t="shared" si="136"/>
        <v>37800</v>
      </c>
      <c r="O294" s="22">
        <f t="shared" si="136"/>
        <v>21000</v>
      </c>
      <c r="P294" s="258">
        <f t="shared" si="120"/>
        <v>55.555555555555557</v>
      </c>
    </row>
    <row r="295" spans="1:16" ht="30" x14ac:dyDescent="0.25">
      <c r="A295" s="100" t="s">
        <v>82</v>
      </c>
      <c r="B295" s="79"/>
      <c r="C295" s="79"/>
      <c r="D295" s="79"/>
      <c r="E295" s="77">
        <v>852</v>
      </c>
      <c r="F295" s="76" t="s">
        <v>76</v>
      </c>
      <c r="G295" s="77" t="s">
        <v>45</v>
      </c>
      <c r="H295" s="150" t="s">
        <v>629</v>
      </c>
      <c r="I295" s="76" t="s">
        <v>83</v>
      </c>
      <c r="J295" s="22">
        <v>37800</v>
      </c>
      <c r="K295" s="22"/>
      <c r="L295" s="22">
        <f>J295</f>
        <v>37800</v>
      </c>
      <c r="M295" s="22"/>
      <c r="N295" s="22">
        <v>37800</v>
      </c>
      <c r="O295" s="22">
        <v>21000</v>
      </c>
      <c r="P295" s="258">
        <f t="shared" si="120"/>
        <v>55.555555555555557</v>
      </c>
    </row>
    <row r="296" spans="1:16" ht="45" x14ac:dyDescent="0.25">
      <c r="A296" s="73" t="s">
        <v>115</v>
      </c>
      <c r="B296" s="266"/>
      <c r="C296" s="266"/>
      <c r="D296" s="266"/>
      <c r="E296" s="4">
        <v>852</v>
      </c>
      <c r="F296" s="4" t="s">
        <v>76</v>
      </c>
      <c r="G296" s="4" t="s">
        <v>45</v>
      </c>
      <c r="H296" s="150" t="s">
        <v>630</v>
      </c>
      <c r="I296" s="3"/>
      <c r="J296" s="22">
        <f t="shared" ref="J296:O297" si="137">J297</f>
        <v>84667</v>
      </c>
      <c r="K296" s="22">
        <f t="shared" si="137"/>
        <v>0</v>
      </c>
      <c r="L296" s="22">
        <f t="shared" si="137"/>
        <v>84667</v>
      </c>
      <c r="M296" s="22">
        <f t="shared" si="137"/>
        <v>0</v>
      </c>
      <c r="N296" s="22">
        <f t="shared" si="137"/>
        <v>84667</v>
      </c>
      <c r="O296" s="22">
        <f t="shared" si="137"/>
        <v>28200.1</v>
      </c>
      <c r="P296" s="258">
        <f t="shared" si="120"/>
        <v>33.307073594198442</v>
      </c>
    </row>
    <row r="297" spans="1:16" ht="60" x14ac:dyDescent="0.25">
      <c r="A297" s="73" t="s">
        <v>40</v>
      </c>
      <c r="B297" s="266"/>
      <c r="C297" s="266"/>
      <c r="D297" s="266"/>
      <c r="E297" s="4">
        <v>852</v>
      </c>
      <c r="F297" s="3" t="s">
        <v>76</v>
      </c>
      <c r="G297" s="4" t="s">
        <v>45</v>
      </c>
      <c r="H297" s="150" t="s">
        <v>630</v>
      </c>
      <c r="I297" s="3" t="s">
        <v>81</v>
      </c>
      <c r="J297" s="22">
        <f t="shared" si="137"/>
        <v>84667</v>
      </c>
      <c r="K297" s="22">
        <f t="shared" si="137"/>
        <v>0</v>
      </c>
      <c r="L297" s="22">
        <f t="shared" si="137"/>
        <v>84667</v>
      </c>
      <c r="M297" s="22">
        <f t="shared" si="137"/>
        <v>0</v>
      </c>
      <c r="N297" s="22">
        <f t="shared" si="137"/>
        <v>84667</v>
      </c>
      <c r="O297" s="22">
        <f t="shared" si="137"/>
        <v>28200.1</v>
      </c>
      <c r="P297" s="258">
        <f t="shared" si="120"/>
        <v>33.307073594198442</v>
      </c>
    </row>
    <row r="298" spans="1:16" ht="30" x14ac:dyDescent="0.25">
      <c r="A298" s="73" t="s">
        <v>82</v>
      </c>
      <c r="B298" s="266"/>
      <c r="C298" s="266"/>
      <c r="D298" s="266"/>
      <c r="E298" s="4">
        <v>852</v>
      </c>
      <c r="F298" s="3" t="s">
        <v>76</v>
      </c>
      <c r="G298" s="4" t="s">
        <v>45</v>
      </c>
      <c r="H298" s="150" t="s">
        <v>630</v>
      </c>
      <c r="I298" s="3" t="s">
        <v>83</v>
      </c>
      <c r="J298" s="22">
        <v>84667</v>
      </c>
      <c r="K298" s="22"/>
      <c r="L298" s="22">
        <f>J298</f>
        <v>84667</v>
      </c>
      <c r="M298" s="22"/>
      <c r="N298" s="22">
        <v>84667</v>
      </c>
      <c r="O298" s="22">
        <v>28200.1</v>
      </c>
      <c r="P298" s="258">
        <f t="shared" ref="P298:P348" si="138">O298/N298*100</f>
        <v>33.307073594198442</v>
      </c>
    </row>
    <row r="299" spans="1:16" ht="75" x14ac:dyDescent="0.25">
      <c r="A299" s="266" t="s">
        <v>578</v>
      </c>
      <c r="B299" s="266"/>
      <c r="C299" s="266"/>
      <c r="D299" s="266"/>
      <c r="E299" s="4">
        <v>852</v>
      </c>
      <c r="F299" s="4" t="s">
        <v>76</v>
      </c>
      <c r="G299" s="4" t="s">
        <v>45</v>
      </c>
      <c r="H299" s="4" t="s">
        <v>642</v>
      </c>
      <c r="I299" s="3"/>
      <c r="J299" s="22">
        <f t="shared" ref="J299:O300" si="139">J300</f>
        <v>183123.16</v>
      </c>
      <c r="K299" s="22">
        <f t="shared" si="139"/>
        <v>173967</v>
      </c>
      <c r="L299" s="22">
        <f t="shared" si="139"/>
        <v>9156.16</v>
      </c>
      <c r="M299" s="22">
        <f t="shared" si="139"/>
        <v>0</v>
      </c>
      <c r="N299" s="22">
        <f t="shared" si="139"/>
        <v>183123.16</v>
      </c>
      <c r="O299" s="22">
        <f t="shared" si="139"/>
        <v>183123.16</v>
      </c>
      <c r="P299" s="258">
        <f t="shared" si="138"/>
        <v>100</v>
      </c>
    </row>
    <row r="300" spans="1:16" ht="60" x14ac:dyDescent="0.25">
      <c r="A300" s="266" t="s">
        <v>40</v>
      </c>
      <c r="B300" s="266"/>
      <c r="C300" s="266"/>
      <c r="D300" s="266"/>
      <c r="E300" s="4">
        <v>852</v>
      </c>
      <c r="F300" s="3" t="s">
        <v>76</v>
      </c>
      <c r="G300" s="4" t="s">
        <v>45</v>
      </c>
      <c r="H300" s="4" t="s">
        <v>642</v>
      </c>
      <c r="I300" s="3" t="s">
        <v>81</v>
      </c>
      <c r="J300" s="22">
        <f t="shared" si="139"/>
        <v>183123.16</v>
      </c>
      <c r="K300" s="22">
        <f t="shared" si="139"/>
        <v>173967</v>
      </c>
      <c r="L300" s="22">
        <f t="shared" si="139"/>
        <v>9156.16</v>
      </c>
      <c r="M300" s="22">
        <f t="shared" si="139"/>
        <v>0</v>
      </c>
      <c r="N300" s="22">
        <f t="shared" si="139"/>
        <v>183123.16</v>
      </c>
      <c r="O300" s="22">
        <f t="shared" si="139"/>
        <v>183123.16</v>
      </c>
      <c r="P300" s="258">
        <f t="shared" si="138"/>
        <v>100</v>
      </c>
    </row>
    <row r="301" spans="1:16" ht="30" x14ac:dyDescent="0.25">
      <c r="A301" s="266" t="s">
        <v>82</v>
      </c>
      <c r="B301" s="266"/>
      <c r="C301" s="266"/>
      <c r="D301" s="266"/>
      <c r="E301" s="4">
        <v>852</v>
      </c>
      <c r="F301" s="3" t="s">
        <v>76</v>
      </c>
      <c r="G301" s="4" t="s">
        <v>45</v>
      </c>
      <c r="H301" s="4" t="s">
        <v>642</v>
      </c>
      <c r="I301" s="3" t="s">
        <v>83</v>
      </c>
      <c r="J301" s="22">
        <v>183123.16</v>
      </c>
      <c r="K301" s="22">
        <v>173967</v>
      </c>
      <c r="L301" s="22">
        <v>9156.16</v>
      </c>
      <c r="M301" s="22"/>
      <c r="N301" s="22">
        <v>183123.16</v>
      </c>
      <c r="O301" s="22">
        <f>173967+9156.16</f>
        <v>183123.16</v>
      </c>
      <c r="P301" s="258">
        <f t="shared" si="138"/>
        <v>100</v>
      </c>
    </row>
    <row r="302" spans="1:16" ht="165" x14ac:dyDescent="0.25">
      <c r="A302" s="126" t="s">
        <v>513</v>
      </c>
      <c r="B302" s="139"/>
      <c r="C302" s="139"/>
      <c r="D302" s="139"/>
      <c r="E302" s="127">
        <v>852</v>
      </c>
      <c r="F302" s="128" t="s">
        <v>76</v>
      </c>
      <c r="G302" s="128" t="s">
        <v>45</v>
      </c>
      <c r="H302" s="192" t="s">
        <v>632</v>
      </c>
      <c r="I302" s="128"/>
      <c r="J302" s="22">
        <f t="shared" ref="J302:O303" si="140">J303</f>
        <v>63600</v>
      </c>
      <c r="K302" s="22">
        <f t="shared" si="140"/>
        <v>63600</v>
      </c>
      <c r="L302" s="22">
        <f t="shared" si="140"/>
        <v>0</v>
      </c>
      <c r="M302" s="22">
        <f t="shared" si="140"/>
        <v>0</v>
      </c>
      <c r="N302" s="22">
        <f t="shared" si="140"/>
        <v>63600</v>
      </c>
      <c r="O302" s="22">
        <f t="shared" si="140"/>
        <v>49700</v>
      </c>
      <c r="P302" s="258">
        <f t="shared" si="138"/>
        <v>78.144654088050316</v>
      </c>
    </row>
    <row r="303" spans="1:16" ht="60" x14ac:dyDescent="0.25">
      <c r="A303" s="73" t="s">
        <v>40</v>
      </c>
      <c r="B303" s="54"/>
      <c r="C303" s="54"/>
      <c r="D303" s="54"/>
      <c r="E303" s="4">
        <v>852</v>
      </c>
      <c r="F303" s="3" t="s">
        <v>76</v>
      </c>
      <c r="G303" s="3" t="s">
        <v>45</v>
      </c>
      <c r="H303" s="192" t="s">
        <v>632</v>
      </c>
      <c r="I303" s="3" t="s">
        <v>81</v>
      </c>
      <c r="J303" s="22">
        <f t="shared" si="140"/>
        <v>63600</v>
      </c>
      <c r="K303" s="22">
        <f t="shared" si="140"/>
        <v>63600</v>
      </c>
      <c r="L303" s="22">
        <f t="shared" si="140"/>
        <v>0</v>
      </c>
      <c r="M303" s="22">
        <f t="shared" si="140"/>
        <v>0</v>
      </c>
      <c r="N303" s="22">
        <f t="shared" si="140"/>
        <v>63600</v>
      </c>
      <c r="O303" s="22">
        <f t="shared" si="140"/>
        <v>49700</v>
      </c>
      <c r="P303" s="258">
        <f t="shared" si="138"/>
        <v>78.144654088050316</v>
      </c>
    </row>
    <row r="304" spans="1:16" ht="30" x14ac:dyDescent="0.25">
      <c r="A304" s="73" t="s">
        <v>82</v>
      </c>
      <c r="B304" s="54"/>
      <c r="C304" s="54"/>
      <c r="D304" s="54"/>
      <c r="E304" s="4">
        <v>852</v>
      </c>
      <c r="F304" s="3" t="s">
        <v>76</v>
      </c>
      <c r="G304" s="3" t="s">
        <v>45</v>
      </c>
      <c r="H304" s="192" t="s">
        <v>632</v>
      </c>
      <c r="I304" s="3" t="s">
        <v>83</v>
      </c>
      <c r="J304" s="22">
        <v>63600</v>
      </c>
      <c r="K304" s="22">
        <f>J304</f>
        <v>63600</v>
      </c>
      <c r="L304" s="22"/>
      <c r="M304" s="22"/>
      <c r="N304" s="22">
        <v>63600</v>
      </c>
      <c r="O304" s="22">
        <v>49700</v>
      </c>
      <c r="P304" s="258">
        <f t="shared" si="138"/>
        <v>78.144654088050316</v>
      </c>
    </row>
    <row r="305" spans="1:16" x14ac:dyDescent="0.25">
      <c r="A305" s="97" t="s">
        <v>120</v>
      </c>
      <c r="B305" s="54"/>
      <c r="C305" s="54"/>
      <c r="D305" s="54"/>
      <c r="E305" s="4">
        <v>852</v>
      </c>
      <c r="F305" s="20" t="s">
        <v>76</v>
      </c>
      <c r="G305" s="20" t="s">
        <v>76</v>
      </c>
      <c r="H305" s="150" t="s">
        <v>47</v>
      </c>
      <c r="I305" s="20"/>
      <c r="J305" s="23">
        <f t="shared" ref="J305:O305" si="141">J306</f>
        <v>123400</v>
      </c>
      <c r="K305" s="23">
        <f t="shared" si="141"/>
        <v>0</v>
      </c>
      <c r="L305" s="23">
        <f t="shared" si="141"/>
        <v>123400</v>
      </c>
      <c r="M305" s="23">
        <f t="shared" si="141"/>
        <v>0</v>
      </c>
      <c r="N305" s="23">
        <f t="shared" si="141"/>
        <v>123400</v>
      </c>
      <c r="O305" s="23">
        <f t="shared" si="141"/>
        <v>4620</v>
      </c>
      <c r="P305" s="258">
        <f t="shared" si="138"/>
        <v>3.7439222042139382</v>
      </c>
    </row>
    <row r="306" spans="1:16" ht="30" x14ac:dyDescent="0.25">
      <c r="A306" s="73" t="s">
        <v>121</v>
      </c>
      <c r="B306" s="266"/>
      <c r="C306" s="266"/>
      <c r="D306" s="266"/>
      <c r="E306" s="4">
        <v>852</v>
      </c>
      <c r="F306" s="3" t="s">
        <v>76</v>
      </c>
      <c r="G306" s="3" t="s">
        <v>76</v>
      </c>
      <c r="H306" s="150" t="s">
        <v>643</v>
      </c>
      <c r="I306" s="3"/>
      <c r="J306" s="22">
        <f t="shared" ref="J306:O306" si="142">J307+J309</f>
        <v>123400</v>
      </c>
      <c r="K306" s="22">
        <f t="shared" si="142"/>
        <v>0</v>
      </c>
      <c r="L306" s="22">
        <f t="shared" si="142"/>
        <v>123400</v>
      </c>
      <c r="M306" s="22">
        <f t="shared" si="142"/>
        <v>0</v>
      </c>
      <c r="N306" s="22">
        <f t="shared" si="142"/>
        <v>123400</v>
      </c>
      <c r="O306" s="22">
        <f t="shared" si="142"/>
        <v>4620</v>
      </c>
      <c r="P306" s="258">
        <f t="shared" si="138"/>
        <v>3.7439222042139382</v>
      </c>
    </row>
    <row r="307" spans="1:16" ht="105" x14ac:dyDescent="0.25">
      <c r="A307" s="73" t="s">
        <v>15</v>
      </c>
      <c r="B307" s="266"/>
      <c r="C307" s="266"/>
      <c r="D307" s="266"/>
      <c r="E307" s="4">
        <v>852</v>
      </c>
      <c r="F307" s="3" t="s">
        <v>76</v>
      </c>
      <c r="G307" s="3" t="s">
        <v>76</v>
      </c>
      <c r="H307" s="150" t="s">
        <v>643</v>
      </c>
      <c r="I307" s="3" t="s">
        <v>17</v>
      </c>
      <c r="J307" s="22">
        <f t="shared" ref="J307:O307" si="143">J308</f>
        <v>16900</v>
      </c>
      <c r="K307" s="22">
        <f t="shared" si="143"/>
        <v>0</v>
      </c>
      <c r="L307" s="22">
        <f t="shared" si="143"/>
        <v>16900</v>
      </c>
      <c r="M307" s="22">
        <f t="shared" si="143"/>
        <v>0</v>
      </c>
      <c r="N307" s="22">
        <f t="shared" si="143"/>
        <v>16900</v>
      </c>
      <c r="O307" s="22">
        <f t="shared" si="143"/>
        <v>2100</v>
      </c>
      <c r="P307" s="258">
        <f t="shared" si="138"/>
        <v>12.42603550295858</v>
      </c>
    </row>
    <row r="308" spans="1:16" ht="30" x14ac:dyDescent="0.25">
      <c r="A308" s="73" t="s">
        <v>7</v>
      </c>
      <c r="B308" s="266"/>
      <c r="C308" s="266"/>
      <c r="D308" s="266"/>
      <c r="E308" s="4">
        <v>852</v>
      </c>
      <c r="F308" s="3" t="s">
        <v>76</v>
      </c>
      <c r="G308" s="3" t="s">
        <v>76</v>
      </c>
      <c r="H308" s="150" t="s">
        <v>643</v>
      </c>
      <c r="I308" s="3" t="s">
        <v>51</v>
      </c>
      <c r="J308" s="22">
        <v>16900</v>
      </c>
      <c r="K308" s="22"/>
      <c r="L308" s="22">
        <f>J308</f>
        <v>16900</v>
      </c>
      <c r="M308" s="22"/>
      <c r="N308" s="22">
        <v>16900</v>
      </c>
      <c r="O308" s="22">
        <v>2100</v>
      </c>
      <c r="P308" s="258">
        <f t="shared" si="138"/>
        <v>12.42603550295858</v>
      </c>
    </row>
    <row r="309" spans="1:16" ht="45" x14ac:dyDescent="0.25">
      <c r="A309" s="73" t="s">
        <v>20</v>
      </c>
      <c r="B309" s="264"/>
      <c r="C309" s="264"/>
      <c r="D309" s="264"/>
      <c r="E309" s="4">
        <v>852</v>
      </c>
      <c r="F309" s="3" t="s">
        <v>76</v>
      </c>
      <c r="G309" s="3" t="s">
        <v>76</v>
      </c>
      <c r="H309" s="150" t="s">
        <v>643</v>
      </c>
      <c r="I309" s="3" t="s">
        <v>21</v>
      </c>
      <c r="J309" s="22">
        <f t="shared" ref="J309:O309" si="144">J310</f>
        <v>106500</v>
      </c>
      <c r="K309" s="22">
        <f t="shared" si="144"/>
        <v>0</v>
      </c>
      <c r="L309" s="22">
        <f t="shared" si="144"/>
        <v>106500</v>
      </c>
      <c r="M309" s="22">
        <f t="shared" si="144"/>
        <v>0</v>
      </c>
      <c r="N309" s="22">
        <f t="shared" si="144"/>
        <v>106500</v>
      </c>
      <c r="O309" s="22">
        <f t="shared" si="144"/>
        <v>2520</v>
      </c>
      <c r="P309" s="258">
        <f t="shared" si="138"/>
        <v>2.3661971830985915</v>
      </c>
    </row>
    <row r="310" spans="1:16" s="24" customFormat="1" ht="60" x14ac:dyDescent="0.25">
      <c r="A310" s="73" t="s">
        <v>9</v>
      </c>
      <c r="B310" s="266"/>
      <c r="C310" s="266"/>
      <c r="D310" s="266"/>
      <c r="E310" s="4">
        <v>852</v>
      </c>
      <c r="F310" s="3" t="s">
        <v>76</v>
      </c>
      <c r="G310" s="3" t="s">
        <v>76</v>
      </c>
      <c r="H310" s="150" t="s">
        <v>643</v>
      </c>
      <c r="I310" s="3" t="s">
        <v>22</v>
      </c>
      <c r="J310" s="22">
        <v>106500</v>
      </c>
      <c r="K310" s="22"/>
      <c r="L310" s="22">
        <f>J310</f>
        <v>106500</v>
      </c>
      <c r="M310" s="22"/>
      <c r="N310" s="22">
        <v>106500</v>
      </c>
      <c r="O310" s="22">
        <v>2520</v>
      </c>
      <c r="P310" s="258">
        <f t="shared" si="138"/>
        <v>2.3661971830985915</v>
      </c>
    </row>
    <row r="311" spans="1:16" s="24" customFormat="1" ht="28.5" x14ac:dyDescent="0.25">
      <c r="A311" s="97" t="s">
        <v>122</v>
      </c>
      <c r="B311" s="54"/>
      <c r="C311" s="54"/>
      <c r="D311" s="54"/>
      <c r="E311" s="4">
        <v>852</v>
      </c>
      <c r="F311" s="20" t="s">
        <v>76</v>
      </c>
      <c r="G311" s="20" t="s">
        <v>49</v>
      </c>
      <c r="H311" s="150" t="s">
        <v>47</v>
      </c>
      <c r="I311" s="20"/>
      <c r="J311" s="23">
        <f t="shared" ref="J311:O311" si="145">J312+J317+J320+J327+J330</f>
        <v>21653275.109999999</v>
      </c>
      <c r="K311" s="23">
        <f t="shared" si="145"/>
        <v>2470828.11</v>
      </c>
      <c r="L311" s="23">
        <f t="shared" si="145"/>
        <v>19182447</v>
      </c>
      <c r="M311" s="23">
        <f t="shared" si="145"/>
        <v>0</v>
      </c>
      <c r="N311" s="23">
        <f t="shared" si="145"/>
        <v>21653275.109999999</v>
      </c>
      <c r="O311" s="23">
        <f t="shared" si="145"/>
        <v>13982154.48</v>
      </c>
      <c r="P311" s="258">
        <f t="shared" si="138"/>
        <v>64.572931387837528</v>
      </c>
    </row>
    <row r="312" spans="1:16" ht="60" x14ac:dyDescent="0.25">
      <c r="A312" s="73" t="s">
        <v>735</v>
      </c>
      <c r="B312" s="264"/>
      <c r="C312" s="264"/>
      <c r="D312" s="264"/>
      <c r="E312" s="4">
        <v>852</v>
      </c>
      <c r="F312" s="3" t="s">
        <v>76</v>
      </c>
      <c r="G312" s="3" t="s">
        <v>49</v>
      </c>
      <c r="H312" s="150" t="s">
        <v>760</v>
      </c>
      <c r="I312" s="3"/>
      <c r="J312" s="22">
        <f t="shared" ref="J312:O312" si="146">J313+J315</f>
        <v>1044360</v>
      </c>
      <c r="K312" s="22">
        <f t="shared" si="146"/>
        <v>1044360</v>
      </c>
      <c r="L312" s="22">
        <f t="shared" si="146"/>
        <v>0</v>
      </c>
      <c r="M312" s="22">
        <f t="shared" si="146"/>
        <v>0</v>
      </c>
      <c r="N312" s="22">
        <f t="shared" si="146"/>
        <v>1044360</v>
      </c>
      <c r="O312" s="22">
        <f t="shared" si="146"/>
        <v>516700.18999999994</v>
      </c>
      <c r="P312" s="258">
        <f t="shared" si="138"/>
        <v>49.475294917461405</v>
      </c>
    </row>
    <row r="313" spans="1:16" ht="105" x14ac:dyDescent="0.25">
      <c r="A313" s="73" t="s">
        <v>15</v>
      </c>
      <c r="B313" s="266"/>
      <c r="C313" s="266"/>
      <c r="D313" s="266"/>
      <c r="E313" s="4">
        <v>852</v>
      </c>
      <c r="F313" s="3" t="s">
        <v>76</v>
      </c>
      <c r="G313" s="3" t="s">
        <v>49</v>
      </c>
      <c r="H313" s="150" t="s">
        <v>760</v>
      </c>
      <c r="I313" s="3" t="s">
        <v>17</v>
      </c>
      <c r="J313" s="22">
        <f t="shared" ref="J313:O313" si="147">J314</f>
        <v>704687</v>
      </c>
      <c r="K313" s="22">
        <f t="shared" si="147"/>
        <v>704687</v>
      </c>
      <c r="L313" s="22">
        <f t="shared" si="147"/>
        <v>0</v>
      </c>
      <c r="M313" s="22">
        <f t="shared" si="147"/>
        <v>0</v>
      </c>
      <c r="N313" s="22">
        <f t="shared" si="147"/>
        <v>704687</v>
      </c>
      <c r="O313" s="22">
        <f t="shared" si="147"/>
        <v>490830.89999999997</v>
      </c>
      <c r="P313" s="258">
        <f t="shared" si="138"/>
        <v>69.652327912959933</v>
      </c>
    </row>
    <row r="314" spans="1:16" ht="45" x14ac:dyDescent="0.25">
      <c r="A314" s="73" t="s">
        <v>499</v>
      </c>
      <c r="B314" s="264"/>
      <c r="C314" s="264"/>
      <c r="D314" s="264"/>
      <c r="E314" s="4">
        <v>852</v>
      </c>
      <c r="F314" s="3" t="s">
        <v>76</v>
      </c>
      <c r="G314" s="3" t="s">
        <v>49</v>
      </c>
      <c r="H314" s="150" t="s">
        <v>760</v>
      </c>
      <c r="I314" s="3" t="s">
        <v>18</v>
      </c>
      <c r="J314" s="22">
        <v>704687</v>
      </c>
      <c r="K314" s="22">
        <f>J314</f>
        <v>704687</v>
      </c>
      <c r="L314" s="22"/>
      <c r="M314" s="22"/>
      <c r="N314" s="22">
        <v>704687</v>
      </c>
      <c r="O314" s="22">
        <f>401453.29+89377.61</f>
        <v>490830.89999999997</v>
      </c>
      <c r="P314" s="258">
        <f t="shared" si="138"/>
        <v>69.652327912959933</v>
      </c>
    </row>
    <row r="315" spans="1:16" ht="45" x14ac:dyDescent="0.25">
      <c r="A315" s="73" t="s">
        <v>20</v>
      </c>
      <c r="B315" s="264"/>
      <c r="C315" s="264"/>
      <c r="D315" s="264"/>
      <c r="E315" s="4">
        <v>852</v>
      </c>
      <c r="F315" s="3" t="s">
        <v>76</v>
      </c>
      <c r="G315" s="3" t="s">
        <v>49</v>
      </c>
      <c r="H315" s="150" t="s">
        <v>760</v>
      </c>
      <c r="I315" s="3" t="s">
        <v>21</v>
      </c>
      <c r="J315" s="22">
        <f t="shared" ref="J315:O315" si="148">J316</f>
        <v>339673</v>
      </c>
      <c r="K315" s="22">
        <f t="shared" si="148"/>
        <v>339673</v>
      </c>
      <c r="L315" s="22">
        <f t="shared" si="148"/>
        <v>0</v>
      </c>
      <c r="M315" s="22">
        <f t="shared" si="148"/>
        <v>0</v>
      </c>
      <c r="N315" s="22">
        <f t="shared" si="148"/>
        <v>339673</v>
      </c>
      <c r="O315" s="22">
        <f t="shared" si="148"/>
        <v>25869.29</v>
      </c>
      <c r="P315" s="258">
        <f t="shared" si="138"/>
        <v>7.6159394476452356</v>
      </c>
    </row>
    <row r="316" spans="1:16" ht="60" x14ac:dyDescent="0.25">
      <c r="A316" s="73" t="s">
        <v>9</v>
      </c>
      <c r="B316" s="266"/>
      <c r="C316" s="266"/>
      <c r="D316" s="266"/>
      <c r="E316" s="4">
        <v>852</v>
      </c>
      <c r="F316" s="3" t="s">
        <v>76</v>
      </c>
      <c r="G316" s="3" t="s">
        <v>49</v>
      </c>
      <c r="H316" s="150" t="s">
        <v>760</v>
      </c>
      <c r="I316" s="3" t="s">
        <v>22</v>
      </c>
      <c r="J316" s="22">
        <v>339673</v>
      </c>
      <c r="K316" s="22">
        <f>J316</f>
        <v>339673</v>
      </c>
      <c r="L316" s="22"/>
      <c r="M316" s="22"/>
      <c r="N316" s="22">
        <v>339673</v>
      </c>
      <c r="O316" s="22">
        <v>25869.29</v>
      </c>
      <c r="P316" s="258">
        <f t="shared" si="138"/>
        <v>7.6159394476452356</v>
      </c>
    </row>
    <row r="317" spans="1:16" s="24" customFormat="1" ht="45" x14ac:dyDescent="0.25">
      <c r="A317" s="73" t="s">
        <v>19</v>
      </c>
      <c r="B317" s="221"/>
      <c r="C317" s="221"/>
      <c r="D317" s="221"/>
      <c r="E317" s="4">
        <v>852</v>
      </c>
      <c r="F317" s="3" t="s">
        <v>76</v>
      </c>
      <c r="G317" s="3" t="s">
        <v>49</v>
      </c>
      <c r="H317" s="150" t="s">
        <v>644</v>
      </c>
      <c r="I317" s="3"/>
      <c r="J317" s="22">
        <f t="shared" ref="J317:O318" si="149">J318</f>
        <v>1306000</v>
      </c>
      <c r="K317" s="22">
        <f t="shared" si="149"/>
        <v>0</v>
      </c>
      <c r="L317" s="22">
        <f t="shared" si="149"/>
        <v>1306000</v>
      </c>
      <c r="M317" s="22">
        <f t="shared" si="149"/>
        <v>0</v>
      </c>
      <c r="N317" s="22">
        <f t="shared" si="149"/>
        <v>1306000</v>
      </c>
      <c r="O317" s="22">
        <f t="shared" si="149"/>
        <v>911759.3600000001</v>
      </c>
      <c r="P317" s="258">
        <f t="shared" si="138"/>
        <v>69.813120980091895</v>
      </c>
    </row>
    <row r="318" spans="1:16" ht="105" x14ac:dyDescent="0.25">
      <c r="A318" s="73" t="s">
        <v>15</v>
      </c>
      <c r="B318" s="221"/>
      <c r="C318" s="221"/>
      <c r="D318" s="221"/>
      <c r="E318" s="4">
        <v>852</v>
      </c>
      <c r="F318" s="3" t="s">
        <v>76</v>
      </c>
      <c r="G318" s="3" t="s">
        <v>49</v>
      </c>
      <c r="H318" s="150" t="s">
        <v>644</v>
      </c>
      <c r="I318" s="3" t="s">
        <v>17</v>
      </c>
      <c r="J318" s="22">
        <f t="shared" si="149"/>
        <v>1306000</v>
      </c>
      <c r="K318" s="22">
        <f t="shared" si="149"/>
        <v>0</v>
      </c>
      <c r="L318" s="22">
        <f t="shared" si="149"/>
        <v>1306000</v>
      </c>
      <c r="M318" s="22">
        <f t="shared" si="149"/>
        <v>0</v>
      </c>
      <c r="N318" s="22">
        <f t="shared" si="149"/>
        <v>1306000</v>
      </c>
      <c r="O318" s="22">
        <f t="shared" si="149"/>
        <v>911759.3600000001</v>
      </c>
      <c r="P318" s="258">
        <f t="shared" si="138"/>
        <v>69.813120980091895</v>
      </c>
    </row>
    <row r="319" spans="1:16" ht="45" x14ac:dyDescent="0.25">
      <c r="A319" s="73" t="s">
        <v>499</v>
      </c>
      <c r="B319" s="221"/>
      <c r="C319" s="221"/>
      <c r="D319" s="221"/>
      <c r="E319" s="4">
        <v>852</v>
      </c>
      <c r="F319" s="3" t="s">
        <v>76</v>
      </c>
      <c r="G319" s="3" t="s">
        <v>49</v>
      </c>
      <c r="H319" s="150" t="s">
        <v>644</v>
      </c>
      <c r="I319" s="3" t="s">
        <v>18</v>
      </c>
      <c r="J319" s="22">
        <v>1306000</v>
      </c>
      <c r="K319" s="22"/>
      <c r="L319" s="22">
        <f>J319</f>
        <v>1306000</v>
      </c>
      <c r="M319" s="22"/>
      <c r="N319" s="22">
        <v>1306000</v>
      </c>
      <c r="O319" s="22">
        <f>707968.67+203790.69</f>
        <v>911759.3600000001</v>
      </c>
      <c r="P319" s="258">
        <f t="shared" si="138"/>
        <v>69.813120980091895</v>
      </c>
    </row>
    <row r="320" spans="1:16" ht="60" x14ac:dyDescent="0.25">
      <c r="A320" s="73" t="s">
        <v>123</v>
      </c>
      <c r="B320" s="266"/>
      <c r="C320" s="266"/>
      <c r="D320" s="266"/>
      <c r="E320" s="4">
        <v>852</v>
      </c>
      <c r="F320" s="3" t="s">
        <v>76</v>
      </c>
      <c r="G320" s="3" t="s">
        <v>49</v>
      </c>
      <c r="H320" s="150" t="s">
        <v>645</v>
      </c>
      <c r="I320" s="3"/>
      <c r="J320" s="22">
        <f t="shared" ref="J320:O320" si="150">J321+J323+J325</f>
        <v>17876447</v>
      </c>
      <c r="K320" s="22">
        <f t="shared" si="150"/>
        <v>0</v>
      </c>
      <c r="L320" s="22">
        <f t="shared" si="150"/>
        <v>17876447</v>
      </c>
      <c r="M320" s="22">
        <f t="shared" si="150"/>
        <v>0</v>
      </c>
      <c r="N320" s="22">
        <f t="shared" si="150"/>
        <v>17876447</v>
      </c>
      <c r="O320" s="22">
        <f t="shared" si="150"/>
        <v>11487026.82</v>
      </c>
      <c r="P320" s="258">
        <f t="shared" si="138"/>
        <v>64.257885361671711</v>
      </c>
    </row>
    <row r="321" spans="1:16" ht="105" x14ac:dyDescent="0.25">
      <c r="A321" s="73" t="s">
        <v>15</v>
      </c>
      <c r="B321" s="221"/>
      <c r="C321" s="221"/>
      <c r="D321" s="221"/>
      <c r="E321" s="4">
        <v>852</v>
      </c>
      <c r="F321" s="3" t="s">
        <v>76</v>
      </c>
      <c r="G321" s="3" t="s">
        <v>49</v>
      </c>
      <c r="H321" s="150" t="s">
        <v>645</v>
      </c>
      <c r="I321" s="3" t="s">
        <v>17</v>
      </c>
      <c r="J321" s="22">
        <f t="shared" ref="J321:O321" si="151">J322</f>
        <v>16771496</v>
      </c>
      <c r="K321" s="22">
        <f t="shared" si="151"/>
        <v>0</v>
      </c>
      <c r="L321" s="22">
        <f t="shared" si="151"/>
        <v>16771496</v>
      </c>
      <c r="M321" s="22">
        <f t="shared" si="151"/>
        <v>0</v>
      </c>
      <c r="N321" s="22">
        <f t="shared" si="151"/>
        <v>16771496</v>
      </c>
      <c r="O321" s="22">
        <f t="shared" si="151"/>
        <v>10925973.27</v>
      </c>
      <c r="P321" s="258">
        <f t="shared" si="138"/>
        <v>65.146086371782218</v>
      </c>
    </row>
    <row r="322" spans="1:16" ht="45" x14ac:dyDescent="0.25">
      <c r="A322" s="73" t="s">
        <v>499</v>
      </c>
      <c r="B322" s="221"/>
      <c r="C322" s="221"/>
      <c r="D322" s="221"/>
      <c r="E322" s="4">
        <v>852</v>
      </c>
      <c r="F322" s="3" t="s">
        <v>76</v>
      </c>
      <c r="G322" s="3" t="s">
        <v>49</v>
      </c>
      <c r="H322" s="150" t="s">
        <v>645</v>
      </c>
      <c r="I322" s="3" t="s">
        <v>18</v>
      </c>
      <c r="J322" s="22">
        <v>16771496</v>
      </c>
      <c r="K322" s="22"/>
      <c r="L322" s="22">
        <f>J322</f>
        <v>16771496</v>
      </c>
      <c r="M322" s="22"/>
      <c r="N322" s="22">
        <v>16771496</v>
      </c>
      <c r="O322" s="22">
        <f>8565591.15+2360382.12</f>
        <v>10925973.27</v>
      </c>
      <c r="P322" s="258">
        <f t="shared" si="138"/>
        <v>65.146086371782218</v>
      </c>
    </row>
    <row r="323" spans="1:16" ht="45" x14ac:dyDescent="0.25">
      <c r="A323" s="73" t="s">
        <v>20</v>
      </c>
      <c r="B323" s="264"/>
      <c r="C323" s="264"/>
      <c r="D323" s="264"/>
      <c r="E323" s="4">
        <v>852</v>
      </c>
      <c r="F323" s="3" t="s">
        <v>76</v>
      </c>
      <c r="G323" s="3" t="s">
        <v>49</v>
      </c>
      <c r="H323" s="150" t="s">
        <v>645</v>
      </c>
      <c r="I323" s="3" t="s">
        <v>21</v>
      </c>
      <c r="J323" s="22">
        <f t="shared" ref="J323:O323" si="152">J324</f>
        <v>1084300</v>
      </c>
      <c r="K323" s="22">
        <f t="shared" si="152"/>
        <v>0</v>
      </c>
      <c r="L323" s="22">
        <f t="shared" si="152"/>
        <v>1084300</v>
      </c>
      <c r="M323" s="22">
        <f t="shared" si="152"/>
        <v>0</v>
      </c>
      <c r="N323" s="22">
        <f t="shared" si="152"/>
        <v>1084300</v>
      </c>
      <c r="O323" s="22">
        <f t="shared" si="152"/>
        <v>551120.09</v>
      </c>
      <c r="P323" s="258">
        <f t="shared" si="138"/>
        <v>50.827270128193305</v>
      </c>
    </row>
    <row r="324" spans="1:16" ht="60" x14ac:dyDescent="0.25">
      <c r="A324" s="73" t="s">
        <v>9</v>
      </c>
      <c r="B324" s="266"/>
      <c r="C324" s="266"/>
      <c r="D324" s="266"/>
      <c r="E324" s="4">
        <v>852</v>
      </c>
      <c r="F324" s="3" t="s">
        <v>76</v>
      </c>
      <c r="G324" s="3" t="s">
        <v>49</v>
      </c>
      <c r="H324" s="150" t="s">
        <v>645</v>
      </c>
      <c r="I324" s="3" t="s">
        <v>22</v>
      </c>
      <c r="J324" s="22">
        <v>1084300</v>
      </c>
      <c r="K324" s="22"/>
      <c r="L324" s="22">
        <f>J324</f>
        <v>1084300</v>
      </c>
      <c r="M324" s="22"/>
      <c r="N324" s="22">
        <v>1084300</v>
      </c>
      <c r="O324" s="22">
        <f>551023.62+96.47</f>
        <v>551120.09</v>
      </c>
      <c r="P324" s="258">
        <f t="shared" si="138"/>
        <v>50.827270128193305</v>
      </c>
    </row>
    <row r="325" spans="1:16" ht="30" x14ac:dyDescent="0.25">
      <c r="A325" s="73" t="s">
        <v>23</v>
      </c>
      <c r="B325" s="266"/>
      <c r="C325" s="266"/>
      <c r="D325" s="266"/>
      <c r="E325" s="4">
        <v>852</v>
      </c>
      <c r="F325" s="3" t="s">
        <v>76</v>
      </c>
      <c r="G325" s="3" t="s">
        <v>49</v>
      </c>
      <c r="H325" s="150" t="s">
        <v>645</v>
      </c>
      <c r="I325" s="3" t="s">
        <v>24</v>
      </c>
      <c r="J325" s="22">
        <f t="shared" ref="J325:O325" si="153">J326</f>
        <v>20651</v>
      </c>
      <c r="K325" s="22">
        <f t="shared" si="153"/>
        <v>0</v>
      </c>
      <c r="L325" s="22">
        <f t="shared" si="153"/>
        <v>20651</v>
      </c>
      <c r="M325" s="22">
        <f t="shared" si="153"/>
        <v>0</v>
      </c>
      <c r="N325" s="22">
        <f t="shared" si="153"/>
        <v>20651</v>
      </c>
      <c r="O325" s="22">
        <f t="shared" si="153"/>
        <v>9933.4599999999991</v>
      </c>
      <c r="P325" s="258">
        <f t="shared" si="138"/>
        <v>48.101593143189184</v>
      </c>
    </row>
    <row r="326" spans="1:16" ht="30" x14ac:dyDescent="0.25">
      <c r="A326" s="73" t="s">
        <v>25</v>
      </c>
      <c r="B326" s="266"/>
      <c r="C326" s="266"/>
      <c r="D326" s="266"/>
      <c r="E326" s="4">
        <v>852</v>
      </c>
      <c r="F326" s="3" t="s">
        <v>76</v>
      </c>
      <c r="G326" s="3" t="s">
        <v>49</v>
      </c>
      <c r="H326" s="150" t="s">
        <v>645</v>
      </c>
      <c r="I326" s="3" t="s">
        <v>26</v>
      </c>
      <c r="J326" s="22">
        <v>20651</v>
      </c>
      <c r="K326" s="22"/>
      <c r="L326" s="22">
        <f>J326</f>
        <v>20651</v>
      </c>
      <c r="M326" s="22"/>
      <c r="N326" s="22">
        <v>20651</v>
      </c>
      <c r="O326" s="22">
        <f>1276+8473+184.46</f>
        <v>9933.4599999999991</v>
      </c>
      <c r="P326" s="258">
        <f t="shared" si="138"/>
        <v>48.101593143189184</v>
      </c>
    </row>
    <row r="327" spans="1:16" ht="165" x14ac:dyDescent="0.25">
      <c r="A327" s="73" t="s">
        <v>513</v>
      </c>
      <c r="B327" s="54"/>
      <c r="C327" s="54"/>
      <c r="D327" s="54"/>
      <c r="E327" s="4">
        <v>852</v>
      </c>
      <c r="F327" s="3" t="s">
        <v>76</v>
      </c>
      <c r="G327" s="3" t="s">
        <v>49</v>
      </c>
      <c r="H327" s="150" t="s">
        <v>632</v>
      </c>
      <c r="I327" s="3"/>
      <c r="J327" s="22">
        <f t="shared" ref="J327:O328" si="154">J328</f>
        <v>1386000</v>
      </c>
      <c r="K327" s="22">
        <f t="shared" si="154"/>
        <v>1386000</v>
      </c>
      <c r="L327" s="22">
        <f t="shared" si="154"/>
        <v>0</v>
      </c>
      <c r="M327" s="22">
        <f t="shared" si="154"/>
        <v>0</v>
      </c>
      <c r="N327" s="22">
        <f t="shared" si="154"/>
        <v>1386000</v>
      </c>
      <c r="O327" s="22">
        <f t="shared" si="154"/>
        <v>1026200</v>
      </c>
      <c r="P327" s="258">
        <f t="shared" si="138"/>
        <v>74.040404040404042</v>
      </c>
    </row>
    <row r="328" spans="1:16" ht="30" x14ac:dyDescent="0.25">
      <c r="A328" s="73" t="s">
        <v>94</v>
      </c>
      <c r="B328" s="54"/>
      <c r="C328" s="54"/>
      <c r="D328" s="54"/>
      <c r="E328" s="4">
        <v>852</v>
      </c>
      <c r="F328" s="3" t="s">
        <v>76</v>
      </c>
      <c r="G328" s="3" t="s">
        <v>49</v>
      </c>
      <c r="H328" s="150" t="s">
        <v>632</v>
      </c>
      <c r="I328" s="3" t="s">
        <v>95</v>
      </c>
      <c r="J328" s="22">
        <f t="shared" si="154"/>
        <v>1386000</v>
      </c>
      <c r="K328" s="22">
        <f t="shared" si="154"/>
        <v>1386000</v>
      </c>
      <c r="L328" s="22">
        <f t="shared" si="154"/>
        <v>0</v>
      </c>
      <c r="M328" s="22">
        <f t="shared" si="154"/>
        <v>0</v>
      </c>
      <c r="N328" s="22">
        <f t="shared" si="154"/>
        <v>1386000</v>
      </c>
      <c r="O328" s="22">
        <f t="shared" si="154"/>
        <v>1026200</v>
      </c>
      <c r="P328" s="258">
        <f t="shared" si="138"/>
        <v>74.040404040404042</v>
      </c>
    </row>
    <row r="329" spans="1:16" ht="45" x14ac:dyDescent="0.25">
      <c r="A329" s="73" t="s">
        <v>96</v>
      </c>
      <c r="B329" s="54"/>
      <c r="C329" s="54"/>
      <c r="D329" s="54"/>
      <c r="E329" s="4">
        <v>852</v>
      </c>
      <c r="F329" s="3" t="s">
        <v>76</v>
      </c>
      <c r="G329" s="3" t="s">
        <v>49</v>
      </c>
      <c r="H329" s="150" t="s">
        <v>632</v>
      </c>
      <c r="I329" s="3" t="s">
        <v>97</v>
      </c>
      <c r="J329" s="22">
        <v>1386000</v>
      </c>
      <c r="K329" s="22">
        <f>J329</f>
        <v>1386000</v>
      </c>
      <c r="L329" s="22"/>
      <c r="M329" s="22"/>
      <c r="N329" s="22">
        <v>1386000</v>
      </c>
      <c r="O329" s="22">
        <v>1026200</v>
      </c>
      <c r="P329" s="258">
        <f t="shared" si="138"/>
        <v>74.040404040404042</v>
      </c>
    </row>
    <row r="330" spans="1:16" ht="60" x14ac:dyDescent="0.25">
      <c r="A330" s="56" t="s">
        <v>763</v>
      </c>
      <c r="B330" s="56"/>
      <c r="C330" s="56"/>
      <c r="D330" s="56"/>
      <c r="E330" s="106">
        <v>852</v>
      </c>
      <c r="F330" s="129" t="s">
        <v>76</v>
      </c>
      <c r="G330" s="129" t="s">
        <v>49</v>
      </c>
      <c r="H330" s="104" t="s">
        <v>764</v>
      </c>
      <c r="I330" s="129"/>
      <c r="J330" s="22">
        <f t="shared" ref="J330:O331" si="155">J331</f>
        <v>40468.11</v>
      </c>
      <c r="K330" s="22">
        <f t="shared" si="155"/>
        <v>40468.11</v>
      </c>
      <c r="L330" s="22">
        <f t="shared" si="155"/>
        <v>0</v>
      </c>
      <c r="M330" s="22">
        <f t="shared" si="155"/>
        <v>0</v>
      </c>
      <c r="N330" s="22">
        <f t="shared" si="155"/>
        <v>40468.11</v>
      </c>
      <c r="O330" s="22">
        <f t="shared" si="155"/>
        <v>40468.11</v>
      </c>
      <c r="P330" s="258">
        <f t="shared" si="138"/>
        <v>100</v>
      </c>
    </row>
    <row r="331" spans="1:16" ht="105" x14ac:dyDescent="0.25">
      <c r="A331" s="56" t="s">
        <v>15</v>
      </c>
      <c r="B331" s="56"/>
      <c r="C331" s="56"/>
      <c r="D331" s="56"/>
      <c r="E331" s="106">
        <v>852</v>
      </c>
      <c r="F331" s="129" t="s">
        <v>76</v>
      </c>
      <c r="G331" s="129" t="s">
        <v>49</v>
      </c>
      <c r="H331" s="104" t="s">
        <v>764</v>
      </c>
      <c r="I331" s="129" t="s">
        <v>17</v>
      </c>
      <c r="J331" s="22">
        <f t="shared" si="155"/>
        <v>40468.11</v>
      </c>
      <c r="K331" s="22">
        <f t="shared" si="155"/>
        <v>40468.11</v>
      </c>
      <c r="L331" s="22">
        <f t="shared" si="155"/>
        <v>0</v>
      </c>
      <c r="M331" s="22">
        <f t="shared" si="155"/>
        <v>0</v>
      </c>
      <c r="N331" s="22">
        <f t="shared" si="155"/>
        <v>40468.11</v>
      </c>
      <c r="O331" s="22">
        <f t="shared" si="155"/>
        <v>40468.11</v>
      </c>
      <c r="P331" s="258">
        <f t="shared" si="138"/>
        <v>100</v>
      </c>
    </row>
    <row r="332" spans="1:16" ht="45" x14ac:dyDescent="0.25">
      <c r="A332" s="56" t="s">
        <v>499</v>
      </c>
      <c r="B332" s="56"/>
      <c r="C332" s="56"/>
      <c r="D332" s="56"/>
      <c r="E332" s="106">
        <v>852</v>
      </c>
      <c r="F332" s="129" t="s">
        <v>76</v>
      </c>
      <c r="G332" s="129" t="s">
        <v>49</v>
      </c>
      <c r="H332" s="104" t="s">
        <v>764</v>
      </c>
      <c r="I332" s="129" t="s">
        <v>18</v>
      </c>
      <c r="J332" s="22">
        <v>40468.11</v>
      </c>
      <c r="K332" s="22">
        <f>J332</f>
        <v>40468.11</v>
      </c>
      <c r="L332" s="22"/>
      <c r="M332" s="22"/>
      <c r="N332" s="22">
        <v>40468.11</v>
      </c>
      <c r="O332" s="22">
        <v>40468.11</v>
      </c>
      <c r="P332" s="258">
        <f t="shared" si="138"/>
        <v>100</v>
      </c>
    </row>
    <row r="333" spans="1:16" x14ac:dyDescent="0.25">
      <c r="A333" s="99" t="s">
        <v>90</v>
      </c>
      <c r="B333" s="35"/>
      <c r="C333" s="35"/>
      <c r="D333" s="35"/>
      <c r="E333" s="4">
        <v>852</v>
      </c>
      <c r="F333" s="18" t="s">
        <v>91</v>
      </c>
      <c r="G333" s="18"/>
      <c r="H333" s="150" t="s">
        <v>47</v>
      </c>
      <c r="I333" s="18"/>
      <c r="J333" s="27">
        <f>J334+J345</f>
        <v>6191213</v>
      </c>
      <c r="K333" s="27">
        <f t="shared" ref="K333:P333" si="156">K334+K345</f>
        <v>6191213</v>
      </c>
      <c r="L333" s="27">
        <f t="shared" si="156"/>
        <v>0</v>
      </c>
      <c r="M333" s="27">
        <f t="shared" si="156"/>
        <v>0</v>
      </c>
      <c r="N333" s="27">
        <f t="shared" si="156"/>
        <v>6191213</v>
      </c>
      <c r="O333" s="27">
        <f t="shared" si="156"/>
        <v>4106184.39</v>
      </c>
      <c r="P333" s="27">
        <f t="shared" si="156"/>
        <v>182.88537427536369</v>
      </c>
    </row>
    <row r="334" spans="1:16" x14ac:dyDescent="0.25">
      <c r="A334" s="97" t="s">
        <v>99</v>
      </c>
      <c r="B334" s="54"/>
      <c r="C334" s="54"/>
      <c r="D334" s="54"/>
      <c r="E334" s="4">
        <v>852</v>
      </c>
      <c r="F334" s="20" t="s">
        <v>91</v>
      </c>
      <c r="G334" s="20" t="s">
        <v>13</v>
      </c>
      <c r="H334" s="150" t="s">
        <v>47</v>
      </c>
      <c r="I334" s="20"/>
      <c r="J334" s="23">
        <f>J335+J338+J341</f>
        <v>6148213</v>
      </c>
      <c r="K334" s="23">
        <f t="shared" ref="K334:P334" si="157">K335+K338+K341</f>
        <v>6148213</v>
      </c>
      <c r="L334" s="23">
        <f t="shared" si="157"/>
        <v>0</v>
      </c>
      <c r="M334" s="23">
        <f t="shared" si="157"/>
        <v>0</v>
      </c>
      <c r="N334" s="23">
        <f t="shared" si="157"/>
        <v>6148213</v>
      </c>
      <c r="O334" s="23">
        <f t="shared" si="157"/>
        <v>4092184.39</v>
      </c>
      <c r="P334" s="23">
        <f t="shared" si="157"/>
        <v>150.32723474047998</v>
      </c>
    </row>
    <row r="335" spans="1:16" ht="90" x14ac:dyDescent="0.25">
      <c r="A335" s="73" t="s">
        <v>125</v>
      </c>
      <c r="B335" s="54"/>
      <c r="C335" s="54"/>
      <c r="D335" s="54"/>
      <c r="E335" s="4">
        <v>852</v>
      </c>
      <c r="F335" s="3" t="s">
        <v>91</v>
      </c>
      <c r="G335" s="3" t="s">
        <v>13</v>
      </c>
      <c r="H335" s="150" t="s">
        <v>647</v>
      </c>
      <c r="I335" s="20"/>
      <c r="J335" s="22">
        <f t="shared" ref="J335:O336" si="158">J336</f>
        <v>833673</v>
      </c>
      <c r="K335" s="22">
        <f t="shared" si="158"/>
        <v>833673</v>
      </c>
      <c r="L335" s="22">
        <f t="shared" si="158"/>
        <v>0</v>
      </c>
      <c r="M335" s="22">
        <f t="shared" si="158"/>
        <v>0</v>
      </c>
      <c r="N335" s="22">
        <f t="shared" si="158"/>
        <v>833673</v>
      </c>
      <c r="O335" s="22">
        <f t="shared" si="158"/>
        <v>481703.27</v>
      </c>
      <c r="P335" s="258">
        <f t="shared" si="138"/>
        <v>57.780840929237243</v>
      </c>
    </row>
    <row r="336" spans="1:16" s="24" customFormat="1" ht="30" x14ac:dyDescent="0.25">
      <c r="A336" s="73" t="s">
        <v>94</v>
      </c>
      <c r="B336" s="264"/>
      <c r="C336" s="264"/>
      <c r="D336" s="264"/>
      <c r="E336" s="4">
        <v>852</v>
      </c>
      <c r="F336" s="3" t="s">
        <v>91</v>
      </c>
      <c r="G336" s="3" t="s">
        <v>13</v>
      </c>
      <c r="H336" s="150" t="s">
        <v>647</v>
      </c>
      <c r="I336" s="3" t="s">
        <v>95</v>
      </c>
      <c r="J336" s="22">
        <f t="shared" si="158"/>
        <v>833673</v>
      </c>
      <c r="K336" s="22">
        <f t="shared" si="158"/>
        <v>833673</v>
      </c>
      <c r="L336" s="22">
        <f t="shared" si="158"/>
        <v>0</v>
      </c>
      <c r="M336" s="22">
        <f t="shared" si="158"/>
        <v>0</v>
      </c>
      <c r="N336" s="22">
        <f t="shared" si="158"/>
        <v>833673</v>
      </c>
      <c r="O336" s="22">
        <f t="shared" si="158"/>
        <v>481703.27</v>
      </c>
      <c r="P336" s="258">
        <f t="shared" si="138"/>
        <v>57.780840929237243</v>
      </c>
    </row>
    <row r="337" spans="1:16" s="24" customFormat="1" ht="45" x14ac:dyDescent="0.25">
      <c r="A337" s="73" t="s">
        <v>96</v>
      </c>
      <c r="B337" s="264"/>
      <c r="C337" s="264"/>
      <c r="D337" s="264"/>
      <c r="E337" s="4">
        <v>852</v>
      </c>
      <c r="F337" s="3" t="s">
        <v>91</v>
      </c>
      <c r="G337" s="3" t="s">
        <v>13</v>
      </c>
      <c r="H337" s="150" t="s">
        <v>647</v>
      </c>
      <c r="I337" s="3" t="s">
        <v>97</v>
      </c>
      <c r="J337" s="22">
        <v>833673</v>
      </c>
      <c r="K337" s="22">
        <f>J337</f>
        <v>833673</v>
      </c>
      <c r="L337" s="22"/>
      <c r="M337" s="22"/>
      <c r="N337" s="22">
        <v>833673</v>
      </c>
      <c r="O337" s="22">
        <v>481703.27</v>
      </c>
      <c r="P337" s="258">
        <f t="shared" si="138"/>
        <v>57.780840929237243</v>
      </c>
    </row>
    <row r="338" spans="1:16" ht="60" x14ac:dyDescent="0.25">
      <c r="A338" s="73" t="s">
        <v>124</v>
      </c>
      <c r="B338" s="54"/>
      <c r="C338" s="54"/>
      <c r="D338" s="54"/>
      <c r="E338" s="4">
        <v>852</v>
      </c>
      <c r="F338" s="3" t="s">
        <v>91</v>
      </c>
      <c r="G338" s="3" t="s">
        <v>13</v>
      </c>
      <c r="H338" s="150" t="s">
        <v>646</v>
      </c>
      <c r="I338" s="20"/>
      <c r="J338" s="22">
        <f t="shared" ref="J338:O339" si="159">J339</f>
        <v>259600</v>
      </c>
      <c r="K338" s="22">
        <f t="shared" si="159"/>
        <v>259600</v>
      </c>
      <c r="L338" s="22">
        <f t="shared" si="159"/>
        <v>0</v>
      </c>
      <c r="M338" s="22">
        <f t="shared" si="159"/>
        <v>0</v>
      </c>
      <c r="N338" s="22">
        <f t="shared" si="159"/>
        <v>259600</v>
      </c>
      <c r="O338" s="22">
        <f t="shared" si="159"/>
        <v>57800</v>
      </c>
      <c r="P338" s="258">
        <f t="shared" si="138"/>
        <v>22.265023112480741</v>
      </c>
    </row>
    <row r="339" spans="1:16" ht="30" x14ac:dyDescent="0.25">
      <c r="A339" s="73" t="s">
        <v>94</v>
      </c>
      <c r="B339" s="264"/>
      <c r="C339" s="264"/>
      <c r="D339" s="264"/>
      <c r="E339" s="4">
        <v>852</v>
      </c>
      <c r="F339" s="3" t="s">
        <v>91</v>
      </c>
      <c r="G339" s="3" t="s">
        <v>13</v>
      </c>
      <c r="H339" s="150" t="s">
        <v>646</v>
      </c>
      <c r="I339" s="3" t="s">
        <v>95</v>
      </c>
      <c r="J339" s="22">
        <f t="shared" si="159"/>
        <v>259600</v>
      </c>
      <c r="K339" s="22">
        <f t="shared" si="159"/>
        <v>259600</v>
      </c>
      <c r="L339" s="22">
        <f t="shared" si="159"/>
        <v>0</v>
      </c>
      <c r="M339" s="22">
        <f t="shared" si="159"/>
        <v>0</v>
      </c>
      <c r="N339" s="22">
        <f t="shared" si="159"/>
        <v>259600</v>
      </c>
      <c r="O339" s="22">
        <f t="shared" si="159"/>
        <v>57800</v>
      </c>
      <c r="P339" s="258">
        <f t="shared" si="138"/>
        <v>22.265023112480741</v>
      </c>
    </row>
    <row r="340" spans="1:16" ht="45" x14ac:dyDescent="0.25">
      <c r="A340" s="73" t="s">
        <v>96</v>
      </c>
      <c r="B340" s="264"/>
      <c r="C340" s="264"/>
      <c r="D340" s="264"/>
      <c r="E340" s="4">
        <v>852</v>
      </c>
      <c r="F340" s="3" t="s">
        <v>91</v>
      </c>
      <c r="G340" s="3" t="s">
        <v>13</v>
      </c>
      <c r="H340" s="150" t="s">
        <v>646</v>
      </c>
      <c r="I340" s="3" t="s">
        <v>97</v>
      </c>
      <c r="J340" s="22">
        <v>259600</v>
      </c>
      <c r="K340" s="22">
        <f>J340</f>
        <v>259600</v>
      </c>
      <c r="L340" s="22"/>
      <c r="M340" s="22"/>
      <c r="N340" s="22">
        <v>259600</v>
      </c>
      <c r="O340" s="22">
        <v>57800</v>
      </c>
      <c r="P340" s="258">
        <f t="shared" si="138"/>
        <v>22.265023112480741</v>
      </c>
    </row>
    <row r="341" spans="1:16" s="24" customFormat="1" ht="135" x14ac:dyDescent="0.25">
      <c r="A341" s="73" t="s">
        <v>734</v>
      </c>
      <c r="B341" s="264"/>
      <c r="C341" s="264"/>
      <c r="D341" s="264"/>
      <c r="E341" s="4">
        <v>852</v>
      </c>
      <c r="F341" s="3" t="s">
        <v>91</v>
      </c>
      <c r="G341" s="3" t="s">
        <v>13</v>
      </c>
      <c r="H341" s="150" t="s">
        <v>648</v>
      </c>
      <c r="I341" s="3"/>
      <c r="J341" s="22">
        <f t="shared" ref="J341:O341" si="160">J342</f>
        <v>5054940</v>
      </c>
      <c r="K341" s="22">
        <f t="shared" si="160"/>
        <v>5054940</v>
      </c>
      <c r="L341" s="22">
        <f t="shared" si="160"/>
        <v>0</v>
      </c>
      <c r="M341" s="22">
        <f t="shared" si="160"/>
        <v>0</v>
      </c>
      <c r="N341" s="22">
        <f t="shared" si="160"/>
        <v>5054940</v>
      </c>
      <c r="O341" s="22">
        <f t="shared" si="160"/>
        <v>3552681.12</v>
      </c>
      <c r="P341" s="258">
        <f t="shared" si="138"/>
        <v>70.281370698762004</v>
      </c>
    </row>
    <row r="342" spans="1:16" ht="30" x14ac:dyDescent="0.25">
      <c r="A342" s="73" t="s">
        <v>94</v>
      </c>
      <c r="B342" s="264"/>
      <c r="C342" s="264"/>
      <c r="D342" s="264"/>
      <c r="E342" s="4">
        <v>852</v>
      </c>
      <c r="F342" s="3" t="s">
        <v>91</v>
      </c>
      <c r="G342" s="3" t="s">
        <v>13</v>
      </c>
      <c r="H342" s="150" t="s">
        <v>648</v>
      </c>
      <c r="I342" s="3" t="s">
        <v>95</v>
      </c>
      <c r="J342" s="22">
        <f t="shared" ref="J342:O342" si="161">J343+J344</f>
        <v>5054940</v>
      </c>
      <c r="K342" s="22">
        <f t="shared" si="161"/>
        <v>5054940</v>
      </c>
      <c r="L342" s="22">
        <f t="shared" si="161"/>
        <v>0</v>
      </c>
      <c r="M342" s="22">
        <f t="shared" si="161"/>
        <v>0</v>
      </c>
      <c r="N342" s="22">
        <f t="shared" si="161"/>
        <v>5054940</v>
      </c>
      <c r="O342" s="22">
        <f t="shared" si="161"/>
        <v>3552681.12</v>
      </c>
      <c r="P342" s="258">
        <f t="shared" si="138"/>
        <v>70.281370698762004</v>
      </c>
    </row>
    <row r="343" spans="1:16" ht="30" x14ac:dyDescent="0.25">
      <c r="A343" s="73" t="s">
        <v>102</v>
      </c>
      <c r="B343" s="264"/>
      <c r="C343" s="264"/>
      <c r="D343" s="264"/>
      <c r="E343" s="4">
        <v>852</v>
      </c>
      <c r="F343" s="3" t="s">
        <v>91</v>
      </c>
      <c r="G343" s="3" t="s">
        <v>13</v>
      </c>
      <c r="H343" s="150" t="s">
        <v>648</v>
      </c>
      <c r="I343" s="3" t="s">
        <v>103</v>
      </c>
      <c r="J343" s="22">
        <v>3521497</v>
      </c>
      <c r="K343" s="22">
        <f>J343</f>
        <v>3521497</v>
      </c>
      <c r="L343" s="22"/>
      <c r="M343" s="22"/>
      <c r="N343" s="22">
        <v>3521497</v>
      </c>
      <c r="O343" s="22">
        <v>2555637.5699999998</v>
      </c>
      <c r="P343" s="258">
        <f t="shared" si="138"/>
        <v>72.572476137279111</v>
      </c>
    </row>
    <row r="344" spans="1:16" ht="45" x14ac:dyDescent="0.25">
      <c r="A344" s="73" t="s">
        <v>96</v>
      </c>
      <c r="B344" s="264"/>
      <c r="C344" s="264"/>
      <c r="D344" s="264"/>
      <c r="E344" s="4">
        <v>852</v>
      </c>
      <c r="F344" s="3" t="s">
        <v>91</v>
      </c>
      <c r="G344" s="3" t="s">
        <v>13</v>
      </c>
      <c r="H344" s="150" t="s">
        <v>648</v>
      </c>
      <c r="I344" s="3" t="s">
        <v>97</v>
      </c>
      <c r="J344" s="22">
        <v>1533443</v>
      </c>
      <c r="K344" s="22">
        <f>J344</f>
        <v>1533443</v>
      </c>
      <c r="L344" s="22"/>
      <c r="M344" s="22"/>
      <c r="N344" s="22">
        <v>1533443</v>
      </c>
      <c r="O344" s="22">
        <v>997043.55</v>
      </c>
      <c r="P344" s="258">
        <f t="shared" si="138"/>
        <v>65.019929009425198</v>
      </c>
    </row>
    <row r="345" spans="1:16" ht="28.5" x14ac:dyDescent="0.25">
      <c r="A345" s="97" t="s">
        <v>100</v>
      </c>
      <c r="B345" s="54"/>
      <c r="C345" s="54"/>
      <c r="D345" s="54"/>
      <c r="E345" s="4">
        <v>852</v>
      </c>
      <c r="F345" s="20" t="s">
        <v>91</v>
      </c>
      <c r="G345" s="20" t="s">
        <v>101</v>
      </c>
      <c r="H345" s="150" t="s">
        <v>47</v>
      </c>
      <c r="I345" s="20"/>
      <c r="J345" s="23">
        <f t="shared" ref="J345:O347" si="162">J346</f>
        <v>43000</v>
      </c>
      <c r="K345" s="23">
        <f t="shared" si="162"/>
        <v>43000</v>
      </c>
      <c r="L345" s="23">
        <f t="shared" si="162"/>
        <v>0</v>
      </c>
      <c r="M345" s="23">
        <f t="shared" si="162"/>
        <v>0</v>
      </c>
      <c r="N345" s="23">
        <f t="shared" si="162"/>
        <v>43000</v>
      </c>
      <c r="O345" s="23">
        <f t="shared" si="162"/>
        <v>14000</v>
      </c>
      <c r="P345" s="258">
        <f t="shared" si="138"/>
        <v>32.558139534883722</v>
      </c>
    </row>
    <row r="346" spans="1:16" ht="165" x14ac:dyDescent="0.25">
      <c r="A346" s="73" t="s">
        <v>736</v>
      </c>
      <c r="B346" s="266"/>
      <c r="C346" s="266"/>
      <c r="D346" s="266"/>
      <c r="E346" s="4">
        <v>852</v>
      </c>
      <c r="F346" s="4" t="s">
        <v>91</v>
      </c>
      <c r="G346" s="4" t="s">
        <v>101</v>
      </c>
      <c r="H346" s="150" t="s">
        <v>650</v>
      </c>
      <c r="I346" s="3"/>
      <c r="J346" s="22">
        <f t="shared" si="162"/>
        <v>43000</v>
      </c>
      <c r="K346" s="22">
        <f t="shared" si="162"/>
        <v>43000</v>
      </c>
      <c r="L346" s="22">
        <f t="shared" si="162"/>
        <v>0</v>
      </c>
      <c r="M346" s="22">
        <f t="shared" si="162"/>
        <v>0</v>
      </c>
      <c r="N346" s="22">
        <f t="shared" si="162"/>
        <v>43000</v>
      </c>
      <c r="O346" s="22">
        <f t="shared" si="162"/>
        <v>14000</v>
      </c>
      <c r="P346" s="258">
        <f t="shared" si="138"/>
        <v>32.558139534883722</v>
      </c>
    </row>
    <row r="347" spans="1:16" ht="45" x14ac:dyDescent="0.25">
      <c r="A347" s="73" t="s">
        <v>20</v>
      </c>
      <c r="B347" s="266"/>
      <c r="C347" s="266"/>
      <c r="D347" s="266"/>
      <c r="E347" s="4">
        <v>852</v>
      </c>
      <c r="F347" s="4" t="s">
        <v>91</v>
      </c>
      <c r="G347" s="4" t="s">
        <v>101</v>
      </c>
      <c r="H347" s="150" t="s">
        <v>650</v>
      </c>
      <c r="I347" s="3" t="s">
        <v>21</v>
      </c>
      <c r="J347" s="22">
        <f t="shared" si="162"/>
        <v>43000</v>
      </c>
      <c r="K347" s="22">
        <f t="shared" si="162"/>
        <v>43000</v>
      </c>
      <c r="L347" s="22">
        <f t="shared" si="162"/>
        <v>0</v>
      </c>
      <c r="M347" s="22">
        <f t="shared" si="162"/>
        <v>0</v>
      </c>
      <c r="N347" s="22">
        <f t="shared" si="162"/>
        <v>43000</v>
      </c>
      <c r="O347" s="22">
        <f t="shared" si="162"/>
        <v>14000</v>
      </c>
      <c r="P347" s="258">
        <f t="shared" si="138"/>
        <v>32.558139534883722</v>
      </c>
    </row>
    <row r="348" spans="1:16" ht="60" x14ac:dyDescent="0.25">
      <c r="A348" s="73" t="s">
        <v>9</v>
      </c>
      <c r="B348" s="266"/>
      <c r="C348" s="266"/>
      <c r="D348" s="266"/>
      <c r="E348" s="4">
        <v>852</v>
      </c>
      <c r="F348" s="4" t="s">
        <v>91</v>
      </c>
      <c r="G348" s="4" t="s">
        <v>101</v>
      </c>
      <c r="H348" s="150" t="s">
        <v>650</v>
      </c>
      <c r="I348" s="3" t="s">
        <v>22</v>
      </c>
      <c r="J348" s="22">
        <v>43000</v>
      </c>
      <c r="K348" s="22">
        <f>J348</f>
        <v>43000</v>
      </c>
      <c r="L348" s="22"/>
      <c r="M348" s="22"/>
      <c r="N348" s="22">
        <v>43000</v>
      </c>
      <c r="O348" s="22">
        <v>14000</v>
      </c>
      <c r="P348" s="258">
        <f t="shared" si="138"/>
        <v>32.558139534883722</v>
      </c>
    </row>
    <row r="349" spans="1:16" ht="42.75" x14ac:dyDescent="0.25">
      <c r="A349" s="101" t="s">
        <v>126</v>
      </c>
      <c r="B349" s="72"/>
      <c r="C349" s="72"/>
      <c r="D349" s="72"/>
      <c r="E349" s="29">
        <v>853</v>
      </c>
      <c r="F349" s="3"/>
      <c r="G349" s="3"/>
      <c r="H349" s="191" t="s">
        <v>47</v>
      </c>
      <c r="I349" s="3"/>
      <c r="J349" s="27">
        <f t="shared" ref="J349:O349" si="163">J350+J367</f>
        <v>9973339.5300000012</v>
      </c>
      <c r="K349" s="27">
        <f t="shared" si="163"/>
        <v>1010439.53</v>
      </c>
      <c r="L349" s="27">
        <f t="shared" si="163"/>
        <v>8960500</v>
      </c>
      <c r="M349" s="27">
        <f t="shared" si="163"/>
        <v>2400</v>
      </c>
      <c r="N349" s="27">
        <f t="shared" si="163"/>
        <v>9913339.5300000012</v>
      </c>
      <c r="O349" s="27">
        <f t="shared" si="163"/>
        <v>6365906.5999999996</v>
      </c>
      <c r="P349" s="258">
        <f t="shared" ref="P349:P394" si="164">O349/N349*100</f>
        <v>64.215561070367158</v>
      </c>
    </row>
    <row r="350" spans="1:16" x14ac:dyDescent="0.25">
      <c r="A350" s="99" t="s">
        <v>10</v>
      </c>
      <c r="B350" s="35"/>
      <c r="C350" s="35"/>
      <c r="D350" s="35"/>
      <c r="E350" s="3">
        <v>853</v>
      </c>
      <c r="F350" s="18" t="s">
        <v>11</v>
      </c>
      <c r="G350" s="18"/>
      <c r="H350" s="150" t="s">
        <v>47</v>
      </c>
      <c r="I350" s="18"/>
      <c r="J350" s="27">
        <f>J351+J363</f>
        <v>7255339.5300000003</v>
      </c>
      <c r="K350" s="27">
        <f t="shared" ref="K350:P350" si="165">K351+K363</f>
        <v>151439.53</v>
      </c>
      <c r="L350" s="27">
        <f t="shared" si="165"/>
        <v>7101500</v>
      </c>
      <c r="M350" s="27">
        <f t="shared" si="165"/>
        <v>2400</v>
      </c>
      <c r="N350" s="27">
        <f t="shared" si="165"/>
        <v>7195339.5300000003</v>
      </c>
      <c r="O350" s="27">
        <f t="shared" si="165"/>
        <v>4237659.5999999996</v>
      </c>
      <c r="P350" s="27">
        <f t="shared" si="165"/>
        <v>66.889226377421934</v>
      </c>
    </row>
    <row r="351" spans="1:16" ht="71.25" x14ac:dyDescent="0.25">
      <c r="A351" s="97" t="s">
        <v>127</v>
      </c>
      <c r="B351" s="54"/>
      <c r="C351" s="54"/>
      <c r="D351" s="54"/>
      <c r="E351" s="3">
        <v>853</v>
      </c>
      <c r="F351" s="20" t="s">
        <v>11</v>
      </c>
      <c r="G351" s="20" t="s">
        <v>101</v>
      </c>
      <c r="H351" s="150" t="s">
        <v>47</v>
      </c>
      <c r="I351" s="20"/>
      <c r="J351" s="23">
        <f t="shared" ref="J351:O351" si="166">J352+J357+J360</f>
        <v>6335339.5300000003</v>
      </c>
      <c r="K351" s="23">
        <f t="shared" si="166"/>
        <v>151439.53</v>
      </c>
      <c r="L351" s="23">
        <f t="shared" si="166"/>
        <v>6181500</v>
      </c>
      <c r="M351" s="23">
        <f t="shared" si="166"/>
        <v>2400</v>
      </c>
      <c r="N351" s="23">
        <f t="shared" si="166"/>
        <v>6335339.5300000003</v>
      </c>
      <c r="O351" s="23">
        <f t="shared" si="166"/>
        <v>4237659.5999999996</v>
      </c>
      <c r="P351" s="258">
        <f t="shared" si="164"/>
        <v>66.889226377421934</v>
      </c>
    </row>
    <row r="352" spans="1:16" ht="45" x14ac:dyDescent="0.25">
      <c r="A352" s="73" t="s">
        <v>19</v>
      </c>
      <c r="B352" s="221"/>
      <c r="C352" s="221"/>
      <c r="D352" s="221"/>
      <c r="E352" s="3">
        <v>853</v>
      </c>
      <c r="F352" s="3" t="s">
        <v>16</v>
      </c>
      <c r="G352" s="3" t="s">
        <v>101</v>
      </c>
      <c r="H352" s="150" t="s">
        <v>651</v>
      </c>
      <c r="I352" s="3"/>
      <c r="J352" s="22">
        <f t="shared" ref="J352:O352" si="167">J353+J355</f>
        <v>6181500</v>
      </c>
      <c r="K352" s="22">
        <f t="shared" si="167"/>
        <v>0</v>
      </c>
      <c r="L352" s="22">
        <f t="shared" si="167"/>
        <v>6181500</v>
      </c>
      <c r="M352" s="22">
        <f t="shared" si="167"/>
        <v>0</v>
      </c>
      <c r="N352" s="22">
        <f t="shared" si="167"/>
        <v>6181500</v>
      </c>
      <c r="O352" s="22">
        <f t="shared" si="167"/>
        <v>4086220.07</v>
      </c>
      <c r="P352" s="258">
        <f t="shared" si="164"/>
        <v>66.104021192267254</v>
      </c>
    </row>
    <row r="353" spans="1:16" ht="105" x14ac:dyDescent="0.25">
      <c r="A353" s="73" t="s">
        <v>15</v>
      </c>
      <c r="B353" s="221"/>
      <c r="C353" s="221"/>
      <c r="D353" s="221"/>
      <c r="E353" s="3">
        <v>853</v>
      </c>
      <c r="F353" s="3" t="s">
        <v>11</v>
      </c>
      <c r="G353" s="3" t="s">
        <v>101</v>
      </c>
      <c r="H353" s="150" t="s">
        <v>651</v>
      </c>
      <c r="I353" s="3" t="s">
        <v>17</v>
      </c>
      <c r="J353" s="22">
        <f t="shared" ref="J353:O353" si="168">J354</f>
        <v>5913700</v>
      </c>
      <c r="K353" s="22">
        <f t="shared" si="168"/>
        <v>0</v>
      </c>
      <c r="L353" s="22">
        <f t="shared" si="168"/>
        <v>5913700</v>
      </c>
      <c r="M353" s="22">
        <f t="shared" si="168"/>
        <v>0</v>
      </c>
      <c r="N353" s="22">
        <f t="shared" si="168"/>
        <v>5913700</v>
      </c>
      <c r="O353" s="22">
        <f t="shared" si="168"/>
        <v>3981901.07</v>
      </c>
      <c r="P353" s="258">
        <f t="shared" si="164"/>
        <v>67.333497979268472</v>
      </c>
    </row>
    <row r="354" spans="1:16" ht="45" x14ac:dyDescent="0.25">
      <c r="A354" s="73" t="s">
        <v>499</v>
      </c>
      <c r="B354" s="221"/>
      <c r="C354" s="221"/>
      <c r="D354" s="221"/>
      <c r="E354" s="3">
        <v>853</v>
      </c>
      <c r="F354" s="3" t="s">
        <v>11</v>
      </c>
      <c r="G354" s="3" t="s">
        <v>101</v>
      </c>
      <c r="H354" s="150" t="s">
        <v>651</v>
      </c>
      <c r="I354" s="3" t="s">
        <v>18</v>
      </c>
      <c r="J354" s="22">
        <v>5913700</v>
      </c>
      <c r="K354" s="22"/>
      <c r="L354" s="22">
        <f>J354</f>
        <v>5913700</v>
      </c>
      <c r="M354" s="22"/>
      <c r="N354" s="22">
        <v>5913700</v>
      </c>
      <c r="O354" s="22">
        <f>3075343.73+906557.34</f>
        <v>3981901.07</v>
      </c>
      <c r="P354" s="258">
        <f t="shared" si="164"/>
        <v>67.333497979268472</v>
      </c>
    </row>
    <row r="355" spans="1:16" ht="45" x14ac:dyDescent="0.25">
      <c r="A355" s="73" t="s">
        <v>20</v>
      </c>
      <c r="B355" s="221"/>
      <c r="C355" s="221"/>
      <c r="D355" s="221"/>
      <c r="E355" s="3">
        <v>853</v>
      </c>
      <c r="F355" s="3" t="s">
        <v>11</v>
      </c>
      <c r="G355" s="3" t="s">
        <v>101</v>
      </c>
      <c r="H355" s="150" t="s">
        <v>651</v>
      </c>
      <c r="I355" s="3" t="s">
        <v>21</v>
      </c>
      <c r="J355" s="22">
        <f t="shared" ref="J355:O355" si="169">J356</f>
        <v>267800</v>
      </c>
      <c r="K355" s="22">
        <f t="shared" si="169"/>
        <v>0</v>
      </c>
      <c r="L355" s="22">
        <f t="shared" si="169"/>
        <v>267800</v>
      </c>
      <c r="M355" s="22">
        <f t="shared" si="169"/>
        <v>0</v>
      </c>
      <c r="N355" s="22">
        <f t="shared" si="169"/>
        <v>267800</v>
      </c>
      <c r="O355" s="22">
        <f t="shared" si="169"/>
        <v>104319</v>
      </c>
      <c r="P355" s="258">
        <f t="shared" si="164"/>
        <v>38.954070201643013</v>
      </c>
    </row>
    <row r="356" spans="1:16" ht="60" x14ac:dyDescent="0.25">
      <c r="A356" s="73" t="s">
        <v>9</v>
      </c>
      <c r="B356" s="221"/>
      <c r="C356" s="221"/>
      <c r="D356" s="221"/>
      <c r="E356" s="3">
        <v>853</v>
      </c>
      <c r="F356" s="3" t="s">
        <v>11</v>
      </c>
      <c r="G356" s="3" t="s">
        <v>101</v>
      </c>
      <c r="H356" s="150" t="s">
        <v>651</v>
      </c>
      <c r="I356" s="3" t="s">
        <v>22</v>
      </c>
      <c r="J356" s="22">
        <v>267800</v>
      </c>
      <c r="K356" s="22"/>
      <c r="L356" s="22">
        <f>J356</f>
        <v>267800</v>
      </c>
      <c r="M356" s="22"/>
      <c r="N356" s="22">
        <v>267800</v>
      </c>
      <c r="O356" s="22">
        <v>104319</v>
      </c>
      <c r="P356" s="258">
        <f t="shared" si="164"/>
        <v>38.954070201643013</v>
      </c>
    </row>
    <row r="357" spans="1:16" ht="120" x14ac:dyDescent="0.25">
      <c r="A357" s="73" t="s">
        <v>253</v>
      </c>
      <c r="B357" s="221"/>
      <c r="C357" s="221"/>
      <c r="D357" s="221"/>
      <c r="E357" s="3">
        <v>853</v>
      </c>
      <c r="F357" s="3" t="s">
        <v>11</v>
      </c>
      <c r="G357" s="3" t="s">
        <v>101</v>
      </c>
      <c r="H357" s="150" t="s">
        <v>652</v>
      </c>
      <c r="I357" s="3"/>
      <c r="J357" s="22">
        <f t="shared" ref="J357:O358" si="170">J358</f>
        <v>2400</v>
      </c>
      <c r="K357" s="22">
        <f t="shared" si="170"/>
        <v>0</v>
      </c>
      <c r="L357" s="22">
        <f t="shared" si="170"/>
        <v>0</v>
      </c>
      <c r="M357" s="22">
        <f t="shared" si="170"/>
        <v>2400</v>
      </c>
      <c r="N357" s="22">
        <f t="shared" si="170"/>
        <v>2400</v>
      </c>
      <c r="O357" s="22">
        <f t="shared" si="170"/>
        <v>0</v>
      </c>
      <c r="P357" s="258">
        <f t="shared" si="164"/>
        <v>0</v>
      </c>
    </row>
    <row r="358" spans="1:16" ht="45" x14ac:dyDescent="0.25">
      <c r="A358" s="73" t="s">
        <v>20</v>
      </c>
      <c r="B358" s="221"/>
      <c r="C358" s="221"/>
      <c r="D358" s="221"/>
      <c r="E358" s="3">
        <v>853</v>
      </c>
      <c r="F358" s="3" t="s">
        <v>11</v>
      </c>
      <c r="G358" s="3" t="s">
        <v>101</v>
      </c>
      <c r="H358" s="150" t="s">
        <v>652</v>
      </c>
      <c r="I358" s="3" t="s">
        <v>21</v>
      </c>
      <c r="J358" s="22">
        <f t="shared" si="170"/>
        <v>2400</v>
      </c>
      <c r="K358" s="22">
        <f t="shared" si="170"/>
        <v>0</v>
      </c>
      <c r="L358" s="22">
        <f t="shared" si="170"/>
        <v>0</v>
      </c>
      <c r="M358" s="22">
        <f t="shared" si="170"/>
        <v>2400</v>
      </c>
      <c r="N358" s="22">
        <f t="shared" si="170"/>
        <v>2400</v>
      </c>
      <c r="O358" s="22">
        <f t="shared" si="170"/>
        <v>0</v>
      </c>
      <c r="P358" s="258">
        <f t="shared" si="164"/>
        <v>0</v>
      </c>
    </row>
    <row r="359" spans="1:16" ht="60" x14ac:dyDescent="0.25">
      <c r="A359" s="73" t="s">
        <v>9</v>
      </c>
      <c r="B359" s="221"/>
      <c r="C359" s="221"/>
      <c r="D359" s="221"/>
      <c r="E359" s="3">
        <v>853</v>
      </c>
      <c r="F359" s="3" t="s">
        <v>11</v>
      </c>
      <c r="G359" s="3" t="s">
        <v>101</v>
      </c>
      <c r="H359" s="150" t="s">
        <v>652</v>
      </c>
      <c r="I359" s="3" t="s">
        <v>22</v>
      </c>
      <c r="J359" s="22">
        <v>2400</v>
      </c>
      <c r="K359" s="22"/>
      <c r="L359" s="22"/>
      <c r="M359" s="22">
        <f>J359</f>
        <v>2400</v>
      </c>
      <c r="N359" s="22">
        <v>2400</v>
      </c>
      <c r="O359" s="22"/>
      <c r="P359" s="258">
        <f t="shared" si="164"/>
        <v>0</v>
      </c>
    </row>
    <row r="360" spans="1:16" ht="60" x14ac:dyDescent="0.25">
      <c r="A360" s="199" t="s">
        <v>763</v>
      </c>
      <c r="B360" s="266"/>
      <c r="C360" s="266"/>
      <c r="D360" s="266"/>
      <c r="E360" s="5">
        <v>853</v>
      </c>
      <c r="F360" s="3" t="s">
        <v>11</v>
      </c>
      <c r="G360" s="3" t="s">
        <v>101</v>
      </c>
      <c r="H360" s="200" t="s">
        <v>764</v>
      </c>
      <c r="I360" s="3"/>
      <c r="J360" s="22">
        <f t="shared" ref="J360:O361" si="171">J361</f>
        <v>151439.53</v>
      </c>
      <c r="K360" s="22">
        <f t="shared" si="171"/>
        <v>151439.53</v>
      </c>
      <c r="L360" s="22">
        <f t="shared" si="171"/>
        <v>0</v>
      </c>
      <c r="M360" s="22">
        <f t="shared" si="171"/>
        <v>0</v>
      </c>
      <c r="N360" s="22">
        <f t="shared" si="171"/>
        <v>151439.53</v>
      </c>
      <c r="O360" s="22">
        <f t="shared" si="171"/>
        <v>151439.53</v>
      </c>
      <c r="P360" s="258">
        <f t="shared" si="164"/>
        <v>100</v>
      </c>
    </row>
    <row r="361" spans="1:16" ht="105" x14ac:dyDescent="0.25">
      <c r="A361" s="199" t="s">
        <v>15</v>
      </c>
      <c r="B361" s="266"/>
      <c r="C361" s="266"/>
      <c r="D361" s="266"/>
      <c r="E361" s="5">
        <v>853</v>
      </c>
      <c r="F361" s="3" t="s">
        <v>11</v>
      </c>
      <c r="G361" s="3" t="s">
        <v>101</v>
      </c>
      <c r="H361" s="200" t="s">
        <v>764</v>
      </c>
      <c r="I361" s="3" t="s">
        <v>17</v>
      </c>
      <c r="J361" s="22">
        <f t="shared" si="171"/>
        <v>151439.53</v>
      </c>
      <c r="K361" s="22">
        <f t="shared" si="171"/>
        <v>151439.53</v>
      </c>
      <c r="L361" s="22">
        <f t="shared" si="171"/>
        <v>0</v>
      </c>
      <c r="M361" s="22">
        <f t="shared" si="171"/>
        <v>0</v>
      </c>
      <c r="N361" s="22">
        <f t="shared" si="171"/>
        <v>151439.53</v>
      </c>
      <c r="O361" s="22">
        <f t="shared" si="171"/>
        <v>151439.53</v>
      </c>
      <c r="P361" s="258">
        <f t="shared" si="164"/>
        <v>100</v>
      </c>
    </row>
    <row r="362" spans="1:16" ht="45" x14ac:dyDescent="0.25">
      <c r="A362" s="199" t="s">
        <v>499</v>
      </c>
      <c r="B362" s="266"/>
      <c r="C362" s="266"/>
      <c r="D362" s="266"/>
      <c r="E362" s="5">
        <v>853</v>
      </c>
      <c r="F362" s="3" t="s">
        <v>11</v>
      </c>
      <c r="G362" s="3" t="s">
        <v>101</v>
      </c>
      <c r="H362" s="200" t="s">
        <v>764</v>
      </c>
      <c r="I362" s="3" t="s">
        <v>18</v>
      </c>
      <c r="J362" s="22">
        <v>151439.53</v>
      </c>
      <c r="K362" s="22">
        <f>J362</f>
        <v>151439.53</v>
      </c>
      <c r="L362" s="22"/>
      <c r="M362" s="22"/>
      <c r="N362" s="22">
        <v>151439.53</v>
      </c>
      <c r="O362" s="22">
        <v>151439.53</v>
      </c>
      <c r="P362" s="258">
        <f t="shared" si="164"/>
        <v>100</v>
      </c>
    </row>
    <row r="363" spans="1:16" x14ac:dyDescent="0.25">
      <c r="A363" s="97" t="s">
        <v>128</v>
      </c>
      <c r="B363" s="54"/>
      <c r="C363" s="54"/>
      <c r="D363" s="54"/>
      <c r="E363" s="3">
        <v>853</v>
      </c>
      <c r="F363" s="20" t="s">
        <v>11</v>
      </c>
      <c r="G363" s="20" t="s">
        <v>105</v>
      </c>
      <c r="H363" s="150" t="s">
        <v>47</v>
      </c>
      <c r="I363" s="20"/>
      <c r="J363" s="23">
        <f t="shared" ref="J363:O365" si="172">J364</f>
        <v>920000</v>
      </c>
      <c r="K363" s="23">
        <f t="shared" si="172"/>
        <v>0</v>
      </c>
      <c r="L363" s="23">
        <f t="shared" si="172"/>
        <v>920000</v>
      </c>
      <c r="M363" s="23">
        <f t="shared" si="172"/>
        <v>0</v>
      </c>
      <c r="N363" s="23">
        <f t="shared" si="172"/>
        <v>860000</v>
      </c>
      <c r="O363" s="23">
        <f t="shared" si="172"/>
        <v>0</v>
      </c>
      <c r="P363" s="258">
        <f t="shared" si="164"/>
        <v>0</v>
      </c>
    </row>
    <row r="364" spans="1:16" ht="30" x14ac:dyDescent="0.25">
      <c r="A364" s="73" t="s">
        <v>507</v>
      </c>
      <c r="B364" s="266"/>
      <c r="C364" s="266"/>
      <c r="D364" s="266"/>
      <c r="E364" s="3">
        <v>853</v>
      </c>
      <c r="F364" s="3" t="s">
        <v>11</v>
      </c>
      <c r="G364" s="3" t="s">
        <v>105</v>
      </c>
      <c r="H364" s="150" t="s">
        <v>218</v>
      </c>
      <c r="I364" s="3"/>
      <c r="J364" s="22">
        <f t="shared" si="172"/>
        <v>920000</v>
      </c>
      <c r="K364" s="22">
        <f t="shared" si="172"/>
        <v>0</v>
      </c>
      <c r="L364" s="22">
        <f t="shared" si="172"/>
        <v>920000</v>
      </c>
      <c r="M364" s="22">
        <f t="shared" si="172"/>
        <v>0</v>
      </c>
      <c r="N364" s="22">
        <f t="shared" si="172"/>
        <v>860000</v>
      </c>
      <c r="O364" s="22">
        <f t="shared" si="172"/>
        <v>0</v>
      </c>
      <c r="P364" s="258">
        <f t="shared" si="164"/>
        <v>0</v>
      </c>
    </row>
    <row r="365" spans="1:16" ht="30" x14ac:dyDescent="0.25">
      <c r="A365" s="73" t="s">
        <v>23</v>
      </c>
      <c r="B365" s="266"/>
      <c r="C365" s="266"/>
      <c r="D365" s="266"/>
      <c r="E365" s="3">
        <v>853</v>
      </c>
      <c r="F365" s="3" t="s">
        <v>11</v>
      </c>
      <c r="G365" s="3" t="s">
        <v>105</v>
      </c>
      <c r="H365" s="150" t="s">
        <v>218</v>
      </c>
      <c r="I365" s="3" t="s">
        <v>24</v>
      </c>
      <c r="J365" s="22">
        <f t="shared" si="172"/>
        <v>920000</v>
      </c>
      <c r="K365" s="22">
        <f t="shared" si="172"/>
        <v>0</v>
      </c>
      <c r="L365" s="22">
        <f t="shared" si="172"/>
        <v>920000</v>
      </c>
      <c r="M365" s="22">
        <f t="shared" si="172"/>
        <v>0</v>
      </c>
      <c r="N365" s="22">
        <f t="shared" si="172"/>
        <v>860000</v>
      </c>
      <c r="O365" s="22">
        <f t="shared" si="172"/>
        <v>0</v>
      </c>
      <c r="P365" s="258">
        <f t="shared" si="164"/>
        <v>0</v>
      </c>
    </row>
    <row r="366" spans="1:16" s="24" customFormat="1" ht="30" x14ac:dyDescent="0.25">
      <c r="A366" s="73" t="s">
        <v>129</v>
      </c>
      <c r="B366" s="264"/>
      <c r="C366" s="264"/>
      <c r="D366" s="264"/>
      <c r="E366" s="3">
        <v>853</v>
      </c>
      <c r="F366" s="3" t="s">
        <v>11</v>
      </c>
      <c r="G366" s="3" t="s">
        <v>105</v>
      </c>
      <c r="H366" s="150" t="s">
        <v>218</v>
      </c>
      <c r="I366" s="3" t="s">
        <v>130</v>
      </c>
      <c r="J366" s="22">
        <v>920000</v>
      </c>
      <c r="K366" s="22"/>
      <c r="L366" s="22">
        <f>J366</f>
        <v>920000</v>
      </c>
      <c r="M366" s="22"/>
      <c r="N366" s="22">
        <v>860000</v>
      </c>
      <c r="O366" s="22"/>
      <c r="P366" s="258">
        <f t="shared" si="164"/>
        <v>0</v>
      </c>
    </row>
    <row r="367" spans="1:16" ht="57" x14ac:dyDescent="0.25">
      <c r="A367" s="97" t="s">
        <v>508</v>
      </c>
      <c r="B367" s="35"/>
      <c r="C367" s="35"/>
      <c r="D367" s="35"/>
      <c r="E367" s="3">
        <v>853</v>
      </c>
      <c r="F367" s="29" t="s">
        <v>132</v>
      </c>
      <c r="G367" s="29"/>
      <c r="H367" s="150" t="s">
        <v>47</v>
      </c>
      <c r="I367" s="95"/>
      <c r="J367" s="8">
        <f t="shared" ref="J367:O367" si="173">J368+J372</f>
        <v>2718000</v>
      </c>
      <c r="K367" s="8">
        <f t="shared" si="173"/>
        <v>859000</v>
      </c>
      <c r="L367" s="8">
        <f t="shared" si="173"/>
        <v>1859000</v>
      </c>
      <c r="M367" s="8">
        <f t="shared" si="173"/>
        <v>0</v>
      </c>
      <c r="N367" s="8">
        <f t="shared" si="173"/>
        <v>2718000</v>
      </c>
      <c r="O367" s="8">
        <f t="shared" si="173"/>
        <v>2128247</v>
      </c>
      <c r="P367" s="258">
        <f t="shared" si="164"/>
        <v>78.301949963208244</v>
      </c>
    </row>
    <row r="368" spans="1:16" ht="71.25" x14ac:dyDescent="0.25">
      <c r="A368" s="97" t="s">
        <v>133</v>
      </c>
      <c r="B368" s="54"/>
      <c r="C368" s="54"/>
      <c r="D368" s="54"/>
      <c r="E368" s="3">
        <v>853</v>
      </c>
      <c r="F368" s="25" t="s">
        <v>132</v>
      </c>
      <c r="G368" s="25" t="s">
        <v>11</v>
      </c>
      <c r="H368" s="150" t="s">
        <v>47</v>
      </c>
      <c r="I368" s="25"/>
      <c r="J368" s="21">
        <f t="shared" ref="J368:O370" si="174">J369</f>
        <v>859000</v>
      </c>
      <c r="K368" s="21">
        <f t="shared" si="174"/>
        <v>859000</v>
      </c>
      <c r="L368" s="21">
        <f t="shared" si="174"/>
        <v>0</v>
      </c>
      <c r="M368" s="21">
        <f t="shared" si="174"/>
        <v>0</v>
      </c>
      <c r="N368" s="21">
        <f t="shared" si="174"/>
        <v>859000</v>
      </c>
      <c r="O368" s="21">
        <f t="shared" si="174"/>
        <v>644247</v>
      </c>
      <c r="P368" s="258">
        <f t="shared" si="164"/>
        <v>74.999650756693825</v>
      </c>
    </row>
    <row r="369" spans="1:16" ht="30" x14ac:dyDescent="0.25">
      <c r="A369" s="96" t="s">
        <v>509</v>
      </c>
      <c r="B369" s="54"/>
      <c r="C369" s="54"/>
      <c r="D369" s="54"/>
      <c r="E369" s="3">
        <v>853</v>
      </c>
      <c r="F369" s="25" t="s">
        <v>132</v>
      </c>
      <c r="G369" s="25" t="s">
        <v>11</v>
      </c>
      <c r="H369" s="150" t="s">
        <v>653</v>
      </c>
      <c r="I369" s="25"/>
      <c r="J369" s="22">
        <f t="shared" si="174"/>
        <v>859000</v>
      </c>
      <c r="K369" s="22">
        <f t="shared" si="174"/>
        <v>859000</v>
      </c>
      <c r="L369" s="22">
        <f t="shared" si="174"/>
        <v>0</v>
      </c>
      <c r="M369" s="22">
        <f t="shared" si="174"/>
        <v>0</v>
      </c>
      <c r="N369" s="22">
        <f t="shared" si="174"/>
        <v>859000</v>
      </c>
      <c r="O369" s="22">
        <f t="shared" si="174"/>
        <v>644247</v>
      </c>
      <c r="P369" s="258">
        <f t="shared" si="164"/>
        <v>74.999650756693825</v>
      </c>
    </row>
    <row r="370" spans="1:16" ht="30" x14ac:dyDescent="0.25">
      <c r="A370" s="73" t="s">
        <v>34</v>
      </c>
      <c r="B370" s="264"/>
      <c r="C370" s="264"/>
      <c r="D370" s="264"/>
      <c r="E370" s="3">
        <v>853</v>
      </c>
      <c r="F370" s="3" t="s">
        <v>132</v>
      </c>
      <c r="G370" s="3" t="s">
        <v>11</v>
      </c>
      <c r="H370" s="150" t="s">
        <v>653</v>
      </c>
      <c r="I370" s="3" t="s">
        <v>35</v>
      </c>
      <c r="J370" s="22">
        <f t="shared" si="174"/>
        <v>859000</v>
      </c>
      <c r="K370" s="22">
        <f t="shared" si="174"/>
        <v>859000</v>
      </c>
      <c r="L370" s="22">
        <f t="shared" si="174"/>
        <v>0</v>
      </c>
      <c r="M370" s="22">
        <f t="shared" si="174"/>
        <v>0</v>
      </c>
      <c r="N370" s="22">
        <f t="shared" si="174"/>
        <v>859000</v>
      </c>
      <c r="O370" s="22">
        <f t="shared" si="174"/>
        <v>644247</v>
      </c>
      <c r="P370" s="258">
        <f t="shared" si="164"/>
        <v>74.999650756693825</v>
      </c>
    </row>
    <row r="371" spans="1:16" ht="30" x14ac:dyDescent="0.25">
      <c r="A371" s="73" t="s">
        <v>138</v>
      </c>
      <c r="B371" s="264"/>
      <c r="C371" s="264"/>
      <c r="D371" s="264"/>
      <c r="E371" s="3">
        <v>853</v>
      </c>
      <c r="F371" s="3" t="s">
        <v>132</v>
      </c>
      <c r="G371" s="3" t="s">
        <v>11</v>
      </c>
      <c r="H371" s="150" t="s">
        <v>653</v>
      </c>
      <c r="I371" s="3" t="s">
        <v>135</v>
      </c>
      <c r="J371" s="22">
        <v>859000</v>
      </c>
      <c r="K371" s="22">
        <f>J371</f>
        <v>859000</v>
      </c>
      <c r="L371" s="22"/>
      <c r="M371" s="22"/>
      <c r="N371" s="22">
        <v>859000</v>
      </c>
      <c r="O371" s="22">
        <v>644247</v>
      </c>
      <c r="P371" s="258">
        <f t="shared" si="164"/>
        <v>74.999650756693825</v>
      </c>
    </row>
    <row r="372" spans="1:16" x14ac:dyDescent="0.25">
      <c r="A372" s="98" t="s">
        <v>136</v>
      </c>
      <c r="B372" s="41"/>
      <c r="C372" s="41"/>
      <c r="D372" s="41"/>
      <c r="E372" s="3">
        <v>853</v>
      </c>
      <c r="F372" s="20" t="s">
        <v>132</v>
      </c>
      <c r="G372" s="20" t="s">
        <v>43</v>
      </c>
      <c r="H372" s="150" t="s">
        <v>47</v>
      </c>
      <c r="I372" s="20"/>
      <c r="J372" s="23">
        <f t="shared" ref="J372:O374" si="175">J373</f>
        <v>1859000</v>
      </c>
      <c r="K372" s="23">
        <f t="shared" si="175"/>
        <v>0</v>
      </c>
      <c r="L372" s="23">
        <f t="shared" si="175"/>
        <v>1859000</v>
      </c>
      <c r="M372" s="23">
        <f t="shared" si="175"/>
        <v>0</v>
      </c>
      <c r="N372" s="23">
        <f t="shared" si="175"/>
        <v>1859000</v>
      </c>
      <c r="O372" s="23">
        <f t="shared" si="175"/>
        <v>1484000</v>
      </c>
      <c r="P372" s="258">
        <f t="shared" si="164"/>
        <v>79.827864443249069</v>
      </c>
    </row>
    <row r="373" spans="1:16" ht="45" x14ac:dyDescent="0.25">
      <c r="A373" s="73" t="s">
        <v>181</v>
      </c>
      <c r="B373" s="266"/>
      <c r="C373" s="266"/>
      <c r="D373" s="266"/>
      <c r="E373" s="3">
        <v>853</v>
      </c>
      <c r="F373" s="3" t="s">
        <v>132</v>
      </c>
      <c r="G373" s="3" t="s">
        <v>43</v>
      </c>
      <c r="H373" s="150" t="s">
        <v>654</v>
      </c>
      <c r="I373" s="3"/>
      <c r="J373" s="22">
        <f t="shared" si="175"/>
        <v>1859000</v>
      </c>
      <c r="K373" s="22">
        <f t="shared" si="175"/>
        <v>0</v>
      </c>
      <c r="L373" s="22">
        <f t="shared" si="175"/>
        <v>1859000</v>
      </c>
      <c r="M373" s="22">
        <f t="shared" si="175"/>
        <v>0</v>
      </c>
      <c r="N373" s="22">
        <f t="shared" si="175"/>
        <v>1859000</v>
      </c>
      <c r="O373" s="22">
        <f t="shared" si="175"/>
        <v>1484000</v>
      </c>
      <c r="P373" s="258">
        <f t="shared" si="164"/>
        <v>79.827864443249069</v>
      </c>
    </row>
    <row r="374" spans="1:16" s="34" customFormat="1" ht="30" x14ac:dyDescent="0.25">
      <c r="A374" s="73" t="s">
        <v>34</v>
      </c>
      <c r="B374" s="266"/>
      <c r="C374" s="266"/>
      <c r="D374" s="266"/>
      <c r="E374" s="3">
        <v>853</v>
      </c>
      <c r="F374" s="3" t="s">
        <v>132</v>
      </c>
      <c r="G374" s="3" t="s">
        <v>43</v>
      </c>
      <c r="H374" s="150" t="s">
        <v>654</v>
      </c>
      <c r="I374" s="3" t="s">
        <v>35</v>
      </c>
      <c r="J374" s="22">
        <f t="shared" si="175"/>
        <v>1859000</v>
      </c>
      <c r="K374" s="22">
        <f t="shared" si="175"/>
        <v>0</v>
      </c>
      <c r="L374" s="22">
        <f t="shared" si="175"/>
        <v>1859000</v>
      </c>
      <c r="M374" s="22">
        <f t="shared" si="175"/>
        <v>0</v>
      </c>
      <c r="N374" s="22">
        <f t="shared" si="175"/>
        <v>1859000</v>
      </c>
      <c r="O374" s="22">
        <f t="shared" si="175"/>
        <v>1484000</v>
      </c>
      <c r="P374" s="258">
        <f t="shared" si="164"/>
        <v>79.827864443249069</v>
      </c>
    </row>
    <row r="375" spans="1:16" s="34" customFormat="1" ht="30" x14ac:dyDescent="0.25">
      <c r="A375" s="73" t="s">
        <v>138</v>
      </c>
      <c r="B375" s="266"/>
      <c r="C375" s="266"/>
      <c r="D375" s="266"/>
      <c r="E375" s="3">
        <v>853</v>
      </c>
      <c r="F375" s="3" t="s">
        <v>132</v>
      </c>
      <c r="G375" s="3" t="s">
        <v>43</v>
      </c>
      <c r="H375" s="150" t="s">
        <v>654</v>
      </c>
      <c r="I375" s="3" t="s">
        <v>135</v>
      </c>
      <c r="J375" s="22">
        <v>1859000</v>
      </c>
      <c r="K375" s="22"/>
      <c r="L375" s="22">
        <f>J375</f>
        <v>1859000</v>
      </c>
      <c r="M375" s="22"/>
      <c r="N375" s="22">
        <v>1859000</v>
      </c>
      <c r="O375" s="22">
        <v>1484000</v>
      </c>
      <c r="P375" s="258">
        <f t="shared" si="164"/>
        <v>79.827864443249069</v>
      </c>
    </row>
    <row r="376" spans="1:16" s="24" customFormat="1" ht="28.5" x14ac:dyDescent="0.25">
      <c r="A376" s="96" t="s">
        <v>139</v>
      </c>
      <c r="B376" s="94"/>
      <c r="C376" s="94"/>
      <c r="D376" s="94"/>
      <c r="E376" s="18">
        <v>854</v>
      </c>
      <c r="F376" s="18"/>
      <c r="G376" s="18"/>
      <c r="H376" s="191" t="s">
        <v>47</v>
      </c>
      <c r="I376" s="18"/>
      <c r="J376" s="27">
        <f t="shared" ref="J376:O378" si="176">J377</f>
        <v>387800</v>
      </c>
      <c r="K376" s="27">
        <f t="shared" si="176"/>
        <v>0</v>
      </c>
      <c r="L376" s="27">
        <f t="shared" si="176"/>
        <v>387800</v>
      </c>
      <c r="M376" s="27">
        <f t="shared" si="176"/>
        <v>0</v>
      </c>
      <c r="N376" s="27">
        <f t="shared" si="176"/>
        <v>387800</v>
      </c>
      <c r="O376" s="27">
        <f t="shared" si="176"/>
        <v>265772.52999999997</v>
      </c>
      <c r="P376" s="258">
        <f t="shared" si="164"/>
        <v>68.533401237751406</v>
      </c>
    </row>
    <row r="377" spans="1:16" x14ac:dyDescent="0.25">
      <c r="A377" s="99" t="s">
        <v>10</v>
      </c>
      <c r="B377" s="35"/>
      <c r="C377" s="35"/>
      <c r="D377" s="35"/>
      <c r="E377" s="120">
        <v>854</v>
      </c>
      <c r="F377" s="18" t="s">
        <v>11</v>
      </c>
      <c r="G377" s="18"/>
      <c r="H377" s="150" t="s">
        <v>47</v>
      </c>
      <c r="I377" s="18"/>
      <c r="J377" s="27">
        <f t="shared" si="176"/>
        <v>387800</v>
      </c>
      <c r="K377" s="27">
        <f t="shared" si="176"/>
        <v>0</v>
      </c>
      <c r="L377" s="27">
        <f t="shared" si="176"/>
        <v>387800</v>
      </c>
      <c r="M377" s="27">
        <f t="shared" si="176"/>
        <v>0</v>
      </c>
      <c r="N377" s="27">
        <f t="shared" si="176"/>
        <v>387800</v>
      </c>
      <c r="O377" s="27">
        <f t="shared" si="176"/>
        <v>265772.52999999997</v>
      </c>
      <c r="P377" s="258">
        <f t="shared" si="164"/>
        <v>68.533401237751406</v>
      </c>
    </row>
    <row r="378" spans="1:16" ht="85.5" x14ac:dyDescent="0.25">
      <c r="A378" s="97" t="s">
        <v>140</v>
      </c>
      <c r="B378" s="54"/>
      <c r="C378" s="54"/>
      <c r="D378" s="54"/>
      <c r="E378" s="4">
        <v>854</v>
      </c>
      <c r="F378" s="20" t="s">
        <v>11</v>
      </c>
      <c r="G378" s="20" t="s">
        <v>45</v>
      </c>
      <c r="H378" s="150" t="s">
        <v>47</v>
      </c>
      <c r="I378" s="20"/>
      <c r="J378" s="23">
        <f t="shared" si="176"/>
        <v>387800</v>
      </c>
      <c r="K378" s="23">
        <f t="shared" si="176"/>
        <v>0</v>
      </c>
      <c r="L378" s="23">
        <f t="shared" si="176"/>
        <v>387800</v>
      </c>
      <c r="M378" s="23">
        <f t="shared" si="176"/>
        <v>0</v>
      </c>
      <c r="N378" s="23">
        <f t="shared" si="176"/>
        <v>387800</v>
      </c>
      <c r="O378" s="23">
        <f t="shared" si="176"/>
        <v>265772.52999999997</v>
      </c>
      <c r="P378" s="258">
        <f t="shared" si="164"/>
        <v>68.533401237751406</v>
      </c>
    </row>
    <row r="379" spans="1:16" ht="45" x14ac:dyDescent="0.25">
      <c r="A379" s="73" t="s">
        <v>19</v>
      </c>
      <c r="B379" s="221"/>
      <c r="C379" s="221"/>
      <c r="D379" s="221"/>
      <c r="E379" s="4">
        <v>854</v>
      </c>
      <c r="F379" s="3" t="s">
        <v>16</v>
      </c>
      <c r="G379" s="3" t="s">
        <v>45</v>
      </c>
      <c r="H379" s="150" t="s">
        <v>141</v>
      </c>
      <c r="I379" s="3"/>
      <c r="J379" s="22">
        <f t="shared" ref="J379:O379" si="177">J380+J382</f>
        <v>387800</v>
      </c>
      <c r="K379" s="22">
        <f t="shared" si="177"/>
        <v>0</v>
      </c>
      <c r="L379" s="22">
        <f t="shared" si="177"/>
        <v>387800</v>
      </c>
      <c r="M379" s="22">
        <f t="shared" si="177"/>
        <v>0</v>
      </c>
      <c r="N379" s="22">
        <f t="shared" si="177"/>
        <v>387800</v>
      </c>
      <c r="O379" s="22">
        <f t="shared" si="177"/>
        <v>265772.52999999997</v>
      </c>
      <c r="P379" s="258">
        <f t="shared" si="164"/>
        <v>68.533401237751406</v>
      </c>
    </row>
    <row r="380" spans="1:16" ht="105" x14ac:dyDescent="0.25">
      <c r="A380" s="73" t="s">
        <v>15</v>
      </c>
      <c r="B380" s="221"/>
      <c r="C380" s="221"/>
      <c r="D380" s="221"/>
      <c r="E380" s="4">
        <v>854</v>
      </c>
      <c r="F380" s="3" t="s">
        <v>11</v>
      </c>
      <c r="G380" s="3" t="s">
        <v>45</v>
      </c>
      <c r="H380" s="150" t="s">
        <v>141</v>
      </c>
      <c r="I380" s="3" t="s">
        <v>17</v>
      </c>
      <c r="J380" s="22">
        <f t="shared" ref="J380:O380" si="178">J381</f>
        <v>331400</v>
      </c>
      <c r="K380" s="22">
        <f t="shared" si="178"/>
        <v>0</v>
      </c>
      <c r="L380" s="22">
        <f t="shared" si="178"/>
        <v>331400</v>
      </c>
      <c r="M380" s="22">
        <f t="shared" si="178"/>
        <v>0</v>
      </c>
      <c r="N380" s="22">
        <f t="shared" si="178"/>
        <v>331400</v>
      </c>
      <c r="O380" s="22">
        <f t="shared" si="178"/>
        <v>235743.65999999997</v>
      </c>
      <c r="P380" s="258">
        <f t="shared" si="164"/>
        <v>71.135684972842483</v>
      </c>
    </row>
    <row r="381" spans="1:16" ht="45" x14ac:dyDescent="0.25">
      <c r="A381" s="73" t="s">
        <v>499</v>
      </c>
      <c r="B381" s="221"/>
      <c r="C381" s="221"/>
      <c r="D381" s="221"/>
      <c r="E381" s="4">
        <v>854</v>
      </c>
      <c r="F381" s="3" t="s">
        <v>11</v>
      </c>
      <c r="G381" s="3" t="s">
        <v>45</v>
      </c>
      <c r="H381" s="150" t="s">
        <v>141</v>
      </c>
      <c r="I381" s="3" t="s">
        <v>18</v>
      </c>
      <c r="J381" s="22">
        <v>331400</v>
      </c>
      <c r="K381" s="22"/>
      <c r="L381" s="22">
        <f>J381</f>
        <v>331400</v>
      </c>
      <c r="M381" s="22"/>
      <c r="N381" s="22">
        <v>331400</v>
      </c>
      <c r="O381" s="22">
        <f>181990.49+53753.17</f>
        <v>235743.65999999997</v>
      </c>
      <c r="P381" s="258">
        <f t="shared" si="164"/>
        <v>71.135684972842483</v>
      </c>
    </row>
    <row r="382" spans="1:16" ht="45" x14ac:dyDescent="0.25">
      <c r="A382" s="73" t="s">
        <v>20</v>
      </c>
      <c r="B382" s="221"/>
      <c r="C382" s="221"/>
      <c r="D382" s="221"/>
      <c r="E382" s="4">
        <v>854</v>
      </c>
      <c r="F382" s="3" t="s">
        <v>11</v>
      </c>
      <c r="G382" s="3" t="s">
        <v>45</v>
      </c>
      <c r="H382" s="150" t="s">
        <v>141</v>
      </c>
      <c r="I382" s="3" t="s">
        <v>21</v>
      </c>
      <c r="J382" s="22">
        <f t="shared" ref="J382:O382" si="179">J383</f>
        <v>56400</v>
      </c>
      <c r="K382" s="22">
        <f t="shared" si="179"/>
        <v>0</v>
      </c>
      <c r="L382" s="22">
        <f t="shared" si="179"/>
        <v>56400</v>
      </c>
      <c r="M382" s="22">
        <f t="shared" si="179"/>
        <v>0</v>
      </c>
      <c r="N382" s="22">
        <f t="shared" si="179"/>
        <v>56400</v>
      </c>
      <c r="O382" s="22">
        <f t="shared" si="179"/>
        <v>30028.87</v>
      </c>
      <c r="P382" s="258">
        <f t="shared" si="164"/>
        <v>53.242677304964538</v>
      </c>
    </row>
    <row r="383" spans="1:16" ht="60" x14ac:dyDescent="0.25">
      <c r="A383" s="73" t="s">
        <v>9</v>
      </c>
      <c r="B383" s="221"/>
      <c r="C383" s="221"/>
      <c r="D383" s="221"/>
      <c r="E383" s="4">
        <v>854</v>
      </c>
      <c r="F383" s="3" t="s">
        <v>11</v>
      </c>
      <c r="G383" s="3" t="s">
        <v>45</v>
      </c>
      <c r="H383" s="150" t="s">
        <v>141</v>
      </c>
      <c r="I383" s="3" t="s">
        <v>22</v>
      </c>
      <c r="J383" s="22">
        <v>56400</v>
      </c>
      <c r="K383" s="22"/>
      <c r="L383" s="22">
        <f>J383</f>
        <v>56400</v>
      </c>
      <c r="M383" s="22"/>
      <c r="N383" s="22">
        <v>56400</v>
      </c>
      <c r="O383" s="22">
        <v>30028.87</v>
      </c>
      <c r="P383" s="258">
        <f t="shared" si="164"/>
        <v>53.242677304964538</v>
      </c>
    </row>
    <row r="384" spans="1:16" s="34" customFormat="1" ht="42.75" x14ac:dyDescent="0.25">
      <c r="A384" s="96" t="s">
        <v>142</v>
      </c>
      <c r="B384" s="94"/>
      <c r="C384" s="94"/>
      <c r="D384" s="94"/>
      <c r="E384" s="29">
        <v>857</v>
      </c>
      <c r="F384" s="18"/>
      <c r="G384" s="18"/>
      <c r="H384" s="191" t="s">
        <v>47</v>
      </c>
      <c r="I384" s="18"/>
      <c r="J384" s="27">
        <f t="shared" ref="J384:O385" si="180">J385</f>
        <v>767200</v>
      </c>
      <c r="K384" s="27">
        <f t="shared" si="180"/>
        <v>0</v>
      </c>
      <c r="L384" s="27">
        <f t="shared" si="180"/>
        <v>749200</v>
      </c>
      <c r="M384" s="27">
        <f t="shared" si="180"/>
        <v>18000</v>
      </c>
      <c r="N384" s="27">
        <f t="shared" si="180"/>
        <v>767200</v>
      </c>
      <c r="O384" s="27">
        <f t="shared" si="180"/>
        <v>502528.14</v>
      </c>
      <c r="P384" s="258">
        <f t="shared" si="164"/>
        <v>65.501582377476538</v>
      </c>
    </row>
    <row r="385" spans="1:16" s="34" customFormat="1" x14ac:dyDescent="0.25">
      <c r="A385" s="99" t="s">
        <v>10</v>
      </c>
      <c r="B385" s="35"/>
      <c r="C385" s="35"/>
      <c r="D385" s="35"/>
      <c r="E385" s="29">
        <v>857</v>
      </c>
      <c r="F385" s="18" t="s">
        <v>11</v>
      </c>
      <c r="G385" s="18"/>
      <c r="H385" s="150" t="s">
        <v>47</v>
      </c>
      <c r="I385" s="18"/>
      <c r="J385" s="27">
        <f t="shared" si="180"/>
        <v>767200</v>
      </c>
      <c r="K385" s="27">
        <f t="shared" si="180"/>
        <v>0</v>
      </c>
      <c r="L385" s="27">
        <f t="shared" si="180"/>
        <v>749200</v>
      </c>
      <c r="M385" s="27">
        <f t="shared" si="180"/>
        <v>18000</v>
      </c>
      <c r="N385" s="27">
        <f t="shared" si="180"/>
        <v>767200</v>
      </c>
      <c r="O385" s="27">
        <f t="shared" si="180"/>
        <v>502528.14</v>
      </c>
      <c r="P385" s="258">
        <f t="shared" si="164"/>
        <v>65.501582377476538</v>
      </c>
    </row>
    <row r="386" spans="1:16" s="24" customFormat="1" ht="71.25" x14ac:dyDescent="0.25">
      <c r="A386" s="97" t="s">
        <v>127</v>
      </c>
      <c r="B386" s="54"/>
      <c r="C386" s="54"/>
      <c r="D386" s="54"/>
      <c r="E386" s="4">
        <v>857</v>
      </c>
      <c r="F386" s="20" t="s">
        <v>11</v>
      </c>
      <c r="G386" s="20" t="s">
        <v>101</v>
      </c>
      <c r="H386" s="150" t="s">
        <v>47</v>
      </c>
      <c r="I386" s="20"/>
      <c r="J386" s="23">
        <f t="shared" ref="J386:O386" si="181">J387+J390+J394</f>
        <v>767200</v>
      </c>
      <c r="K386" s="23">
        <f t="shared" si="181"/>
        <v>0</v>
      </c>
      <c r="L386" s="23">
        <f t="shared" si="181"/>
        <v>749200</v>
      </c>
      <c r="M386" s="23">
        <f t="shared" si="181"/>
        <v>18000</v>
      </c>
      <c r="N386" s="23">
        <f t="shared" si="181"/>
        <v>767200</v>
      </c>
      <c r="O386" s="23">
        <f t="shared" si="181"/>
        <v>502528.14</v>
      </c>
      <c r="P386" s="258">
        <f t="shared" si="164"/>
        <v>65.501582377476538</v>
      </c>
    </row>
    <row r="387" spans="1:16" s="24" customFormat="1" ht="45" x14ac:dyDescent="0.25">
      <c r="A387" s="73" t="s">
        <v>19</v>
      </c>
      <c r="B387" s="54"/>
      <c r="C387" s="54"/>
      <c r="D387" s="54"/>
      <c r="E387" s="4">
        <v>857</v>
      </c>
      <c r="F387" s="3" t="s">
        <v>11</v>
      </c>
      <c r="G387" s="3" t="s">
        <v>101</v>
      </c>
      <c r="H387" s="150" t="s">
        <v>141</v>
      </c>
      <c r="I387" s="3"/>
      <c r="J387" s="22">
        <f t="shared" ref="J387:O388" si="182">J388</f>
        <v>20500</v>
      </c>
      <c r="K387" s="22">
        <f t="shared" si="182"/>
        <v>0</v>
      </c>
      <c r="L387" s="22">
        <f t="shared" si="182"/>
        <v>20500</v>
      </c>
      <c r="M387" s="22">
        <f t="shared" si="182"/>
        <v>0</v>
      </c>
      <c r="N387" s="22">
        <f t="shared" si="182"/>
        <v>20500</v>
      </c>
      <c r="O387" s="22">
        <f t="shared" si="182"/>
        <v>4500</v>
      </c>
      <c r="P387" s="258">
        <f t="shared" si="164"/>
        <v>21.951219512195124</v>
      </c>
    </row>
    <row r="388" spans="1:16" s="24" customFormat="1" ht="45" x14ac:dyDescent="0.25">
      <c r="A388" s="73" t="s">
        <v>20</v>
      </c>
      <c r="B388" s="264"/>
      <c r="C388" s="264"/>
      <c r="D388" s="3" t="s">
        <v>11</v>
      </c>
      <c r="E388" s="4">
        <v>857</v>
      </c>
      <c r="F388" s="3" t="s">
        <v>11</v>
      </c>
      <c r="G388" s="3" t="s">
        <v>101</v>
      </c>
      <c r="H388" s="150" t="s">
        <v>141</v>
      </c>
      <c r="I388" s="3" t="s">
        <v>21</v>
      </c>
      <c r="J388" s="22">
        <f t="shared" si="182"/>
        <v>20500</v>
      </c>
      <c r="K388" s="22">
        <f t="shared" si="182"/>
        <v>0</v>
      </c>
      <c r="L388" s="22">
        <f t="shared" si="182"/>
        <v>20500</v>
      </c>
      <c r="M388" s="22">
        <f t="shared" si="182"/>
        <v>0</v>
      </c>
      <c r="N388" s="22">
        <f t="shared" si="182"/>
        <v>20500</v>
      </c>
      <c r="O388" s="22">
        <f t="shared" si="182"/>
        <v>4500</v>
      </c>
      <c r="P388" s="258">
        <f t="shared" si="164"/>
        <v>21.951219512195124</v>
      </c>
    </row>
    <row r="389" spans="1:16" s="24" customFormat="1" ht="60" x14ac:dyDescent="0.25">
      <c r="A389" s="73" t="s">
        <v>9</v>
      </c>
      <c r="B389" s="266"/>
      <c r="C389" s="266"/>
      <c r="D389" s="3" t="s">
        <v>11</v>
      </c>
      <c r="E389" s="4">
        <v>857</v>
      </c>
      <c r="F389" s="3" t="s">
        <v>11</v>
      </c>
      <c r="G389" s="3" t="s">
        <v>101</v>
      </c>
      <c r="H389" s="150" t="s">
        <v>141</v>
      </c>
      <c r="I389" s="3" t="s">
        <v>22</v>
      </c>
      <c r="J389" s="22">
        <v>20500</v>
      </c>
      <c r="K389" s="22"/>
      <c r="L389" s="22">
        <f>J389</f>
        <v>20500</v>
      </c>
      <c r="M389" s="22"/>
      <c r="N389" s="22">
        <v>20500</v>
      </c>
      <c r="O389" s="22">
        <v>4500</v>
      </c>
      <c r="P389" s="258">
        <f t="shared" si="164"/>
        <v>21.951219512195124</v>
      </c>
    </row>
    <row r="390" spans="1:16" ht="60" x14ac:dyDescent="0.25">
      <c r="A390" s="73" t="s">
        <v>143</v>
      </c>
      <c r="B390" s="266"/>
      <c r="C390" s="266"/>
      <c r="D390" s="266"/>
      <c r="E390" s="4">
        <v>857</v>
      </c>
      <c r="F390" s="3" t="s">
        <v>11</v>
      </c>
      <c r="G390" s="3" t="s">
        <v>101</v>
      </c>
      <c r="H390" s="150" t="s">
        <v>144</v>
      </c>
      <c r="I390" s="3"/>
      <c r="J390" s="22">
        <f t="shared" ref="J390:O391" si="183">J391</f>
        <v>728700</v>
      </c>
      <c r="K390" s="22">
        <f t="shared" si="183"/>
        <v>0</v>
      </c>
      <c r="L390" s="22">
        <f t="shared" si="183"/>
        <v>728700</v>
      </c>
      <c r="M390" s="22">
        <f t="shared" si="183"/>
        <v>0</v>
      </c>
      <c r="N390" s="22">
        <f t="shared" si="183"/>
        <v>728700</v>
      </c>
      <c r="O390" s="22">
        <f t="shared" si="183"/>
        <v>489793.14</v>
      </c>
      <c r="P390" s="258">
        <f t="shared" si="164"/>
        <v>67.214648003293547</v>
      </c>
    </row>
    <row r="391" spans="1:16" ht="105" x14ac:dyDescent="0.25">
      <c r="A391" s="73" t="s">
        <v>15</v>
      </c>
      <c r="B391" s="266"/>
      <c r="C391" s="266"/>
      <c r="D391" s="266"/>
      <c r="E391" s="4">
        <v>857</v>
      </c>
      <c r="F391" s="3" t="s">
        <v>16</v>
      </c>
      <c r="G391" s="3" t="s">
        <v>101</v>
      </c>
      <c r="H391" s="150" t="s">
        <v>144</v>
      </c>
      <c r="I391" s="3" t="s">
        <v>17</v>
      </c>
      <c r="J391" s="22">
        <f t="shared" si="183"/>
        <v>728700</v>
      </c>
      <c r="K391" s="22">
        <f t="shared" si="183"/>
        <v>0</v>
      </c>
      <c r="L391" s="22">
        <f t="shared" si="183"/>
        <v>728700</v>
      </c>
      <c r="M391" s="22">
        <f t="shared" si="183"/>
        <v>0</v>
      </c>
      <c r="N391" s="22">
        <f t="shared" si="183"/>
        <v>728700</v>
      </c>
      <c r="O391" s="22">
        <f t="shared" si="183"/>
        <v>489793.14</v>
      </c>
      <c r="P391" s="258">
        <f t="shared" si="164"/>
        <v>67.214648003293547</v>
      </c>
    </row>
    <row r="392" spans="1:16" ht="45" x14ac:dyDescent="0.25">
      <c r="A392" s="73" t="s">
        <v>499</v>
      </c>
      <c r="B392" s="264"/>
      <c r="C392" s="264"/>
      <c r="D392" s="264"/>
      <c r="E392" s="4">
        <v>857</v>
      </c>
      <c r="F392" s="3" t="s">
        <v>11</v>
      </c>
      <c r="G392" s="3" t="s">
        <v>101</v>
      </c>
      <c r="H392" s="150" t="s">
        <v>144</v>
      </c>
      <c r="I392" s="3" t="s">
        <v>18</v>
      </c>
      <c r="J392" s="22">
        <v>728700</v>
      </c>
      <c r="K392" s="22"/>
      <c r="L392" s="22">
        <f>J392</f>
        <v>728700</v>
      </c>
      <c r="M392" s="22"/>
      <c r="N392" s="22">
        <v>728700</v>
      </c>
      <c r="O392" s="22">
        <f>380507.51+1620+107665.63</f>
        <v>489793.14</v>
      </c>
      <c r="P392" s="258">
        <f t="shared" si="164"/>
        <v>67.214648003293547</v>
      </c>
    </row>
    <row r="393" spans="1:16" ht="120" x14ac:dyDescent="0.25">
      <c r="A393" s="73" t="s">
        <v>145</v>
      </c>
      <c r="B393" s="266"/>
      <c r="C393" s="266"/>
      <c r="D393" s="3" t="s">
        <v>11</v>
      </c>
      <c r="E393" s="4">
        <v>857</v>
      </c>
      <c r="F393" s="3" t="s">
        <v>16</v>
      </c>
      <c r="G393" s="3" t="s">
        <v>101</v>
      </c>
      <c r="H393" s="150" t="s">
        <v>146</v>
      </c>
      <c r="I393" s="3"/>
      <c r="J393" s="22">
        <f t="shared" ref="J393:O394" si="184">J394</f>
        <v>18000</v>
      </c>
      <c r="K393" s="22">
        <f t="shared" si="184"/>
        <v>0</v>
      </c>
      <c r="L393" s="22">
        <f t="shared" si="184"/>
        <v>0</v>
      </c>
      <c r="M393" s="22">
        <f t="shared" si="184"/>
        <v>18000</v>
      </c>
      <c r="N393" s="22">
        <f t="shared" si="184"/>
        <v>18000</v>
      </c>
      <c r="O393" s="22">
        <f t="shared" si="184"/>
        <v>8235</v>
      </c>
      <c r="P393" s="258">
        <f t="shared" si="164"/>
        <v>45.75</v>
      </c>
    </row>
    <row r="394" spans="1:16" ht="45" x14ac:dyDescent="0.25">
      <c r="A394" s="73" t="s">
        <v>20</v>
      </c>
      <c r="B394" s="264"/>
      <c r="C394" s="264"/>
      <c r="D394" s="3" t="s">
        <v>11</v>
      </c>
      <c r="E394" s="4">
        <v>857</v>
      </c>
      <c r="F394" s="3" t="s">
        <v>11</v>
      </c>
      <c r="G394" s="3" t="s">
        <v>101</v>
      </c>
      <c r="H394" s="150" t="s">
        <v>146</v>
      </c>
      <c r="I394" s="3" t="s">
        <v>21</v>
      </c>
      <c r="J394" s="22">
        <f t="shared" si="184"/>
        <v>18000</v>
      </c>
      <c r="K394" s="22">
        <f t="shared" si="184"/>
        <v>0</v>
      </c>
      <c r="L394" s="22">
        <f t="shared" si="184"/>
        <v>0</v>
      </c>
      <c r="M394" s="22">
        <f t="shared" si="184"/>
        <v>18000</v>
      </c>
      <c r="N394" s="22">
        <f t="shared" si="184"/>
        <v>18000</v>
      </c>
      <c r="O394" s="22">
        <f t="shared" si="184"/>
        <v>8235</v>
      </c>
      <c r="P394" s="258">
        <f t="shared" si="164"/>
        <v>45.75</v>
      </c>
    </row>
    <row r="395" spans="1:16" ht="60" x14ac:dyDescent="0.25">
      <c r="A395" s="73" t="s">
        <v>9</v>
      </c>
      <c r="B395" s="266"/>
      <c r="C395" s="266"/>
      <c r="D395" s="3" t="s">
        <v>11</v>
      </c>
      <c r="E395" s="4">
        <v>857</v>
      </c>
      <c r="F395" s="3" t="s">
        <v>11</v>
      </c>
      <c r="G395" s="3" t="s">
        <v>101</v>
      </c>
      <c r="H395" s="150" t="s">
        <v>146</v>
      </c>
      <c r="I395" s="3" t="s">
        <v>22</v>
      </c>
      <c r="J395" s="22">
        <v>18000</v>
      </c>
      <c r="K395" s="22"/>
      <c r="L395" s="22"/>
      <c r="M395" s="22">
        <f>J395</f>
        <v>18000</v>
      </c>
      <c r="N395" s="22">
        <v>18000</v>
      </c>
      <c r="O395" s="22">
        <v>8235</v>
      </c>
      <c r="P395" s="258">
        <f>O395/N395*100</f>
        <v>45.75</v>
      </c>
    </row>
    <row r="396" spans="1:16" x14ac:dyDescent="0.25">
      <c r="A396" s="6" t="s">
        <v>147</v>
      </c>
      <c r="B396" s="6"/>
      <c r="C396" s="6"/>
      <c r="D396" s="6"/>
      <c r="E396" s="25"/>
      <c r="F396" s="20"/>
      <c r="G396" s="20"/>
      <c r="H396" s="25"/>
      <c r="I396" s="20"/>
      <c r="J396" s="23">
        <f t="shared" ref="J396:O396" si="185">J6+J228+J349+J376+J384</f>
        <v>388644765.63999999</v>
      </c>
      <c r="K396" s="23">
        <f t="shared" si="185"/>
        <v>223643346.80000001</v>
      </c>
      <c r="L396" s="23">
        <f t="shared" si="185"/>
        <v>158355700.63999999</v>
      </c>
      <c r="M396" s="23">
        <f t="shared" si="185"/>
        <v>6645718.2000000002</v>
      </c>
      <c r="N396" s="23">
        <f t="shared" si="185"/>
        <v>388644765.63999999</v>
      </c>
      <c r="O396" s="23">
        <f t="shared" si="185"/>
        <v>251420319.02999997</v>
      </c>
      <c r="P396" s="258">
        <f t="shared" ref="P396" si="186">O396/N396*100</f>
        <v>64.691549007735645</v>
      </c>
    </row>
    <row r="397" spans="1:16" x14ac:dyDescent="0.25">
      <c r="A397" s="91"/>
      <c r="E397" s="107"/>
      <c r="F397" s="107"/>
      <c r="G397" s="107"/>
      <c r="I397" s="107"/>
      <c r="J397" s="107"/>
      <c r="K397" s="107"/>
      <c r="L397" s="107"/>
      <c r="M397" s="107"/>
      <c r="N397" s="107"/>
      <c r="O397" s="107"/>
      <c r="P397" s="107"/>
    </row>
    <row r="398" spans="1:16" x14ac:dyDescent="0.25">
      <c r="A398" s="91"/>
      <c r="E398" s="107"/>
      <c r="F398" s="107"/>
      <c r="G398" s="107"/>
      <c r="I398" s="107"/>
      <c r="J398" s="107"/>
      <c r="K398" s="107"/>
      <c r="L398" s="107"/>
      <c r="M398" s="107"/>
      <c r="N398" s="107"/>
      <c r="O398" s="107"/>
      <c r="P398" s="107"/>
    </row>
    <row r="399" spans="1:16" x14ac:dyDescent="0.25">
      <c r="A399" s="91"/>
      <c r="E399" s="107"/>
      <c r="F399" s="107"/>
      <c r="G399" s="107"/>
      <c r="I399" s="107"/>
      <c r="J399" s="107"/>
      <c r="K399" s="107"/>
      <c r="L399" s="107"/>
      <c r="M399" s="107"/>
      <c r="N399" s="107"/>
      <c r="O399" s="107"/>
      <c r="P399" s="107"/>
    </row>
    <row r="400" spans="1:16" x14ac:dyDescent="0.25">
      <c r="A400" s="91"/>
      <c r="E400" s="107"/>
      <c r="F400" s="107"/>
      <c r="G400" s="107"/>
      <c r="I400" s="107"/>
      <c r="J400" s="107"/>
      <c r="K400" s="107"/>
      <c r="L400" s="107"/>
      <c r="M400" s="107"/>
      <c r="N400" s="107"/>
      <c r="O400" s="107"/>
      <c r="P400" s="107"/>
    </row>
    <row r="401" spans="1:16" x14ac:dyDescent="0.25">
      <c r="A401" s="91"/>
      <c r="E401" s="107"/>
      <c r="F401" s="107"/>
      <c r="G401" s="107"/>
      <c r="I401" s="107"/>
      <c r="J401" s="107"/>
      <c r="K401" s="107"/>
      <c r="L401" s="107"/>
      <c r="M401" s="107"/>
      <c r="N401" s="107"/>
      <c r="O401" s="107"/>
      <c r="P401" s="107"/>
    </row>
    <row r="402" spans="1:16" x14ac:dyDescent="0.25">
      <c r="A402" s="91"/>
      <c r="E402" s="107"/>
      <c r="F402" s="107"/>
      <c r="G402" s="107"/>
      <c r="I402" s="107"/>
      <c r="J402" s="107"/>
      <c r="K402" s="107"/>
      <c r="L402" s="107"/>
      <c r="M402" s="107"/>
      <c r="N402" s="107"/>
      <c r="O402" s="107"/>
      <c r="P402" s="107"/>
    </row>
    <row r="403" spans="1:16" x14ac:dyDescent="0.25">
      <c r="A403" s="91"/>
      <c r="E403" s="107"/>
      <c r="F403" s="107"/>
      <c r="G403" s="107"/>
      <c r="I403" s="107"/>
      <c r="J403" s="107"/>
      <c r="K403" s="107"/>
      <c r="L403" s="107"/>
      <c r="M403" s="107"/>
      <c r="N403" s="107"/>
      <c r="O403" s="107"/>
      <c r="P403" s="107"/>
    </row>
    <row r="404" spans="1:16" x14ac:dyDescent="0.25">
      <c r="A404" s="91"/>
      <c r="E404" s="107"/>
      <c r="F404" s="107"/>
      <c r="G404" s="107"/>
      <c r="I404" s="107"/>
      <c r="J404" s="107"/>
      <c r="K404" s="107"/>
      <c r="L404" s="107"/>
      <c r="M404" s="107"/>
      <c r="N404" s="107"/>
      <c r="O404" s="107"/>
      <c r="P404" s="107"/>
    </row>
    <row r="405" spans="1:16" x14ac:dyDescent="0.25">
      <c r="A405" s="91"/>
      <c r="E405" s="107"/>
      <c r="F405" s="107"/>
      <c r="G405" s="107"/>
      <c r="I405" s="107"/>
      <c r="J405" s="107"/>
      <c r="K405" s="107"/>
      <c r="L405" s="107"/>
      <c r="M405" s="107"/>
      <c r="N405" s="107"/>
      <c r="O405" s="107"/>
      <c r="P405" s="107"/>
    </row>
    <row r="406" spans="1:16" x14ac:dyDescent="0.25">
      <c r="A406" s="91"/>
      <c r="E406" s="107"/>
      <c r="F406" s="107"/>
      <c r="G406" s="107"/>
      <c r="I406" s="107"/>
      <c r="J406" s="107"/>
      <c r="K406" s="107"/>
      <c r="L406" s="107"/>
      <c r="M406" s="107"/>
      <c r="N406" s="107"/>
      <c r="O406" s="107"/>
      <c r="P406" s="107"/>
    </row>
    <row r="407" spans="1:16" x14ac:dyDescent="0.25">
      <c r="A407" s="91"/>
      <c r="E407" s="107"/>
      <c r="F407" s="107"/>
      <c r="G407" s="107"/>
      <c r="I407" s="107"/>
      <c r="J407" s="107"/>
      <c r="K407" s="107"/>
      <c r="L407" s="107"/>
      <c r="M407" s="107"/>
      <c r="N407" s="107"/>
      <c r="O407" s="107"/>
      <c r="P407" s="107"/>
    </row>
    <row r="408" spans="1:16" x14ac:dyDescent="0.25">
      <c r="A408" s="91"/>
      <c r="E408" s="107"/>
      <c r="F408" s="107"/>
      <c r="G408" s="107"/>
      <c r="I408" s="107"/>
      <c r="J408" s="107"/>
      <c r="K408" s="107"/>
      <c r="L408" s="107"/>
      <c r="M408" s="107"/>
      <c r="N408" s="107"/>
      <c r="O408" s="107"/>
      <c r="P408" s="107"/>
    </row>
    <row r="409" spans="1:16" x14ac:dyDescent="0.25">
      <c r="A409" s="91"/>
      <c r="E409" s="107"/>
      <c r="F409" s="107"/>
      <c r="G409" s="107"/>
      <c r="I409" s="107"/>
      <c r="J409" s="107"/>
      <c r="K409" s="107"/>
      <c r="L409" s="107"/>
      <c r="M409" s="107"/>
      <c r="N409" s="107"/>
      <c r="O409" s="107"/>
      <c r="P409" s="107"/>
    </row>
    <row r="410" spans="1:16" x14ac:dyDescent="0.25">
      <c r="A410" s="91"/>
      <c r="E410" s="107"/>
      <c r="F410" s="107"/>
      <c r="G410" s="107"/>
      <c r="I410" s="107"/>
      <c r="J410" s="107"/>
      <c r="K410" s="107"/>
      <c r="L410" s="107"/>
      <c r="M410" s="107"/>
      <c r="N410" s="107"/>
      <c r="O410" s="107"/>
      <c r="P410" s="107"/>
    </row>
    <row r="411" spans="1:16" x14ac:dyDescent="0.25">
      <c r="A411" s="91"/>
      <c r="E411" s="107"/>
      <c r="F411" s="107"/>
      <c r="G411" s="107"/>
      <c r="I411" s="107"/>
      <c r="J411" s="107"/>
      <c r="K411" s="107"/>
      <c r="L411" s="107"/>
      <c r="M411" s="107"/>
      <c r="N411" s="107"/>
      <c r="O411" s="107"/>
      <c r="P411" s="107"/>
    </row>
    <row r="412" spans="1:16" x14ac:dyDescent="0.25">
      <c r="A412" s="91"/>
      <c r="E412" s="107"/>
      <c r="F412" s="107"/>
      <c r="G412" s="107"/>
      <c r="I412" s="107"/>
      <c r="J412" s="107"/>
      <c r="K412" s="107"/>
      <c r="L412" s="107"/>
      <c r="M412" s="107"/>
      <c r="N412" s="107"/>
      <c r="O412" s="107"/>
      <c r="P412" s="107"/>
    </row>
    <row r="413" spans="1:16" x14ac:dyDescent="0.25">
      <c r="A413" s="91"/>
      <c r="E413" s="107"/>
      <c r="F413" s="107"/>
      <c r="G413" s="107"/>
      <c r="I413" s="107"/>
      <c r="J413" s="107"/>
      <c r="K413" s="107"/>
      <c r="L413" s="107"/>
      <c r="M413" s="107"/>
      <c r="N413" s="107"/>
      <c r="O413" s="107"/>
      <c r="P413" s="107"/>
    </row>
    <row r="414" spans="1:16" x14ac:dyDescent="0.25">
      <c r="A414" s="91"/>
      <c r="E414" s="107"/>
      <c r="F414" s="107"/>
      <c r="G414" s="107"/>
      <c r="I414" s="107"/>
      <c r="J414" s="107"/>
      <c r="K414" s="107"/>
      <c r="L414" s="107"/>
      <c r="M414" s="107"/>
      <c r="N414" s="107"/>
      <c r="O414" s="107"/>
      <c r="P414" s="107"/>
    </row>
    <row r="415" spans="1:16" x14ac:dyDescent="0.25">
      <c r="A415" s="91"/>
      <c r="E415" s="107"/>
      <c r="F415" s="107"/>
      <c r="G415" s="107"/>
      <c r="I415" s="107"/>
      <c r="J415" s="107"/>
      <c r="K415" s="107"/>
      <c r="L415" s="107"/>
      <c r="M415" s="107"/>
      <c r="N415" s="107"/>
      <c r="O415" s="107"/>
      <c r="P415" s="107"/>
    </row>
    <row r="416" spans="1:16" x14ac:dyDescent="0.25">
      <c r="A416" s="91"/>
      <c r="E416" s="107"/>
      <c r="F416" s="107"/>
      <c r="G416" s="107"/>
      <c r="I416" s="107"/>
      <c r="J416" s="107"/>
      <c r="K416" s="107"/>
      <c r="L416" s="107"/>
      <c r="M416" s="107"/>
      <c r="N416" s="107"/>
      <c r="O416" s="107"/>
      <c r="P416" s="107"/>
    </row>
    <row r="417" spans="1:16" x14ac:dyDescent="0.25">
      <c r="A417" s="91"/>
      <c r="E417" s="107"/>
      <c r="F417" s="107"/>
      <c r="G417" s="107"/>
      <c r="I417" s="107"/>
      <c r="J417" s="107"/>
      <c r="K417" s="107"/>
      <c r="L417" s="107"/>
      <c r="M417" s="107"/>
      <c r="N417" s="107"/>
      <c r="O417" s="107"/>
      <c r="P417" s="107"/>
    </row>
    <row r="418" spans="1:16" x14ac:dyDescent="0.25">
      <c r="A418" s="91"/>
      <c r="E418" s="107"/>
      <c r="F418" s="107"/>
      <c r="G418" s="107"/>
      <c r="I418" s="107"/>
      <c r="J418" s="107"/>
      <c r="K418" s="107"/>
      <c r="L418" s="107"/>
      <c r="M418" s="107"/>
      <c r="N418" s="107"/>
      <c r="O418" s="107"/>
      <c r="P418" s="107"/>
    </row>
    <row r="419" spans="1:16" x14ac:dyDescent="0.25">
      <c r="A419" s="91"/>
      <c r="E419" s="107"/>
      <c r="F419" s="107"/>
      <c r="G419" s="107"/>
      <c r="I419" s="107"/>
      <c r="J419" s="107"/>
      <c r="K419" s="107"/>
      <c r="L419" s="107"/>
      <c r="M419" s="107"/>
      <c r="N419" s="107"/>
      <c r="O419" s="107"/>
      <c r="P419" s="107"/>
    </row>
    <row r="420" spans="1:16" x14ac:dyDescent="0.25">
      <c r="A420" s="91"/>
      <c r="E420" s="107"/>
      <c r="F420" s="107"/>
      <c r="G420" s="107"/>
      <c r="I420" s="107"/>
      <c r="J420" s="107"/>
      <c r="K420" s="107"/>
      <c r="L420" s="107"/>
      <c r="M420" s="107"/>
      <c r="N420" s="107"/>
      <c r="O420" s="107"/>
      <c r="P420" s="107"/>
    </row>
    <row r="421" spans="1:16" x14ac:dyDescent="0.25">
      <c r="A421" s="91"/>
      <c r="E421" s="107"/>
      <c r="F421" s="107"/>
      <c r="G421" s="107"/>
      <c r="I421" s="107"/>
      <c r="J421" s="107"/>
      <c r="K421" s="107"/>
      <c r="L421" s="107"/>
      <c r="M421" s="107"/>
      <c r="N421" s="107"/>
      <c r="O421" s="107"/>
      <c r="P421" s="107"/>
    </row>
    <row r="422" spans="1:16" x14ac:dyDescent="0.25">
      <c r="A422" s="91"/>
      <c r="E422" s="107"/>
      <c r="F422" s="107"/>
      <c r="G422" s="107"/>
      <c r="I422" s="107"/>
      <c r="J422" s="107"/>
      <c r="K422" s="107"/>
      <c r="L422" s="107"/>
      <c r="M422" s="107"/>
      <c r="N422" s="107"/>
      <c r="O422" s="107"/>
      <c r="P422" s="107"/>
    </row>
    <row r="423" spans="1:16" x14ac:dyDescent="0.25">
      <c r="A423" s="91"/>
      <c r="E423" s="107"/>
      <c r="F423" s="107"/>
      <c r="G423" s="107"/>
      <c r="I423" s="107"/>
      <c r="J423" s="107"/>
      <c r="K423" s="107"/>
      <c r="L423" s="107"/>
      <c r="M423" s="107"/>
      <c r="N423" s="107"/>
      <c r="O423" s="107"/>
      <c r="P423" s="107"/>
    </row>
    <row r="424" spans="1:16" x14ac:dyDescent="0.25">
      <c r="A424" s="91"/>
      <c r="E424" s="107"/>
      <c r="F424" s="107"/>
      <c r="G424" s="107"/>
      <c r="I424" s="107"/>
      <c r="J424" s="107"/>
      <c r="K424" s="107"/>
      <c r="L424" s="107"/>
      <c r="M424" s="107"/>
      <c r="N424" s="107"/>
      <c r="O424" s="107"/>
      <c r="P424" s="107"/>
    </row>
    <row r="425" spans="1:16" x14ac:dyDescent="0.25">
      <c r="A425" s="91"/>
      <c r="E425" s="107"/>
      <c r="F425" s="107"/>
      <c r="G425" s="107"/>
      <c r="I425" s="107"/>
      <c r="J425" s="107"/>
      <c r="K425" s="107"/>
      <c r="L425" s="107"/>
      <c r="M425" s="107"/>
      <c r="N425" s="107"/>
      <c r="O425" s="107"/>
      <c r="P425" s="107"/>
    </row>
    <row r="426" spans="1:16" x14ac:dyDescent="0.25">
      <c r="A426" s="91"/>
      <c r="E426" s="107"/>
      <c r="F426" s="107"/>
      <c r="G426" s="107"/>
      <c r="I426" s="107"/>
      <c r="J426" s="107"/>
      <c r="K426" s="107"/>
      <c r="L426" s="107"/>
      <c r="M426" s="107"/>
      <c r="N426" s="107"/>
      <c r="O426" s="107"/>
      <c r="P426" s="107"/>
    </row>
    <row r="427" spans="1:16" x14ac:dyDescent="0.25">
      <c r="A427" s="91"/>
      <c r="E427" s="107"/>
      <c r="F427" s="107"/>
      <c r="G427" s="107"/>
      <c r="I427" s="107"/>
      <c r="J427" s="107"/>
      <c r="K427" s="107"/>
      <c r="L427" s="107"/>
      <c r="M427" s="107"/>
      <c r="N427" s="107"/>
      <c r="O427" s="107"/>
      <c r="P427" s="107"/>
    </row>
    <row r="428" spans="1:16" x14ac:dyDescent="0.25">
      <c r="A428" s="91"/>
      <c r="E428" s="107"/>
      <c r="F428" s="107"/>
      <c r="G428" s="107"/>
      <c r="I428" s="107"/>
      <c r="J428" s="107"/>
      <c r="K428" s="107"/>
      <c r="L428" s="107"/>
      <c r="M428" s="107"/>
      <c r="N428" s="107"/>
      <c r="O428" s="107"/>
      <c r="P428" s="107"/>
    </row>
    <row r="429" spans="1:16" x14ac:dyDescent="0.25">
      <c r="A429" s="91"/>
      <c r="E429" s="107"/>
      <c r="F429" s="107"/>
      <c r="G429" s="107"/>
      <c r="I429" s="107"/>
      <c r="J429" s="107"/>
      <c r="K429" s="107"/>
      <c r="L429" s="107"/>
      <c r="M429" s="107"/>
      <c r="N429" s="107"/>
      <c r="O429" s="107"/>
      <c r="P429" s="107"/>
    </row>
    <row r="430" spans="1:16" x14ac:dyDescent="0.25">
      <c r="A430" s="91"/>
      <c r="E430" s="107"/>
      <c r="F430" s="107"/>
      <c r="G430" s="107"/>
      <c r="I430" s="107"/>
      <c r="J430" s="107"/>
      <c r="K430" s="107"/>
      <c r="L430" s="107"/>
      <c r="M430" s="107"/>
      <c r="N430" s="107"/>
      <c r="O430" s="107"/>
      <c r="P430" s="107"/>
    </row>
    <row r="431" spans="1:16" x14ac:dyDescent="0.25">
      <c r="A431" s="91"/>
      <c r="E431" s="107"/>
      <c r="F431" s="107"/>
      <c r="G431" s="107"/>
      <c r="I431" s="107"/>
      <c r="J431" s="107"/>
      <c r="K431" s="107"/>
      <c r="L431" s="107"/>
      <c r="M431" s="107"/>
      <c r="N431" s="107"/>
      <c r="O431" s="107"/>
      <c r="P431" s="107"/>
    </row>
    <row r="432" spans="1:16" x14ac:dyDescent="0.25">
      <c r="A432" s="91"/>
      <c r="E432" s="107"/>
      <c r="F432" s="107"/>
      <c r="G432" s="107"/>
      <c r="I432" s="107"/>
      <c r="J432" s="107"/>
      <c r="K432" s="107"/>
      <c r="L432" s="107"/>
      <c r="M432" s="107"/>
      <c r="N432" s="107"/>
      <c r="O432" s="107"/>
      <c r="P432" s="107"/>
    </row>
    <row r="433" spans="1:16" x14ac:dyDescent="0.25">
      <c r="A433" s="91"/>
      <c r="E433" s="107"/>
      <c r="F433" s="107"/>
      <c r="G433" s="107"/>
      <c r="I433" s="107"/>
      <c r="J433" s="107"/>
      <c r="K433" s="107"/>
      <c r="L433" s="107"/>
      <c r="M433" s="107"/>
      <c r="N433" s="107"/>
      <c r="O433" s="107"/>
      <c r="P433" s="107"/>
    </row>
    <row r="434" spans="1:16" x14ac:dyDescent="0.25">
      <c r="A434" s="91"/>
      <c r="E434" s="107"/>
      <c r="F434" s="107"/>
      <c r="G434" s="107"/>
      <c r="I434" s="107"/>
      <c r="J434" s="107"/>
      <c r="K434" s="107"/>
      <c r="L434" s="107"/>
      <c r="M434" s="107"/>
      <c r="N434" s="107"/>
      <c r="O434" s="107"/>
      <c r="P434" s="107"/>
    </row>
    <row r="435" spans="1:16" x14ac:dyDescent="0.25">
      <c r="A435" s="91"/>
      <c r="E435" s="107"/>
      <c r="F435" s="107"/>
      <c r="G435" s="107"/>
      <c r="I435" s="107"/>
      <c r="J435" s="107"/>
      <c r="K435" s="107"/>
      <c r="L435" s="107"/>
      <c r="M435" s="107"/>
      <c r="N435" s="107"/>
      <c r="O435" s="107"/>
      <c r="P435" s="107"/>
    </row>
    <row r="436" spans="1:16" x14ac:dyDescent="0.25">
      <c r="A436" s="91"/>
      <c r="E436" s="107"/>
      <c r="F436" s="107"/>
      <c r="G436" s="107"/>
      <c r="I436" s="107"/>
      <c r="J436" s="107"/>
      <c r="K436" s="107"/>
      <c r="L436" s="107"/>
      <c r="M436" s="107"/>
      <c r="N436" s="107"/>
      <c r="O436" s="107"/>
      <c r="P436" s="107"/>
    </row>
    <row r="437" spans="1:16" x14ac:dyDescent="0.25">
      <c r="A437" s="91"/>
      <c r="E437" s="107"/>
      <c r="F437" s="107"/>
      <c r="G437" s="107"/>
      <c r="I437" s="107"/>
      <c r="J437" s="107"/>
      <c r="K437" s="107"/>
      <c r="L437" s="107"/>
      <c r="M437" s="107"/>
      <c r="N437" s="107"/>
      <c r="O437" s="107"/>
      <c r="P437" s="107"/>
    </row>
    <row r="438" spans="1:16" x14ac:dyDescent="0.25">
      <c r="A438" s="91"/>
      <c r="E438" s="107"/>
      <c r="F438" s="107"/>
      <c r="G438" s="107"/>
      <c r="I438" s="107"/>
      <c r="J438" s="107"/>
      <c r="K438" s="107"/>
      <c r="L438" s="107"/>
      <c r="M438" s="107"/>
      <c r="N438" s="107"/>
      <c r="O438" s="107"/>
      <c r="P438" s="107"/>
    </row>
    <row r="439" spans="1:16" x14ac:dyDescent="0.25">
      <c r="A439" s="91"/>
      <c r="E439" s="107"/>
      <c r="F439" s="107"/>
      <c r="G439" s="107"/>
      <c r="I439" s="107"/>
      <c r="J439" s="107"/>
      <c r="K439" s="107"/>
      <c r="L439" s="107"/>
      <c r="M439" s="107"/>
      <c r="N439" s="107"/>
      <c r="O439" s="107"/>
      <c r="P439" s="107"/>
    </row>
    <row r="440" spans="1:16" x14ac:dyDescent="0.25">
      <c r="A440" s="91"/>
      <c r="E440" s="107"/>
      <c r="F440" s="107"/>
      <c r="G440" s="107"/>
      <c r="I440" s="107"/>
      <c r="J440" s="107"/>
      <c r="K440" s="107"/>
      <c r="L440" s="107"/>
      <c r="M440" s="107"/>
      <c r="N440" s="107"/>
      <c r="O440" s="107"/>
      <c r="P440" s="107"/>
    </row>
    <row r="441" spans="1:16" x14ac:dyDescent="0.25">
      <c r="A441" s="91"/>
      <c r="E441" s="107"/>
      <c r="F441" s="107"/>
      <c r="G441" s="107"/>
      <c r="I441" s="107"/>
      <c r="J441" s="107"/>
      <c r="K441" s="107"/>
      <c r="L441" s="107"/>
      <c r="M441" s="107"/>
      <c r="N441" s="107"/>
      <c r="O441" s="107"/>
      <c r="P441" s="107"/>
    </row>
    <row r="442" spans="1:16" x14ac:dyDescent="0.25">
      <c r="A442" s="91"/>
      <c r="E442" s="107"/>
      <c r="F442" s="107"/>
      <c r="G442" s="107"/>
      <c r="I442" s="107"/>
      <c r="J442" s="107"/>
      <c r="K442" s="107"/>
      <c r="L442" s="107"/>
      <c r="M442" s="107"/>
      <c r="N442" s="107"/>
      <c r="O442" s="107"/>
      <c r="P442" s="107"/>
    </row>
    <row r="443" spans="1:16" x14ac:dyDescent="0.25">
      <c r="A443" s="91"/>
      <c r="E443" s="107"/>
      <c r="F443" s="107"/>
      <c r="G443" s="107"/>
      <c r="I443" s="107"/>
      <c r="J443" s="107"/>
      <c r="K443" s="107"/>
      <c r="L443" s="107"/>
      <c r="M443" s="107"/>
      <c r="N443" s="107"/>
      <c r="O443" s="107"/>
      <c r="P443" s="107"/>
    </row>
    <row r="444" spans="1:16" x14ac:dyDescent="0.25">
      <c r="A444" s="91"/>
      <c r="E444" s="107"/>
      <c r="F444" s="107"/>
      <c r="G444" s="107"/>
      <c r="I444" s="107"/>
      <c r="J444" s="107"/>
      <c r="K444" s="107"/>
      <c r="L444" s="107"/>
      <c r="M444" s="107"/>
      <c r="N444" s="107"/>
      <c r="O444" s="107"/>
      <c r="P444" s="107"/>
    </row>
    <row r="445" spans="1:16" x14ac:dyDescent="0.25">
      <c r="A445" s="91"/>
      <c r="E445" s="107"/>
      <c r="F445" s="107"/>
      <c r="G445" s="107"/>
      <c r="I445" s="107"/>
      <c r="J445" s="107"/>
      <c r="K445" s="107"/>
      <c r="L445" s="107"/>
      <c r="M445" s="107"/>
      <c r="N445" s="107"/>
      <c r="O445" s="107"/>
      <c r="P445" s="107"/>
    </row>
    <row r="446" spans="1:16" x14ac:dyDescent="0.25">
      <c r="A446" s="91"/>
      <c r="E446" s="107"/>
      <c r="F446" s="107"/>
      <c r="G446" s="107"/>
      <c r="I446" s="107"/>
      <c r="J446" s="107"/>
      <c r="K446" s="107"/>
      <c r="L446" s="107"/>
      <c r="M446" s="107"/>
      <c r="N446" s="107"/>
      <c r="O446" s="107"/>
      <c r="P446" s="107"/>
    </row>
    <row r="447" spans="1:16" x14ac:dyDescent="0.25">
      <c r="A447" s="91"/>
      <c r="E447" s="107"/>
      <c r="F447" s="107"/>
      <c r="G447" s="107"/>
      <c r="I447" s="107"/>
      <c r="J447" s="107"/>
      <c r="K447" s="107"/>
      <c r="L447" s="107"/>
      <c r="M447" s="107"/>
      <c r="N447" s="107"/>
      <c r="O447" s="107"/>
      <c r="P447" s="107"/>
    </row>
    <row r="448" spans="1:16" x14ac:dyDescent="0.25">
      <c r="A448" s="91"/>
      <c r="E448" s="107"/>
      <c r="F448" s="107"/>
      <c r="G448" s="107"/>
      <c r="I448" s="107"/>
      <c r="J448" s="107"/>
      <c r="K448" s="107"/>
      <c r="L448" s="107"/>
      <c r="M448" s="107"/>
      <c r="N448" s="107"/>
      <c r="O448" s="107"/>
      <c r="P448" s="107"/>
    </row>
    <row r="449" spans="1:16" x14ac:dyDescent="0.25">
      <c r="A449" s="91"/>
      <c r="E449" s="107"/>
      <c r="F449" s="107"/>
      <c r="G449" s="107"/>
      <c r="I449" s="107"/>
      <c r="J449" s="107"/>
      <c r="K449" s="107"/>
      <c r="L449" s="107"/>
      <c r="M449" s="107"/>
      <c r="N449" s="107"/>
      <c r="O449" s="107"/>
      <c r="P449" s="107"/>
    </row>
    <row r="450" spans="1:16" x14ac:dyDescent="0.25">
      <c r="A450" s="91"/>
      <c r="E450" s="107"/>
      <c r="F450" s="107"/>
      <c r="G450" s="107"/>
      <c r="I450" s="107"/>
      <c r="J450" s="107"/>
      <c r="K450" s="107"/>
      <c r="L450" s="107"/>
      <c r="M450" s="107"/>
      <c r="N450" s="107"/>
      <c r="O450" s="107"/>
      <c r="P450" s="107"/>
    </row>
    <row r="451" spans="1:16" x14ac:dyDescent="0.25">
      <c r="A451" s="91"/>
      <c r="E451" s="107"/>
      <c r="F451" s="107"/>
      <c r="G451" s="107"/>
      <c r="I451" s="107"/>
      <c r="J451" s="107"/>
      <c r="K451" s="107"/>
      <c r="L451" s="107"/>
      <c r="M451" s="107"/>
      <c r="N451" s="107"/>
      <c r="O451" s="107"/>
      <c r="P451" s="107"/>
    </row>
    <row r="452" spans="1:16" x14ac:dyDescent="0.25">
      <c r="A452" s="91"/>
      <c r="E452" s="107"/>
      <c r="F452" s="107"/>
      <c r="G452" s="107"/>
      <c r="I452" s="107"/>
      <c r="J452" s="107"/>
      <c r="K452" s="107"/>
      <c r="L452" s="107"/>
      <c r="M452" s="107"/>
      <c r="N452" s="107"/>
      <c r="O452" s="107"/>
      <c r="P452" s="107"/>
    </row>
    <row r="453" spans="1:16" x14ac:dyDescent="0.25">
      <c r="A453" s="91"/>
      <c r="E453" s="107"/>
      <c r="F453" s="107"/>
      <c r="G453" s="107"/>
      <c r="I453" s="107"/>
      <c r="J453" s="107"/>
      <c r="K453" s="107"/>
      <c r="L453" s="107"/>
      <c r="M453" s="107"/>
      <c r="N453" s="107"/>
      <c r="O453" s="107"/>
      <c r="P453" s="107"/>
    </row>
    <row r="454" spans="1:16" x14ac:dyDescent="0.25">
      <c r="A454" s="91"/>
      <c r="E454" s="107"/>
      <c r="F454" s="107"/>
      <c r="G454" s="107"/>
      <c r="I454" s="107"/>
      <c r="J454" s="107"/>
      <c r="K454" s="107"/>
      <c r="L454" s="107"/>
      <c r="M454" s="107"/>
      <c r="N454" s="107"/>
      <c r="O454" s="107"/>
      <c r="P454" s="107"/>
    </row>
    <row r="455" spans="1:16" x14ac:dyDescent="0.25">
      <c r="A455" s="91"/>
      <c r="E455" s="107"/>
      <c r="F455" s="107"/>
      <c r="G455" s="107"/>
      <c r="I455" s="107"/>
      <c r="J455" s="107"/>
      <c r="K455" s="107"/>
      <c r="L455" s="107"/>
      <c r="M455" s="107"/>
      <c r="N455" s="107"/>
      <c r="O455" s="107"/>
      <c r="P455" s="107"/>
    </row>
    <row r="456" spans="1:16" x14ac:dyDescent="0.25">
      <c r="A456" s="91"/>
      <c r="E456" s="107"/>
      <c r="F456" s="107"/>
      <c r="G456" s="107"/>
      <c r="I456" s="107"/>
      <c r="J456" s="107"/>
      <c r="K456" s="107"/>
      <c r="L456" s="107"/>
      <c r="M456" s="107"/>
      <c r="N456" s="107"/>
      <c r="O456" s="107"/>
      <c r="P456" s="107"/>
    </row>
    <row r="457" spans="1:16" x14ac:dyDescent="0.25">
      <c r="A457" s="91"/>
      <c r="E457" s="107"/>
      <c r="F457" s="107"/>
      <c r="G457" s="107"/>
      <c r="I457" s="107"/>
      <c r="J457" s="107"/>
      <c r="K457" s="107"/>
      <c r="L457" s="107"/>
      <c r="M457" s="107"/>
      <c r="N457" s="107"/>
      <c r="O457" s="107"/>
      <c r="P457" s="107"/>
    </row>
    <row r="458" spans="1:16" x14ac:dyDescent="0.25">
      <c r="A458" s="91"/>
      <c r="E458" s="107"/>
      <c r="F458" s="107"/>
      <c r="G458" s="107"/>
      <c r="I458" s="107"/>
      <c r="J458" s="107"/>
      <c r="K458" s="107"/>
      <c r="L458" s="107"/>
      <c r="M458" s="107"/>
      <c r="N458" s="107"/>
      <c r="O458" s="107"/>
      <c r="P458" s="107"/>
    </row>
    <row r="459" spans="1:16" x14ac:dyDescent="0.25">
      <c r="A459" s="91"/>
      <c r="E459" s="107"/>
      <c r="F459" s="107"/>
      <c r="G459" s="107"/>
      <c r="I459" s="107"/>
      <c r="J459" s="107"/>
      <c r="K459" s="107"/>
      <c r="L459" s="107"/>
      <c r="M459" s="107"/>
      <c r="N459" s="107"/>
      <c r="O459" s="107"/>
      <c r="P459" s="107"/>
    </row>
    <row r="460" spans="1:16" x14ac:dyDescent="0.25">
      <c r="A460" s="91"/>
      <c r="E460" s="107"/>
      <c r="F460" s="107"/>
      <c r="G460" s="107"/>
      <c r="I460" s="107"/>
      <c r="J460" s="107"/>
      <c r="K460" s="107"/>
      <c r="L460" s="107"/>
      <c r="M460" s="107"/>
      <c r="N460" s="107"/>
      <c r="O460" s="107"/>
      <c r="P460" s="107"/>
    </row>
    <row r="461" spans="1:16" x14ac:dyDescent="0.25">
      <c r="A461" s="91"/>
      <c r="E461" s="107"/>
      <c r="F461" s="107"/>
      <c r="G461" s="107"/>
      <c r="I461" s="107"/>
      <c r="J461" s="107"/>
      <c r="K461" s="107"/>
      <c r="L461" s="107"/>
      <c r="M461" s="107"/>
      <c r="N461" s="107"/>
      <c r="O461" s="107"/>
      <c r="P461" s="107"/>
    </row>
    <row r="462" spans="1:16" x14ac:dyDescent="0.25">
      <c r="A462" s="91"/>
      <c r="E462" s="107"/>
      <c r="F462" s="107"/>
      <c r="G462" s="107"/>
      <c r="I462" s="107"/>
      <c r="J462" s="107"/>
      <c r="K462" s="107"/>
      <c r="L462" s="107"/>
      <c r="M462" s="107"/>
      <c r="N462" s="107"/>
      <c r="O462" s="107"/>
      <c r="P462" s="107"/>
    </row>
    <row r="463" spans="1:16" x14ac:dyDescent="0.25">
      <c r="A463" s="91"/>
      <c r="E463" s="107"/>
      <c r="F463" s="107"/>
      <c r="G463" s="107"/>
      <c r="I463" s="107"/>
      <c r="J463" s="107"/>
      <c r="K463" s="107"/>
      <c r="L463" s="107"/>
      <c r="M463" s="107"/>
      <c r="N463" s="107"/>
      <c r="O463" s="107"/>
      <c r="P463" s="107"/>
    </row>
    <row r="464" spans="1:16" x14ac:dyDescent="0.25">
      <c r="A464" s="91"/>
      <c r="E464" s="107"/>
      <c r="F464" s="107"/>
      <c r="G464" s="107"/>
      <c r="I464" s="107"/>
      <c r="J464" s="107"/>
      <c r="K464" s="107"/>
      <c r="L464" s="107"/>
      <c r="M464" s="107"/>
      <c r="N464" s="107"/>
      <c r="O464" s="107"/>
      <c r="P464" s="107"/>
    </row>
    <row r="465" spans="1:16" x14ac:dyDescent="0.25">
      <c r="A465" s="91"/>
      <c r="E465" s="107"/>
      <c r="F465" s="107"/>
      <c r="G465" s="107"/>
      <c r="I465" s="107"/>
      <c r="J465" s="107"/>
      <c r="K465" s="107"/>
      <c r="L465" s="107"/>
      <c r="M465" s="107"/>
      <c r="N465" s="107"/>
      <c r="O465" s="107"/>
      <c r="P465" s="107"/>
    </row>
    <row r="466" spans="1:16" x14ac:dyDescent="0.25">
      <c r="A466" s="91"/>
      <c r="E466" s="107"/>
      <c r="F466" s="107"/>
      <c r="G466" s="107"/>
      <c r="I466" s="107"/>
      <c r="J466" s="107"/>
      <c r="K466" s="107"/>
      <c r="L466" s="107"/>
      <c r="M466" s="107"/>
      <c r="N466" s="107"/>
      <c r="O466" s="107"/>
      <c r="P466" s="107"/>
    </row>
    <row r="467" spans="1:16" x14ac:dyDescent="0.25">
      <c r="A467" s="91"/>
      <c r="E467" s="107"/>
      <c r="F467" s="107"/>
      <c r="G467" s="107"/>
      <c r="I467" s="107"/>
      <c r="J467" s="107"/>
      <c r="K467" s="107"/>
      <c r="L467" s="107"/>
      <c r="M467" s="107"/>
      <c r="N467" s="107"/>
      <c r="O467" s="107"/>
      <c r="P467" s="107"/>
    </row>
    <row r="468" spans="1:16" x14ac:dyDescent="0.25">
      <c r="A468" s="91"/>
      <c r="E468" s="107"/>
      <c r="F468" s="107"/>
      <c r="G468" s="107"/>
      <c r="I468" s="107"/>
      <c r="J468" s="107"/>
      <c r="K468" s="107"/>
      <c r="L468" s="107"/>
      <c r="M468" s="107"/>
      <c r="N468" s="107"/>
      <c r="O468" s="107"/>
      <c r="P468" s="107"/>
    </row>
    <row r="469" spans="1:16" x14ac:dyDescent="0.25">
      <c r="A469" s="91"/>
      <c r="E469" s="107"/>
      <c r="F469" s="107"/>
      <c r="G469" s="107"/>
      <c r="I469" s="107"/>
      <c r="J469" s="107"/>
      <c r="K469" s="107"/>
      <c r="L469" s="107"/>
      <c r="M469" s="107"/>
      <c r="N469" s="107"/>
      <c r="O469" s="107"/>
      <c r="P469" s="107"/>
    </row>
    <row r="470" spans="1:16" x14ac:dyDescent="0.25">
      <c r="A470" s="91"/>
      <c r="E470" s="107"/>
      <c r="F470" s="107"/>
      <c r="G470" s="107"/>
      <c r="I470" s="107"/>
      <c r="J470" s="107"/>
      <c r="K470" s="107"/>
      <c r="L470" s="107"/>
      <c r="M470" s="107"/>
      <c r="N470" s="107"/>
      <c r="O470" s="107"/>
      <c r="P470" s="107"/>
    </row>
    <row r="471" spans="1:16" x14ac:dyDescent="0.25">
      <c r="A471" s="91"/>
      <c r="E471" s="107"/>
      <c r="F471" s="107"/>
      <c r="G471" s="107"/>
      <c r="I471" s="107"/>
      <c r="J471" s="107"/>
      <c r="K471" s="107"/>
      <c r="L471" s="107"/>
      <c r="M471" s="107"/>
      <c r="N471" s="107"/>
      <c r="O471" s="107"/>
      <c r="P471" s="107"/>
    </row>
    <row r="472" spans="1:16" x14ac:dyDescent="0.25">
      <c r="A472" s="91"/>
      <c r="E472" s="107"/>
      <c r="F472" s="107"/>
      <c r="G472" s="107"/>
      <c r="I472" s="107"/>
      <c r="J472" s="107"/>
      <c r="K472" s="107"/>
      <c r="L472" s="107"/>
      <c r="M472" s="107"/>
      <c r="N472" s="107"/>
      <c r="O472" s="107"/>
      <c r="P472" s="107"/>
    </row>
    <row r="473" spans="1:16" x14ac:dyDescent="0.25">
      <c r="A473" s="91"/>
      <c r="E473" s="107"/>
      <c r="F473" s="107"/>
      <c r="G473" s="107"/>
      <c r="I473" s="107"/>
      <c r="J473" s="107"/>
      <c r="K473" s="107"/>
      <c r="L473" s="107"/>
      <c r="M473" s="107"/>
      <c r="N473" s="107"/>
      <c r="O473" s="107"/>
      <c r="P473" s="107"/>
    </row>
    <row r="474" spans="1:16" x14ac:dyDescent="0.25">
      <c r="A474" s="91"/>
      <c r="E474" s="107"/>
      <c r="F474" s="107"/>
      <c r="G474" s="107"/>
      <c r="I474" s="107"/>
      <c r="J474" s="107"/>
      <c r="K474" s="107"/>
      <c r="L474" s="107"/>
      <c r="M474" s="107"/>
      <c r="N474" s="107"/>
      <c r="O474" s="107"/>
      <c r="P474" s="107"/>
    </row>
    <row r="475" spans="1:16" x14ac:dyDescent="0.25">
      <c r="A475" s="91"/>
      <c r="E475" s="107"/>
      <c r="F475" s="107"/>
      <c r="G475" s="107"/>
      <c r="I475" s="107"/>
      <c r="J475" s="107"/>
      <c r="K475" s="107"/>
      <c r="L475" s="107"/>
      <c r="M475" s="107"/>
      <c r="N475" s="107"/>
      <c r="O475" s="107"/>
      <c r="P475" s="107"/>
    </row>
    <row r="476" spans="1:16" x14ac:dyDescent="0.25">
      <c r="A476" s="91"/>
      <c r="E476" s="107"/>
      <c r="F476" s="107"/>
      <c r="G476" s="107"/>
      <c r="I476" s="107"/>
      <c r="J476" s="107"/>
      <c r="K476" s="107"/>
      <c r="L476" s="107"/>
      <c r="M476" s="107"/>
      <c r="N476" s="107"/>
      <c r="O476" s="107"/>
      <c r="P476" s="107"/>
    </row>
    <row r="477" spans="1:16" x14ac:dyDescent="0.25">
      <c r="A477" s="91"/>
      <c r="E477" s="107"/>
      <c r="F477" s="107"/>
      <c r="G477" s="107"/>
      <c r="I477" s="107"/>
      <c r="J477" s="107"/>
      <c r="K477" s="107"/>
      <c r="L477" s="107"/>
      <c r="M477" s="107"/>
      <c r="N477" s="107"/>
      <c r="O477" s="107"/>
      <c r="P477" s="107"/>
    </row>
    <row r="478" spans="1:16" x14ac:dyDescent="0.25">
      <c r="A478" s="91"/>
      <c r="E478" s="107"/>
      <c r="F478" s="107"/>
      <c r="G478" s="107"/>
      <c r="I478" s="107"/>
      <c r="J478" s="107"/>
      <c r="K478" s="107"/>
      <c r="L478" s="107"/>
      <c r="M478" s="107"/>
      <c r="N478" s="107"/>
      <c r="O478" s="107"/>
      <c r="P478" s="107"/>
    </row>
    <row r="479" spans="1:16" x14ac:dyDescent="0.25">
      <c r="A479" s="91"/>
      <c r="E479" s="107"/>
      <c r="F479" s="107"/>
      <c r="G479" s="107"/>
      <c r="I479" s="107"/>
      <c r="J479" s="107"/>
      <c r="K479" s="107"/>
      <c r="L479" s="107"/>
      <c r="M479" s="107"/>
      <c r="N479" s="107"/>
      <c r="O479" s="107"/>
      <c r="P479" s="107"/>
    </row>
    <row r="480" spans="1:16" x14ac:dyDescent="0.25">
      <c r="A480" s="91"/>
      <c r="E480" s="107"/>
      <c r="F480" s="107"/>
      <c r="G480" s="107"/>
      <c r="I480" s="107"/>
      <c r="J480" s="107"/>
      <c r="K480" s="107"/>
      <c r="L480" s="107"/>
      <c r="M480" s="107"/>
      <c r="N480" s="107"/>
      <c r="O480" s="107"/>
      <c r="P480" s="107"/>
    </row>
    <row r="481" spans="1:16" x14ac:dyDescent="0.25">
      <c r="A481" s="91"/>
      <c r="E481" s="107"/>
      <c r="F481" s="107"/>
      <c r="G481" s="107"/>
      <c r="I481" s="107"/>
      <c r="J481" s="107"/>
      <c r="K481" s="107"/>
      <c r="L481" s="107"/>
      <c r="M481" s="107"/>
      <c r="N481" s="107"/>
      <c r="O481" s="107"/>
      <c r="P481" s="107"/>
    </row>
    <row r="482" spans="1:16" x14ac:dyDescent="0.25">
      <c r="A482" s="91"/>
      <c r="E482" s="107"/>
      <c r="F482" s="107"/>
      <c r="G482" s="107"/>
      <c r="I482" s="107"/>
      <c r="J482" s="107"/>
      <c r="K482" s="107"/>
      <c r="L482" s="107"/>
      <c r="M482" s="107"/>
      <c r="N482" s="107"/>
      <c r="O482" s="107"/>
      <c r="P482" s="107"/>
    </row>
    <row r="483" spans="1:16" x14ac:dyDescent="0.25">
      <c r="A483" s="91"/>
      <c r="E483" s="107"/>
      <c r="F483" s="107"/>
      <c r="G483" s="107"/>
      <c r="I483" s="107"/>
      <c r="J483" s="107"/>
      <c r="K483" s="107"/>
      <c r="L483" s="107"/>
      <c r="M483" s="107"/>
      <c r="N483" s="107"/>
      <c r="O483" s="107"/>
      <c r="P483" s="107"/>
    </row>
    <row r="484" spans="1:16" x14ac:dyDescent="0.25">
      <c r="A484" s="91"/>
      <c r="E484" s="107"/>
      <c r="F484" s="107"/>
      <c r="G484" s="107"/>
      <c r="I484" s="107"/>
      <c r="J484" s="107"/>
      <c r="K484" s="107"/>
      <c r="L484" s="107"/>
      <c r="M484" s="107"/>
      <c r="N484" s="107"/>
      <c r="O484" s="107"/>
      <c r="P484" s="107"/>
    </row>
    <row r="485" spans="1:16" x14ac:dyDescent="0.25">
      <c r="A485" s="91"/>
      <c r="E485" s="107"/>
      <c r="F485" s="107"/>
      <c r="G485" s="107"/>
      <c r="I485" s="107"/>
      <c r="J485" s="107"/>
      <c r="K485" s="107"/>
      <c r="L485" s="107"/>
      <c r="M485" s="107"/>
      <c r="N485" s="107"/>
      <c r="O485" s="107"/>
      <c r="P485" s="107"/>
    </row>
    <row r="486" spans="1:16" x14ac:dyDescent="0.25">
      <c r="A486" s="91"/>
      <c r="E486" s="107"/>
      <c r="F486" s="107"/>
      <c r="G486" s="107"/>
      <c r="I486" s="107"/>
      <c r="J486" s="107"/>
      <c r="K486" s="107"/>
      <c r="L486" s="107"/>
      <c r="M486" s="107"/>
      <c r="N486" s="107"/>
      <c r="O486" s="107"/>
      <c r="P486" s="107"/>
    </row>
    <row r="487" spans="1:16" x14ac:dyDescent="0.25">
      <c r="A487" s="91"/>
      <c r="E487" s="107"/>
      <c r="F487" s="107"/>
      <c r="G487" s="107"/>
      <c r="I487" s="107"/>
      <c r="J487" s="107"/>
      <c r="K487" s="107"/>
      <c r="L487" s="107"/>
      <c r="M487" s="107"/>
      <c r="N487" s="107"/>
      <c r="O487" s="107"/>
      <c r="P487" s="107"/>
    </row>
    <row r="488" spans="1:16" x14ac:dyDescent="0.25">
      <c r="A488" s="91"/>
      <c r="E488" s="107"/>
      <c r="F488" s="107"/>
      <c r="G488" s="107"/>
      <c r="I488" s="107"/>
      <c r="J488" s="107"/>
      <c r="K488" s="107"/>
      <c r="L488" s="107"/>
      <c r="M488" s="107"/>
      <c r="N488" s="107"/>
      <c r="O488" s="107"/>
      <c r="P488" s="107"/>
    </row>
    <row r="489" spans="1:16" x14ac:dyDescent="0.25">
      <c r="A489" s="91"/>
      <c r="E489" s="107"/>
      <c r="F489" s="107"/>
      <c r="G489" s="107"/>
      <c r="I489" s="107"/>
      <c r="J489" s="107"/>
      <c r="K489" s="107"/>
      <c r="L489" s="107"/>
      <c r="M489" s="107"/>
      <c r="N489" s="107"/>
      <c r="O489" s="107"/>
      <c r="P489" s="107"/>
    </row>
    <row r="490" spans="1:16" x14ac:dyDescent="0.25">
      <c r="A490" s="91"/>
      <c r="E490" s="107"/>
      <c r="F490" s="107"/>
      <c r="G490" s="107"/>
      <c r="I490" s="107"/>
      <c r="J490" s="107"/>
      <c r="K490" s="107"/>
      <c r="L490" s="107"/>
      <c r="M490" s="107"/>
      <c r="N490" s="107"/>
      <c r="O490" s="107"/>
      <c r="P490" s="107"/>
    </row>
    <row r="491" spans="1:16" x14ac:dyDescent="0.25">
      <c r="A491" s="91"/>
      <c r="E491" s="107"/>
      <c r="F491" s="107"/>
      <c r="G491" s="107"/>
      <c r="I491" s="107"/>
      <c r="J491" s="107"/>
      <c r="K491" s="107"/>
      <c r="L491" s="107"/>
      <c r="M491" s="107"/>
      <c r="N491" s="107"/>
      <c r="O491" s="107"/>
      <c r="P491" s="107"/>
    </row>
    <row r="492" spans="1:16" x14ac:dyDescent="0.25">
      <c r="A492" s="91"/>
      <c r="E492" s="107"/>
      <c r="F492" s="107"/>
      <c r="G492" s="107"/>
      <c r="I492" s="107"/>
      <c r="J492" s="107"/>
      <c r="K492" s="107"/>
      <c r="L492" s="107"/>
      <c r="M492" s="107"/>
      <c r="N492" s="107"/>
      <c r="O492" s="107"/>
      <c r="P492" s="107"/>
    </row>
    <row r="493" spans="1:16" x14ac:dyDescent="0.25">
      <c r="A493" s="91"/>
      <c r="E493" s="107"/>
      <c r="F493" s="107"/>
      <c r="G493" s="107"/>
      <c r="I493" s="107"/>
      <c r="J493" s="107"/>
      <c r="K493" s="107"/>
      <c r="L493" s="107"/>
      <c r="M493" s="107"/>
      <c r="N493" s="107"/>
      <c r="O493" s="107"/>
      <c r="P493" s="107"/>
    </row>
    <row r="494" spans="1:16" x14ac:dyDescent="0.25">
      <c r="A494" s="91"/>
      <c r="E494" s="107"/>
      <c r="F494" s="107"/>
      <c r="G494" s="107"/>
      <c r="I494" s="107"/>
      <c r="J494" s="107"/>
      <c r="K494" s="107"/>
      <c r="L494" s="107"/>
      <c r="M494" s="107"/>
      <c r="N494" s="107"/>
      <c r="O494" s="107"/>
      <c r="P494" s="107"/>
    </row>
    <row r="495" spans="1:16" x14ac:dyDescent="0.25">
      <c r="A495" s="91"/>
      <c r="E495" s="107"/>
      <c r="F495" s="107"/>
      <c r="G495" s="107"/>
      <c r="I495" s="107"/>
      <c r="J495" s="107"/>
      <c r="K495" s="107"/>
      <c r="L495" s="107"/>
      <c r="M495" s="107"/>
      <c r="N495" s="107"/>
      <c r="O495" s="107"/>
      <c r="P495" s="107"/>
    </row>
    <row r="496" spans="1:16" x14ac:dyDescent="0.25">
      <c r="A496" s="91"/>
      <c r="E496" s="107"/>
      <c r="F496" s="107"/>
      <c r="G496" s="107"/>
      <c r="I496" s="107"/>
      <c r="J496" s="107"/>
      <c r="K496" s="107"/>
      <c r="L496" s="107"/>
      <c r="M496" s="107"/>
      <c r="N496" s="107"/>
      <c r="O496" s="107"/>
      <c r="P496" s="107"/>
    </row>
    <row r="497" spans="1:16" x14ac:dyDescent="0.25">
      <c r="A497" s="91"/>
      <c r="E497" s="107"/>
      <c r="F497" s="107"/>
      <c r="G497" s="107"/>
      <c r="I497" s="107"/>
      <c r="J497" s="107"/>
      <c r="K497" s="107"/>
      <c r="L497" s="107"/>
      <c r="M497" s="107"/>
      <c r="N497" s="107"/>
      <c r="O497" s="107"/>
      <c r="P497" s="107"/>
    </row>
    <row r="498" spans="1:16" x14ac:dyDescent="0.25">
      <c r="A498" s="91"/>
      <c r="E498" s="107"/>
      <c r="F498" s="107"/>
      <c r="G498" s="107"/>
      <c r="I498" s="107"/>
      <c r="J498" s="107"/>
      <c r="K498" s="107"/>
      <c r="L498" s="107"/>
      <c r="M498" s="107"/>
      <c r="N498" s="107"/>
      <c r="O498" s="107"/>
      <c r="P498" s="107"/>
    </row>
    <row r="499" spans="1:16" x14ac:dyDescent="0.25">
      <c r="A499" s="91"/>
      <c r="E499" s="107"/>
      <c r="F499" s="107"/>
      <c r="G499" s="107"/>
      <c r="I499" s="107"/>
      <c r="J499" s="107"/>
      <c r="K499" s="107"/>
      <c r="L499" s="107"/>
      <c r="M499" s="107"/>
      <c r="N499" s="107"/>
      <c r="O499" s="107"/>
      <c r="P499" s="107"/>
    </row>
    <row r="500" spans="1:16" x14ac:dyDescent="0.25">
      <c r="A500" s="91"/>
      <c r="E500" s="107"/>
      <c r="F500" s="107"/>
      <c r="G500" s="107"/>
      <c r="I500" s="107"/>
      <c r="J500" s="107"/>
      <c r="K500" s="107"/>
      <c r="L500" s="107"/>
      <c r="M500" s="107"/>
      <c r="N500" s="107"/>
      <c r="O500" s="107"/>
      <c r="P500" s="107"/>
    </row>
    <row r="501" spans="1:16" x14ac:dyDescent="0.25">
      <c r="A501" s="91"/>
      <c r="E501" s="107"/>
      <c r="F501" s="107"/>
      <c r="G501" s="107"/>
      <c r="I501" s="107"/>
      <c r="J501" s="107"/>
      <c r="K501" s="107"/>
      <c r="L501" s="107"/>
      <c r="M501" s="107"/>
      <c r="N501" s="107"/>
      <c r="O501" s="107"/>
      <c r="P501" s="107"/>
    </row>
    <row r="502" spans="1:16" x14ac:dyDescent="0.25">
      <c r="A502" s="91"/>
      <c r="E502" s="107"/>
      <c r="F502" s="107"/>
      <c r="G502" s="107"/>
      <c r="I502" s="107"/>
      <c r="J502" s="107"/>
      <c r="K502" s="107"/>
      <c r="L502" s="107"/>
      <c r="M502" s="107"/>
      <c r="N502" s="107"/>
      <c r="O502" s="107"/>
      <c r="P502" s="107"/>
    </row>
    <row r="503" spans="1:16" x14ac:dyDescent="0.25">
      <c r="A503" s="91"/>
      <c r="E503" s="107"/>
      <c r="F503" s="107"/>
      <c r="G503" s="107"/>
      <c r="I503" s="107"/>
      <c r="J503" s="107"/>
      <c r="K503" s="107"/>
      <c r="L503" s="107"/>
      <c r="M503" s="107"/>
      <c r="N503" s="107"/>
      <c r="O503" s="107"/>
      <c r="P503" s="107"/>
    </row>
    <row r="504" spans="1:16" x14ac:dyDescent="0.25">
      <c r="A504" s="91"/>
      <c r="E504" s="107"/>
      <c r="F504" s="107"/>
      <c r="G504" s="107"/>
      <c r="I504" s="107"/>
      <c r="J504" s="107"/>
      <c r="K504" s="107"/>
      <c r="L504" s="107"/>
      <c r="M504" s="107"/>
      <c r="N504" s="107"/>
      <c r="O504" s="107"/>
      <c r="P504" s="107"/>
    </row>
    <row r="505" spans="1:16" x14ac:dyDescent="0.25">
      <c r="A505" s="91"/>
      <c r="E505" s="107"/>
      <c r="F505" s="107"/>
      <c r="G505" s="107"/>
      <c r="I505" s="107"/>
      <c r="J505" s="107"/>
      <c r="K505" s="107"/>
      <c r="L505" s="107"/>
      <c r="M505" s="107"/>
      <c r="N505" s="107"/>
      <c r="O505" s="107"/>
      <c r="P505" s="107"/>
    </row>
    <row r="506" spans="1:16" x14ac:dyDescent="0.25">
      <c r="A506" s="91"/>
      <c r="E506" s="107"/>
      <c r="F506" s="107"/>
      <c r="G506" s="107"/>
      <c r="I506" s="107"/>
      <c r="J506" s="107"/>
      <c r="K506" s="107"/>
      <c r="L506" s="107"/>
      <c r="M506" s="107"/>
      <c r="N506" s="107"/>
      <c r="O506" s="107"/>
      <c r="P506" s="107"/>
    </row>
    <row r="507" spans="1:16" x14ac:dyDescent="0.25">
      <c r="A507" s="91"/>
      <c r="E507" s="107"/>
      <c r="F507" s="107"/>
      <c r="G507" s="107"/>
      <c r="I507" s="107"/>
      <c r="J507" s="107"/>
      <c r="K507" s="107"/>
      <c r="L507" s="107"/>
      <c r="M507" s="107"/>
      <c r="N507" s="107"/>
      <c r="O507" s="107"/>
      <c r="P507" s="107"/>
    </row>
    <row r="508" spans="1:16" x14ac:dyDescent="0.25">
      <c r="A508" s="91"/>
      <c r="E508" s="107"/>
      <c r="F508" s="107"/>
      <c r="G508" s="107"/>
      <c r="I508" s="107"/>
      <c r="J508" s="107"/>
      <c r="K508" s="107"/>
      <c r="L508" s="107"/>
      <c r="M508" s="107"/>
      <c r="N508" s="107"/>
      <c r="O508" s="107"/>
      <c r="P508" s="107"/>
    </row>
    <row r="509" spans="1:16" x14ac:dyDescent="0.25">
      <c r="A509" s="91"/>
      <c r="E509" s="107"/>
      <c r="F509" s="107"/>
      <c r="G509" s="107"/>
      <c r="I509" s="107"/>
      <c r="J509" s="107"/>
      <c r="K509" s="107"/>
      <c r="L509" s="107"/>
      <c r="M509" s="107"/>
      <c r="N509" s="107"/>
      <c r="O509" s="107"/>
      <c r="P509" s="107"/>
    </row>
    <row r="510" spans="1:16" x14ac:dyDescent="0.25">
      <c r="A510" s="91"/>
      <c r="E510" s="107"/>
      <c r="F510" s="107"/>
      <c r="G510" s="107"/>
      <c r="I510" s="107"/>
      <c r="J510" s="107"/>
      <c r="K510" s="107"/>
      <c r="L510" s="107"/>
      <c r="M510" s="107"/>
      <c r="N510" s="107"/>
      <c r="O510" s="107"/>
      <c r="P510" s="107"/>
    </row>
    <row r="511" spans="1:16" x14ac:dyDescent="0.25">
      <c r="A511" s="91"/>
      <c r="E511" s="107"/>
      <c r="F511" s="107"/>
      <c r="G511" s="107"/>
      <c r="I511" s="107"/>
      <c r="J511" s="107"/>
      <c r="K511" s="107"/>
      <c r="L511" s="107"/>
      <c r="M511" s="107"/>
      <c r="N511" s="107"/>
      <c r="O511" s="107"/>
      <c r="P511" s="107"/>
    </row>
    <row r="512" spans="1:16" x14ac:dyDescent="0.25">
      <c r="A512" s="91"/>
      <c r="E512" s="107"/>
      <c r="F512" s="107"/>
      <c r="G512" s="107"/>
      <c r="I512" s="107"/>
      <c r="J512" s="107"/>
      <c r="K512" s="107"/>
      <c r="L512" s="107"/>
      <c r="M512" s="107"/>
      <c r="N512" s="107"/>
      <c r="O512" s="107"/>
      <c r="P512" s="107"/>
    </row>
    <row r="513" spans="1:16" x14ac:dyDescent="0.25">
      <c r="A513" s="91"/>
      <c r="E513" s="107"/>
      <c r="F513" s="107"/>
      <c r="G513" s="107"/>
      <c r="I513" s="107"/>
      <c r="J513" s="107"/>
      <c r="K513" s="107"/>
      <c r="L513" s="107"/>
      <c r="M513" s="107"/>
      <c r="N513" s="107"/>
      <c r="O513" s="107"/>
      <c r="P513" s="107"/>
    </row>
    <row r="514" spans="1:16" x14ac:dyDescent="0.25">
      <c r="A514" s="91"/>
      <c r="E514" s="107"/>
      <c r="F514" s="107"/>
      <c r="G514" s="107"/>
      <c r="I514" s="107"/>
      <c r="J514" s="107"/>
      <c r="K514" s="107"/>
      <c r="L514" s="107"/>
      <c r="M514" s="107"/>
      <c r="N514" s="107"/>
      <c r="O514" s="107"/>
      <c r="P514" s="107"/>
    </row>
    <row r="515" spans="1:16" x14ac:dyDescent="0.25">
      <c r="A515" s="91"/>
      <c r="E515" s="107"/>
      <c r="F515" s="107"/>
      <c r="G515" s="107"/>
      <c r="I515" s="107"/>
      <c r="J515" s="107"/>
      <c r="K515" s="107"/>
      <c r="L515" s="107"/>
      <c r="M515" s="107"/>
      <c r="N515" s="107"/>
      <c r="O515" s="107"/>
      <c r="P515" s="107"/>
    </row>
    <row r="516" spans="1:16" x14ac:dyDescent="0.25">
      <c r="A516" s="91"/>
      <c r="E516" s="107"/>
      <c r="F516" s="107"/>
      <c r="G516" s="107"/>
      <c r="I516" s="107"/>
      <c r="J516" s="107"/>
      <c r="K516" s="107"/>
      <c r="L516" s="107"/>
      <c r="M516" s="107"/>
      <c r="N516" s="107"/>
      <c r="O516" s="107"/>
      <c r="P516" s="107"/>
    </row>
    <row r="517" spans="1:16" x14ac:dyDescent="0.25">
      <c r="A517" s="91"/>
      <c r="E517" s="107"/>
      <c r="F517" s="107"/>
      <c r="G517" s="107"/>
      <c r="I517" s="107"/>
      <c r="J517" s="107"/>
      <c r="K517" s="107"/>
      <c r="L517" s="107"/>
      <c r="M517" s="107"/>
      <c r="N517" s="107"/>
      <c r="O517" s="107"/>
      <c r="P517" s="107"/>
    </row>
    <row r="518" spans="1:16" x14ac:dyDescent="0.25">
      <c r="A518" s="91"/>
      <c r="E518" s="107"/>
      <c r="F518" s="107"/>
      <c r="G518" s="107"/>
      <c r="I518" s="107"/>
      <c r="J518" s="107"/>
      <c r="K518" s="107"/>
      <c r="L518" s="107"/>
      <c r="M518" s="107"/>
      <c r="N518" s="107"/>
      <c r="O518" s="107"/>
      <c r="P518" s="107"/>
    </row>
    <row r="519" spans="1:16" x14ac:dyDescent="0.25">
      <c r="A519" s="91"/>
      <c r="E519" s="107"/>
      <c r="F519" s="107"/>
      <c r="G519" s="107"/>
      <c r="I519" s="107"/>
      <c r="J519" s="107"/>
      <c r="K519" s="107"/>
      <c r="L519" s="107"/>
      <c r="M519" s="107"/>
      <c r="N519" s="107"/>
      <c r="O519" s="107"/>
      <c r="P519" s="107"/>
    </row>
    <row r="520" spans="1:16" x14ac:dyDescent="0.25">
      <c r="A520" s="91"/>
      <c r="E520" s="107"/>
      <c r="F520" s="107"/>
      <c r="G520" s="107"/>
      <c r="I520" s="107"/>
      <c r="J520" s="107"/>
      <c r="K520" s="107"/>
      <c r="L520" s="107"/>
      <c r="M520" s="107"/>
      <c r="N520" s="107"/>
      <c r="O520" s="107"/>
      <c r="P520" s="107"/>
    </row>
    <row r="521" spans="1:16" x14ac:dyDescent="0.25">
      <c r="A521" s="91"/>
      <c r="E521" s="107"/>
      <c r="F521" s="107"/>
      <c r="G521" s="107"/>
      <c r="I521" s="107"/>
      <c r="J521" s="107"/>
      <c r="K521" s="107"/>
      <c r="L521" s="107"/>
      <c r="M521" s="107"/>
      <c r="N521" s="107"/>
      <c r="O521" s="107"/>
      <c r="P521" s="107"/>
    </row>
    <row r="522" spans="1:16" x14ac:dyDescent="0.25">
      <c r="A522" s="91"/>
      <c r="E522" s="107"/>
      <c r="F522" s="107"/>
      <c r="G522" s="107"/>
      <c r="I522" s="107"/>
      <c r="J522" s="107"/>
      <c r="K522" s="107"/>
      <c r="L522" s="107"/>
      <c r="M522" s="107"/>
      <c r="N522" s="107"/>
      <c r="O522" s="107"/>
      <c r="P522" s="107"/>
    </row>
    <row r="523" spans="1:16" x14ac:dyDescent="0.25">
      <c r="A523" s="91"/>
      <c r="E523" s="107"/>
      <c r="F523" s="107"/>
      <c r="G523" s="107"/>
      <c r="I523" s="107"/>
      <c r="J523" s="107"/>
      <c r="K523" s="107"/>
      <c r="L523" s="107"/>
      <c r="M523" s="107"/>
      <c r="N523" s="107"/>
      <c r="O523" s="107"/>
      <c r="P523" s="107"/>
    </row>
    <row r="524" spans="1:16" x14ac:dyDescent="0.25">
      <c r="A524" s="91"/>
      <c r="E524" s="107"/>
      <c r="F524" s="107"/>
      <c r="G524" s="107"/>
      <c r="I524" s="107"/>
      <c r="J524" s="107"/>
      <c r="K524" s="107"/>
      <c r="L524" s="107"/>
      <c r="M524" s="107"/>
      <c r="N524" s="107"/>
      <c r="O524" s="107"/>
      <c r="P524" s="107"/>
    </row>
    <row r="525" spans="1:16" x14ac:dyDescent="0.25">
      <c r="A525" s="91"/>
      <c r="E525" s="107"/>
      <c r="F525" s="107"/>
      <c r="G525" s="107"/>
      <c r="I525" s="107"/>
      <c r="J525" s="107"/>
      <c r="K525" s="107"/>
      <c r="L525" s="107"/>
      <c r="M525" s="107"/>
      <c r="N525" s="107"/>
      <c r="O525" s="107"/>
      <c r="P525" s="107"/>
    </row>
    <row r="526" spans="1:16" x14ac:dyDescent="0.25">
      <c r="A526" s="91"/>
      <c r="E526" s="107"/>
      <c r="F526" s="107"/>
      <c r="G526" s="107"/>
      <c r="I526" s="107"/>
      <c r="J526" s="107"/>
      <c r="K526" s="107"/>
      <c r="L526" s="107"/>
      <c r="M526" s="107"/>
      <c r="N526" s="107"/>
      <c r="O526" s="107"/>
      <c r="P526" s="107"/>
    </row>
    <row r="527" spans="1:16" x14ac:dyDescent="0.25">
      <c r="A527" s="91"/>
      <c r="E527" s="107"/>
      <c r="F527" s="107"/>
      <c r="G527" s="107"/>
      <c r="I527" s="107"/>
      <c r="J527" s="107"/>
      <c r="K527" s="107"/>
      <c r="L527" s="107"/>
      <c r="M527" s="107"/>
      <c r="N527" s="107"/>
      <c r="O527" s="107"/>
      <c r="P527" s="107"/>
    </row>
    <row r="528" spans="1:16" x14ac:dyDescent="0.25">
      <c r="A528" s="91"/>
      <c r="E528" s="107"/>
      <c r="F528" s="107"/>
      <c r="G528" s="107"/>
      <c r="I528" s="107"/>
      <c r="J528" s="107"/>
      <c r="K528" s="107"/>
      <c r="L528" s="107"/>
      <c r="M528" s="107"/>
      <c r="N528" s="107"/>
      <c r="O528" s="107"/>
      <c r="P528" s="107"/>
    </row>
    <row r="529" spans="1:16" x14ac:dyDescent="0.25">
      <c r="A529" s="91"/>
      <c r="E529" s="107"/>
      <c r="F529" s="107"/>
      <c r="G529" s="107"/>
      <c r="I529" s="107"/>
      <c r="J529" s="107"/>
      <c r="K529" s="107"/>
      <c r="L529" s="107"/>
      <c r="M529" s="107"/>
      <c r="N529" s="107"/>
      <c r="O529" s="107"/>
      <c r="P529" s="107"/>
    </row>
    <row r="530" spans="1:16" x14ac:dyDescent="0.25">
      <c r="A530" s="91"/>
      <c r="E530" s="107"/>
      <c r="F530" s="107"/>
      <c r="G530" s="107"/>
      <c r="I530" s="107"/>
      <c r="J530" s="107"/>
      <c r="K530" s="107"/>
      <c r="L530" s="107"/>
      <c r="M530" s="107"/>
      <c r="N530" s="107"/>
      <c r="O530" s="107"/>
      <c r="P530" s="107"/>
    </row>
    <row r="531" spans="1:16" x14ac:dyDescent="0.25">
      <c r="A531" s="91"/>
      <c r="E531" s="107"/>
      <c r="F531" s="107"/>
      <c r="G531" s="107"/>
      <c r="I531" s="107"/>
      <c r="J531" s="107"/>
      <c r="K531" s="107"/>
      <c r="L531" s="107"/>
      <c r="M531" s="107"/>
      <c r="N531" s="107"/>
      <c r="O531" s="107"/>
      <c r="P531" s="107"/>
    </row>
    <row r="532" spans="1:16" x14ac:dyDescent="0.25">
      <c r="A532" s="91"/>
      <c r="E532" s="107"/>
      <c r="F532" s="107"/>
      <c r="G532" s="107"/>
      <c r="I532" s="107"/>
      <c r="J532" s="107"/>
      <c r="K532" s="107"/>
      <c r="L532" s="107"/>
      <c r="M532" s="107"/>
      <c r="N532" s="107"/>
      <c r="O532" s="107"/>
      <c r="P532" s="107"/>
    </row>
    <row r="533" spans="1:16" x14ac:dyDescent="0.25">
      <c r="A533" s="91"/>
      <c r="E533" s="107"/>
      <c r="F533" s="107"/>
      <c r="G533" s="107"/>
      <c r="I533" s="107"/>
      <c r="J533" s="107"/>
      <c r="K533" s="107"/>
      <c r="L533" s="107"/>
      <c r="M533" s="107"/>
      <c r="N533" s="107"/>
      <c r="O533" s="107"/>
      <c r="P533" s="107"/>
    </row>
    <row r="534" spans="1:16" x14ac:dyDescent="0.25">
      <c r="A534" s="91"/>
      <c r="E534" s="107"/>
      <c r="F534" s="107"/>
      <c r="G534" s="107"/>
      <c r="I534" s="107"/>
      <c r="J534" s="107"/>
      <c r="K534" s="107"/>
      <c r="L534" s="107"/>
      <c r="M534" s="107"/>
      <c r="N534" s="107"/>
      <c r="O534" s="107"/>
      <c r="P534" s="107"/>
    </row>
    <row r="535" spans="1:16" x14ac:dyDescent="0.25">
      <c r="A535" s="91"/>
      <c r="E535" s="107"/>
      <c r="F535" s="107"/>
      <c r="G535" s="107"/>
      <c r="I535" s="107"/>
      <c r="J535" s="107"/>
      <c r="K535" s="107"/>
      <c r="L535" s="107"/>
      <c r="M535" s="107"/>
      <c r="N535" s="107"/>
      <c r="O535" s="107"/>
      <c r="P535" s="107"/>
    </row>
    <row r="536" spans="1:16" x14ac:dyDescent="0.25">
      <c r="A536" s="91"/>
      <c r="E536" s="107"/>
      <c r="F536" s="107"/>
      <c r="G536" s="107"/>
      <c r="I536" s="107"/>
      <c r="J536" s="107"/>
      <c r="K536" s="107"/>
      <c r="L536" s="107"/>
      <c r="M536" s="107"/>
      <c r="N536" s="107"/>
      <c r="O536" s="107"/>
      <c r="P536" s="107"/>
    </row>
    <row r="537" spans="1:16" x14ac:dyDescent="0.25">
      <c r="A537" s="91"/>
      <c r="E537" s="107"/>
      <c r="F537" s="107"/>
      <c r="G537" s="107"/>
      <c r="I537" s="107"/>
      <c r="J537" s="107"/>
      <c r="K537" s="107"/>
      <c r="L537" s="107"/>
      <c r="M537" s="107"/>
      <c r="N537" s="107"/>
      <c r="O537" s="107"/>
      <c r="P537" s="107"/>
    </row>
    <row r="538" spans="1:16" x14ac:dyDescent="0.25">
      <c r="A538" s="91"/>
      <c r="E538" s="107"/>
      <c r="F538" s="107"/>
      <c r="G538" s="107"/>
      <c r="I538" s="107"/>
      <c r="J538" s="107"/>
      <c r="K538" s="107"/>
      <c r="L538" s="107"/>
      <c r="M538" s="107"/>
      <c r="N538" s="107"/>
      <c r="O538" s="107"/>
      <c r="P538" s="107"/>
    </row>
    <row r="539" spans="1:16" x14ac:dyDescent="0.25">
      <c r="A539" s="91"/>
      <c r="E539" s="107"/>
      <c r="F539" s="107"/>
      <c r="G539" s="107"/>
      <c r="I539" s="107"/>
      <c r="J539" s="107"/>
      <c r="K539" s="107"/>
      <c r="L539" s="107"/>
      <c r="M539" s="107"/>
      <c r="N539" s="107"/>
      <c r="O539" s="107"/>
      <c r="P539" s="107"/>
    </row>
    <row r="540" spans="1:16" x14ac:dyDescent="0.25">
      <c r="A540" s="91"/>
      <c r="E540" s="107"/>
      <c r="F540" s="107"/>
      <c r="G540" s="107"/>
      <c r="I540" s="107"/>
      <c r="J540" s="107"/>
      <c r="K540" s="107"/>
      <c r="L540" s="107"/>
      <c r="M540" s="107"/>
      <c r="N540" s="107"/>
      <c r="O540" s="107"/>
      <c r="P540" s="107"/>
    </row>
    <row r="541" spans="1:16" x14ac:dyDescent="0.25">
      <c r="A541" s="91"/>
      <c r="E541" s="107"/>
      <c r="F541" s="107"/>
      <c r="G541" s="107"/>
      <c r="I541" s="107"/>
      <c r="J541" s="107"/>
      <c r="K541" s="107"/>
      <c r="L541" s="107"/>
      <c r="M541" s="107"/>
      <c r="N541" s="107"/>
      <c r="O541" s="107"/>
      <c r="P541" s="107"/>
    </row>
    <row r="542" spans="1:16" x14ac:dyDescent="0.25">
      <c r="A542" s="91"/>
      <c r="E542" s="107"/>
      <c r="F542" s="107"/>
      <c r="G542" s="107"/>
      <c r="I542" s="107"/>
      <c r="J542" s="107"/>
      <c r="K542" s="107"/>
      <c r="L542" s="107"/>
      <c r="M542" s="107"/>
      <c r="N542" s="107"/>
      <c r="O542" s="107"/>
      <c r="P542" s="107"/>
    </row>
    <row r="543" spans="1:16" x14ac:dyDescent="0.25">
      <c r="A543" s="91"/>
      <c r="E543" s="107"/>
      <c r="F543" s="107"/>
      <c r="G543" s="107"/>
      <c r="I543" s="107"/>
      <c r="J543" s="107"/>
      <c r="K543" s="107"/>
      <c r="L543" s="107"/>
      <c r="M543" s="107"/>
      <c r="N543" s="107"/>
      <c r="O543" s="107"/>
      <c r="P543" s="107"/>
    </row>
    <row r="544" spans="1:16" x14ac:dyDescent="0.25">
      <c r="A544" s="91"/>
      <c r="E544" s="107"/>
      <c r="F544" s="107"/>
      <c r="G544" s="107"/>
      <c r="I544" s="107"/>
      <c r="J544" s="107"/>
      <c r="K544" s="107"/>
      <c r="L544" s="107"/>
      <c r="M544" s="107"/>
      <c r="N544" s="107"/>
      <c r="O544" s="107"/>
      <c r="P544" s="107"/>
    </row>
    <row r="545" spans="1:16" x14ac:dyDescent="0.25">
      <c r="A545" s="91"/>
      <c r="E545" s="107"/>
      <c r="F545" s="107"/>
      <c r="G545" s="107"/>
      <c r="I545" s="107"/>
      <c r="J545" s="107"/>
      <c r="K545" s="107"/>
      <c r="L545" s="107"/>
      <c r="M545" s="107"/>
      <c r="N545" s="107"/>
      <c r="O545" s="107"/>
      <c r="P545" s="107"/>
    </row>
    <row r="546" spans="1:16" x14ac:dyDescent="0.25">
      <c r="A546" s="91"/>
      <c r="E546" s="107"/>
      <c r="F546" s="107"/>
      <c r="G546" s="107"/>
      <c r="I546" s="107"/>
      <c r="J546" s="107"/>
      <c r="K546" s="107"/>
      <c r="L546" s="107"/>
      <c r="M546" s="107"/>
      <c r="N546" s="107"/>
      <c r="O546" s="107"/>
      <c r="P546" s="107"/>
    </row>
    <row r="547" spans="1:16" x14ac:dyDescent="0.25">
      <c r="A547" s="91"/>
      <c r="E547" s="107"/>
      <c r="F547" s="107"/>
      <c r="G547" s="107"/>
      <c r="I547" s="107"/>
      <c r="J547" s="107"/>
      <c r="K547" s="107"/>
      <c r="L547" s="107"/>
      <c r="M547" s="107"/>
      <c r="N547" s="107"/>
      <c r="O547" s="107"/>
      <c r="P547" s="107"/>
    </row>
    <row r="548" spans="1:16" x14ac:dyDescent="0.25">
      <c r="A548" s="91"/>
      <c r="E548" s="107"/>
      <c r="F548" s="107"/>
      <c r="G548" s="107"/>
      <c r="I548" s="107"/>
      <c r="J548" s="107"/>
      <c r="K548" s="107"/>
      <c r="L548" s="107"/>
      <c r="M548" s="107"/>
      <c r="N548" s="107"/>
      <c r="O548" s="107"/>
      <c r="P548" s="107"/>
    </row>
    <row r="549" spans="1:16" x14ac:dyDescent="0.25">
      <c r="A549" s="91"/>
      <c r="E549" s="107"/>
      <c r="F549" s="107"/>
      <c r="G549" s="107"/>
      <c r="I549" s="107"/>
      <c r="J549" s="107"/>
      <c r="K549" s="107"/>
      <c r="L549" s="107"/>
      <c r="M549" s="107"/>
      <c r="N549" s="107"/>
      <c r="O549" s="107"/>
      <c r="P549" s="107"/>
    </row>
    <row r="550" spans="1:16" x14ac:dyDescent="0.25">
      <c r="A550" s="91"/>
      <c r="E550" s="107"/>
      <c r="F550" s="107"/>
      <c r="G550" s="107"/>
      <c r="I550" s="107"/>
      <c r="J550" s="107"/>
      <c r="K550" s="107"/>
      <c r="L550" s="107"/>
      <c r="M550" s="107"/>
      <c r="N550" s="107"/>
      <c r="O550" s="107"/>
      <c r="P550" s="107"/>
    </row>
    <row r="551" spans="1:16" x14ac:dyDescent="0.25">
      <c r="A551" s="91"/>
      <c r="E551" s="107"/>
      <c r="F551" s="107"/>
      <c r="G551" s="107"/>
      <c r="I551" s="107"/>
      <c r="J551" s="107"/>
      <c r="K551" s="107"/>
      <c r="L551" s="107"/>
      <c r="M551" s="107"/>
      <c r="N551" s="107"/>
      <c r="O551" s="107"/>
      <c r="P551" s="107"/>
    </row>
    <row r="552" spans="1:16" x14ac:dyDescent="0.25">
      <c r="A552" s="91"/>
      <c r="E552" s="107"/>
      <c r="F552" s="107"/>
      <c r="G552" s="107"/>
      <c r="I552" s="107"/>
      <c r="J552" s="107"/>
      <c r="K552" s="107"/>
      <c r="L552" s="107"/>
      <c r="M552" s="107"/>
      <c r="N552" s="107"/>
      <c r="O552" s="107"/>
      <c r="P552" s="107"/>
    </row>
    <row r="553" spans="1:16" x14ac:dyDescent="0.25">
      <c r="A553" s="91"/>
      <c r="E553" s="107"/>
      <c r="F553" s="107"/>
      <c r="G553" s="107"/>
      <c r="I553" s="107"/>
      <c r="J553" s="107"/>
      <c r="K553" s="107"/>
      <c r="L553" s="107"/>
      <c r="M553" s="107"/>
      <c r="N553" s="107"/>
      <c r="O553" s="107"/>
      <c r="P553" s="107"/>
    </row>
    <row r="554" spans="1:16" x14ac:dyDescent="0.25">
      <c r="A554" s="91"/>
      <c r="E554" s="107"/>
      <c r="F554" s="107"/>
      <c r="G554" s="107"/>
      <c r="I554" s="107"/>
      <c r="J554" s="107"/>
      <c r="K554" s="107"/>
      <c r="L554" s="107"/>
      <c r="M554" s="107"/>
      <c r="N554" s="107"/>
      <c r="O554" s="107"/>
      <c r="P554" s="107"/>
    </row>
    <row r="555" spans="1:16" x14ac:dyDescent="0.25">
      <c r="A555" s="91"/>
      <c r="E555" s="107"/>
      <c r="F555" s="107"/>
      <c r="G555" s="107"/>
      <c r="I555" s="107"/>
      <c r="J555" s="107"/>
      <c r="K555" s="107"/>
      <c r="L555" s="107"/>
      <c r="M555" s="107"/>
      <c r="N555" s="107"/>
      <c r="O555" s="107"/>
      <c r="P555" s="107"/>
    </row>
    <row r="556" spans="1:16" x14ac:dyDescent="0.25">
      <c r="A556" s="91"/>
      <c r="E556" s="107"/>
      <c r="F556" s="107"/>
      <c r="G556" s="107"/>
      <c r="I556" s="107"/>
      <c r="J556" s="107"/>
      <c r="K556" s="107"/>
      <c r="L556" s="107"/>
      <c r="M556" s="107"/>
      <c r="N556" s="107"/>
      <c r="O556" s="107"/>
      <c r="P556" s="107"/>
    </row>
    <row r="557" spans="1:16" x14ac:dyDescent="0.25">
      <c r="A557" s="91"/>
      <c r="E557" s="107"/>
      <c r="F557" s="107"/>
      <c r="G557" s="107"/>
      <c r="I557" s="107"/>
      <c r="J557" s="107"/>
      <c r="K557" s="107"/>
      <c r="L557" s="107"/>
      <c r="M557" s="107"/>
      <c r="N557" s="107"/>
      <c r="O557" s="107"/>
      <c r="P557" s="107"/>
    </row>
    <row r="558" spans="1:16" x14ac:dyDescent="0.25">
      <c r="A558" s="91"/>
      <c r="E558" s="107"/>
      <c r="F558" s="107"/>
      <c r="G558" s="107"/>
      <c r="I558" s="107"/>
      <c r="J558" s="107"/>
      <c r="K558" s="107"/>
      <c r="L558" s="107"/>
      <c r="M558" s="107"/>
      <c r="N558" s="107"/>
      <c r="O558" s="107"/>
      <c r="P558" s="107"/>
    </row>
    <row r="559" spans="1:16" x14ac:dyDescent="0.25">
      <c r="A559" s="91"/>
      <c r="E559" s="107"/>
      <c r="F559" s="107"/>
      <c r="G559" s="107"/>
      <c r="I559" s="107"/>
      <c r="J559" s="107"/>
      <c r="K559" s="107"/>
      <c r="L559" s="107"/>
      <c r="M559" s="107"/>
      <c r="N559" s="107"/>
      <c r="O559" s="107"/>
      <c r="P559" s="107"/>
    </row>
    <row r="560" spans="1:16" x14ac:dyDescent="0.25">
      <c r="A560" s="91"/>
      <c r="E560" s="107"/>
      <c r="F560" s="107"/>
      <c r="G560" s="107"/>
      <c r="I560" s="107"/>
      <c r="J560" s="107"/>
      <c r="K560" s="107"/>
      <c r="L560" s="107"/>
      <c r="M560" s="107"/>
      <c r="N560" s="107"/>
      <c r="O560" s="107"/>
      <c r="P560" s="107"/>
    </row>
    <row r="561" spans="1:16" x14ac:dyDescent="0.25">
      <c r="A561" s="91"/>
      <c r="E561" s="107"/>
      <c r="F561" s="107"/>
      <c r="G561" s="107"/>
      <c r="I561" s="107"/>
      <c r="J561" s="107"/>
      <c r="K561" s="107"/>
      <c r="L561" s="107"/>
      <c r="M561" s="107"/>
      <c r="N561" s="107"/>
      <c r="O561" s="107"/>
      <c r="P561" s="107"/>
    </row>
    <row r="562" spans="1:16" x14ac:dyDescent="0.25">
      <c r="A562" s="91"/>
      <c r="E562" s="107"/>
      <c r="F562" s="107"/>
      <c r="G562" s="107"/>
      <c r="I562" s="107"/>
      <c r="J562" s="107"/>
      <c r="K562" s="107"/>
      <c r="L562" s="107"/>
      <c r="M562" s="107"/>
      <c r="N562" s="107"/>
      <c r="O562" s="107"/>
      <c r="P562" s="107"/>
    </row>
    <row r="563" spans="1:16" x14ac:dyDescent="0.25">
      <c r="A563" s="91"/>
      <c r="E563" s="107"/>
      <c r="F563" s="107"/>
      <c r="G563" s="107"/>
      <c r="I563" s="107"/>
      <c r="J563" s="107"/>
      <c r="K563" s="107"/>
      <c r="L563" s="107"/>
      <c r="M563" s="107"/>
      <c r="N563" s="107"/>
      <c r="O563" s="107"/>
      <c r="P563" s="107"/>
    </row>
    <row r="564" spans="1:16" x14ac:dyDescent="0.25">
      <c r="A564" s="91"/>
      <c r="E564" s="107"/>
      <c r="F564" s="107"/>
      <c r="G564" s="107"/>
      <c r="I564" s="107"/>
      <c r="J564" s="107"/>
      <c r="K564" s="107"/>
      <c r="L564" s="107"/>
      <c r="M564" s="107"/>
      <c r="N564" s="107"/>
      <c r="O564" s="107"/>
      <c r="P564" s="107"/>
    </row>
    <row r="565" spans="1:16" x14ac:dyDescent="0.25">
      <c r="A565" s="91"/>
      <c r="E565" s="107"/>
      <c r="F565" s="107"/>
      <c r="G565" s="107"/>
      <c r="I565" s="107"/>
      <c r="J565" s="107"/>
      <c r="K565" s="107"/>
      <c r="L565" s="107"/>
      <c r="M565" s="107"/>
      <c r="N565" s="107"/>
      <c r="O565" s="107"/>
      <c r="P565" s="107"/>
    </row>
    <row r="566" spans="1:16" x14ac:dyDescent="0.25">
      <c r="A566" s="91"/>
      <c r="E566" s="107"/>
      <c r="F566" s="107"/>
      <c r="G566" s="107"/>
      <c r="I566" s="107"/>
      <c r="J566" s="107"/>
      <c r="K566" s="107"/>
      <c r="L566" s="107"/>
      <c r="M566" s="107"/>
      <c r="N566" s="107"/>
      <c r="O566" s="107"/>
      <c r="P566" s="107"/>
    </row>
    <row r="567" spans="1:16" x14ac:dyDescent="0.25">
      <c r="A567" s="91"/>
      <c r="E567" s="107"/>
      <c r="F567" s="107"/>
      <c r="G567" s="107"/>
      <c r="I567" s="107"/>
      <c r="J567" s="107"/>
      <c r="K567" s="107"/>
      <c r="L567" s="107"/>
      <c r="M567" s="107"/>
      <c r="N567" s="107"/>
      <c r="O567" s="107"/>
      <c r="P567" s="107"/>
    </row>
    <row r="568" spans="1:16" x14ac:dyDescent="0.25">
      <c r="A568" s="91"/>
      <c r="E568" s="107"/>
      <c r="F568" s="107"/>
      <c r="G568" s="107"/>
      <c r="I568" s="107"/>
      <c r="J568" s="107"/>
      <c r="K568" s="107"/>
      <c r="L568" s="107"/>
      <c r="M568" s="107"/>
      <c r="N568" s="107"/>
      <c r="O568" s="107"/>
      <c r="P568" s="107"/>
    </row>
    <row r="569" spans="1:16" x14ac:dyDescent="0.25">
      <c r="A569" s="91"/>
      <c r="E569" s="107"/>
      <c r="F569" s="107"/>
      <c r="G569" s="107"/>
      <c r="I569" s="107"/>
      <c r="J569" s="107"/>
      <c r="K569" s="107"/>
      <c r="L569" s="107"/>
      <c r="M569" s="107"/>
      <c r="N569" s="107"/>
      <c r="O569" s="107"/>
      <c r="P569" s="107"/>
    </row>
    <row r="570" spans="1:16" x14ac:dyDescent="0.25">
      <c r="A570" s="91"/>
      <c r="E570" s="107"/>
      <c r="F570" s="107"/>
      <c r="G570" s="107"/>
      <c r="I570" s="107"/>
      <c r="J570" s="107"/>
      <c r="K570" s="107"/>
      <c r="L570" s="107"/>
      <c r="M570" s="107"/>
      <c r="N570" s="107"/>
      <c r="O570" s="107"/>
      <c r="P570" s="107"/>
    </row>
    <row r="571" spans="1:16" x14ac:dyDescent="0.25">
      <c r="A571" s="91"/>
      <c r="E571" s="107"/>
      <c r="F571" s="107"/>
      <c r="G571" s="107"/>
      <c r="I571" s="107"/>
      <c r="J571" s="107"/>
      <c r="K571" s="107"/>
      <c r="L571" s="107"/>
      <c r="M571" s="107"/>
      <c r="N571" s="107"/>
      <c r="O571" s="107"/>
      <c r="P571" s="107"/>
    </row>
    <row r="572" spans="1:16" x14ac:dyDescent="0.25">
      <c r="A572" s="91"/>
      <c r="E572" s="107"/>
      <c r="F572" s="107"/>
      <c r="G572" s="107"/>
      <c r="I572" s="107"/>
      <c r="J572" s="107"/>
      <c r="K572" s="107"/>
      <c r="L572" s="107"/>
      <c r="M572" s="107"/>
      <c r="N572" s="107"/>
      <c r="O572" s="107"/>
      <c r="P572" s="107"/>
    </row>
    <row r="573" spans="1:16" x14ac:dyDescent="0.25">
      <c r="A573" s="91"/>
      <c r="E573" s="107"/>
      <c r="F573" s="107"/>
      <c r="G573" s="107"/>
      <c r="I573" s="107"/>
      <c r="J573" s="107"/>
      <c r="K573" s="107"/>
      <c r="L573" s="107"/>
      <c r="M573" s="107"/>
      <c r="N573" s="107"/>
      <c r="O573" s="107"/>
      <c r="P573" s="107"/>
    </row>
    <row r="574" spans="1:16" x14ac:dyDescent="0.25">
      <c r="A574" s="91"/>
      <c r="E574" s="107"/>
      <c r="F574" s="107"/>
      <c r="G574" s="107"/>
      <c r="I574" s="107"/>
      <c r="J574" s="107"/>
      <c r="K574" s="107"/>
      <c r="L574" s="107"/>
      <c r="M574" s="107"/>
      <c r="N574" s="107"/>
      <c r="O574" s="107"/>
      <c r="P574" s="107"/>
    </row>
    <row r="575" spans="1:16" x14ac:dyDescent="0.25">
      <c r="A575" s="91"/>
      <c r="E575" s="107"/>
      <c r="F575" s="107"/>
      <c r="G575" s="107"/>
      <c r="I575" s="107"/>
      <c r="J575" s="107"/>
      <c r="K575" s="107"/>
      <c r="L575" s="107"/>
      <c r="M575" s="107"/>
      <c r="N575" s="107"/>
      <c r="O575" s="107"/>
      <c r="P575" s="107"/>
    </row>
    <row r="576" spans="1:16" x14ac:dyDescent="0.25">
      <c r="A576" s="91"/>
      <c r="E576" s="107"/>
      <c r="F576" s="107"/>
      <c r="G576" s="107"/>
      <c r="I576" s="107"/>
      <c r="J576" s="107"/>
      <c r="K576" s="107"/>
      <c r="L576" s="107"/>
      <c r="M576" s="107"/>
      <c r="N576" s="107"/>
      <c r="O576" s="107"/>
      <c r="P576" s="107"/>
    </row>
    <row r="577" spans="1:16" x14ac:dyDescent="0.25">
      <c r="A577" s="91"/>
      <c r="E577" s="107"/>
      <c r="F577" s="107"/>
      <c r="G577" s="107"/>
      <c r="I577" s="107"/>
      <c r="J577" s="107"/>
      <c r="K577" s="107"/>
      <c r="L577" s="107"/>
      <c r="M577" s="107"/>
      <c r="N577" s="107"/>
      <c r="O577" s="107"/>
      <c r="P577" s="107"/>
    </row>
    <row r="578" spans="1:16" x14ac:dyDescent="0.25">
      <c r="A578" s="91"/>
      <c r="E578" s="107"/>
      <c r="F578" s="107"/>
      <c r="G578" s="107"/>
      <c r="I578" s="107"/>
      <c r="J578" s="107"/>
      <c r="K578" s="107"/>
      <c r="L578" s="107"/>
      <c r="M578" s="107"/>
      <c r="N578" s="107"/>
      <c r="O578" s="107"/>
      <c r="P578" s="107"/>
    </row>
    <row r="579" spans="1:16" x14ac:dyDescent="0.25">
      <c r="A579" s="91"/>
      <c r="E579" s="107"/>
      <c r="F579" s="107"/>
      <c r="G579" s="107"/>
      <c r="I579" s="107"/>
      <c r="J579" s="107"/>
      <c r="K579" s="107"/>
      <c r="L579" s="107"/>
      <c r="M579" s="107"/>
      <c r="N579" s="107"/>
      <c r="O579" s="107"/>
      <c r="P579" s="107"/>
    </row>
    <row r="580" spans="1:16" x14ac:dyDescent="0.25">
      <c r="A580" s="91"/>
      <c r="E580" s="107"/>
      <c r="F580" s="107"/>
      <c r="G580" s="107"/>
      <c r="I580" s="107"/>
      <c r="J580" s="107"/>
      <c r="K580" s="107"/>
      <c r="L580" s="107"/>
      <c r="M580" s="107"/>
      <c r="N580" s="107"/>
      <c r="O580" s="107"/>
      <c r="P580" s="107"/>
    </row>
    <row r="581" spans="1:16" x14ac:dyDescent="0.25">
      <c r="A581" s="91"/>
      <c r="E581" s="107"/>
      <c r="F581" s="107"/>
      <c r="G581" s="107"/>
      <c r="I581" s="107"/>
      <c r="J581" s="107"/>
      <c r="K581" s="107"/>
      <c r="L581" s="107"/>
      <c r="M581" s="107"/>
      <c r="N581" s="107"/>
      <c r="O581" s="107"/>
      <c r="P581" s="107"/>
    </row>
    <row r="582" spans="1:16" x14ac:dyDescent="0.25">
      <c r="A582" s="91"/>
      <c r="E582" s="107"/>
      <c r="F582" s="107"/>
      <c r="G582" s="107"/>
      <c r="I582" s="107"/>
      <c r="J582" s="107"/>
      <c r="K582" s="107"/>
      <c r="L582" s="107"/>
      <c r="M582" s="107"/>
      <c r="N582" s="107"/>
      <c r="O582" s="107"/>
      <c r="P582" s="107"/>
    </row>
    <row r="583" spans="1:16" x14ac:dyDescent="0.25">
      <c r="A583" s="91"/>
      <c r="E583" s="107"/>
      <c r="F583" s="107"/>
      <c r="G583" s="107"/>
      <c r="I583" s="107"/>
      <c r="J583" s="107"/>
      <c r="K583" s="107"/>
      <c r="L583" s="107"/>
      <c r="M583" s="107"/>
      <c r="N583" s="107"/>
      <c r="O583" s="107"/>
      <c r="P583" s="107"/>
    </row>
    <row r="584" spans="1:16" x14ac:dyDescent="0.25">
      <c r="A584" s="91"/>
      <c r="E584" s="107"/>
      <c r="F584" s="107"/>
      <c r="G584" s="107"/>
      <c r="I584" s="107"/>
      <c r="J584" s="107"/>
      <c r="K584" s="107"/>
      <c r="L584" s="107"/>
      <c r="M584" s="107"/>
      <c r="N584" s="107"/>
      <c r="O584" s="107"/>
      <c r="P584" s="107"/>
    </row>
    <row r="585" spans="1:16" x14ac:dyDescent="0.25">
      <c r="A585" s="91"/>
      <c r="E585" s="107"/>
      <c r="F585" s="107"/>
      <c r="G585" s="107"/>
      <c r="I585" s="107"/>
      <c r="J585" s="107"/>
      <c r="K585" s="107"/>
      <c r="L585" s="107"/>
      <c r="M585" s="107"/>
      <c r="N585" s="107"/>
      <c r="O585" s="107"/>
      <c r="P585" s="107"/>
    </row>
    <row r="586" spans="1:16" x14ac:dyDescent="0.25">
      <c r="A586" s="91"/>
      <c r="E586" s="107"/>
      <c r="F586" s="107"/>
      <c r="G586" s="107"/>
      <c r="I586" s="107"/>
      <c r="J586" s="107"/>
      <c r="K586" s="107"/>
      <c r="L586" s="107"/>
      <c r="M586" s="107"/>
      <c r="N586" s="107"/>
      <c r="O586" s="107"/>
      <c r="P586" s="107"/>
    </row>
    <row r="587" spans="1:16" x14ac:dyDescent="0.25">
      <c r="A587" s="91"/>
      <c r="E587" s="107"/>
      <c r="F587" s="107"/>
      <c r="G587" s="107"/>
      <c r="I587" s="107"/>
      <c r="J587" s="107"/>
      <c r="K587" s="107"/>
      <c r="L587" s="107"/>
      <c r="M587" s="107"/>
      <c r="N587" s="107"/>
      <c r="O587" s="107"/>
      <c r="P587" s="107"/>
    </row>
    <row r="588" spans="1:16" x14ac:dyDescent="0.25">
      <c r="A588" s="91"/>
      <c r="E588" s="107"/>
      <c r="F588" s="107"/>
      <c r="G588" s="107"/>
      <c r="I588" s="107"/>
      <c r="J588" s="107"/>
      <c r="K588" s="107"/>
      <c r="L588" s="107"/>
      <c r="M588" s="107"/>
      <c r="N588" s="107"/>
      <c r="O588" s="107"/>
      <c r="P588" s="107"/>
    </row>
    <row r="589" spans="1:16" x14ac:dyDescent="0.25">
      <c r="A589" s="91"/>
      <c r="E589" s="107"/>
      <c r="F589" s="107"/>
      <c r="G589" s="107"/>
      <c r="I589" s="107"/>
      <c r="J589" s="107"/>
      <c r="K589" s="107"/>
      <c r="L589" s="107"/>
      <c r="M589" s="107"/>
      <c r="N589" s="107"/>
      <c r="O589" s="107"/>
      <c r="P589" s="107"/>
    </row>
    <row r="590" spans="1:16" x14ac:dyDescent="0.25">
      <c r="A590" s="91"/>
      <c r="E590" s="107"/>
      <c r="F590" s="107"/>
      <c r="G590" s="107"/>
      <c r="I590" s="107"/>
      <c r="J590" s="107"/>
      <c r="K590" s="107"/>
      <c r="L590" s="107"/>
      <c r="M590" s="107"/>
      <c r="N590" s="107"/>
      <c r="O590" s="107"/>
      <c r="P590" s="107"/>
    </row>
    <row r="591" spans="1:16" x14ac:dyDescent="0.25">
      <c r="A591" s="91"/>
      <c r="E591" s="107"/>
      <c r="F591" s="107"/>
      <c r="G591" s="107"/>
      <c r="I591" s="107"/>
      <c r="J591" s="107"/>
      <c r="K591" s="107"/>
      <c r="L591" s="107"/>
      <c r="M591" s="107"/>
      <c r="N591" s="107"/>
      <c r="O591" s="107"/>
      <c r="P591" s="107"/>
    </row>
    <row r="592" spans="1:16" x14ac:dyDescent="0.25">
      <c r="A592" s="91"/>
      <c r="E592" s="107"/>
      <c r="F592" s="107"/>
      <c r="G592" s="107"/>
      <c r="I592" s="107"/>
      <c r="J592" s="107"/>
      <c r="K592" s="107"/>
      <c r="L592" s="107"/>
      <c r="M592" s="107"/>
      <c r="N592" s="107"/>
      <c r="O592" s="107"/>
      <c r="P592" s="107"/>
    </row>
    <row r="593" spans="1:16" x14ac:dyDescent="0.25">
      <c r="A593" s="91"/>
      <c r="E593" s="107"/>
      <c r="F593" s="107"/>
      <c r="G593" s="107"/>
      <c r="I593" s="107"/>
      <c r="J593" s="107"/>
      <c r="K593" s="107"/>
      <c r="L593" s="107"/>
      <c r="M593" s="107"/>
      <c r="N593" s="107"/>
      <c r="O593" s="107"/>
      <c r="P593" s="107"/>
    </row>
    <row r="594" spans="1:16" x14ac:dyDescent="0.25">
      <c r="A594" s="91"/>
      <c r="E594" s="107"/>
      <c r="F594" s="107"/>
      <c r="G594" s="107"/>
      <c r="I594" s="107"/>
      <c r="J594" s="107"/>
      <c r="K594" s="107"/>
      <c r="L594" s="107"/>
      <c r="M594" s="107"/>
      <c r="N594" s="107"/>
      <c r="O594" s="107"/>
      <c r="P594" s="107"/>
    </row>
    <row r="595" spans="1:16" x14ac:dyDescent="0.25">
      <c r="A595" s="91"/>
      <c r="E595" s="107"/>
      <c r="F595" s="107"/>
      <c r="G595" s="107"/>
      <c r="I595" s="107"/>
      <c r="J595" s="107"/>
      <c r="K595" s="107"/>
      <c r="L595" s="107"/>
      <c r="M595" s="107"/>
      <c r="N595" s="107"/>
      <c r="O595" s="107"/>
      <c r="P595" s="107"/>
    </row>
    <row r="596" spans="1:16" x14ac:dyDescent="0.25">
      <c r="A596" s="91"/>
      <c r="E596" s="107"/>
      <c r="F596" s="107"/>
      <c r="G596" s="107"/>
      <c r="I596" s="107"/>
      <c r="J596" s="107"/>
      <c r="K596" s="107"/>
      <c r="L596" s="107"/>
      <c r="M596" s="107"/>
      <c r="N596" s="107"/>
      <c r="O596" s="107"/>
      <c r="P596" s="107"/>
    </row>
    <row r="597" spans="1:16" x14ac:dyDescent="0.25">
      <c r="A597" s="91"/>
      <c r="E597" s="107"/>
      <c r="F597" s="107"/>
      <c r="G597" s="107"/>
      <c r="I597" s="107"/>
      <c r="J597" s="107"/>
      <c r="K597" s="107"/>
      <c r="L597" s="107"/>
      <c r="M597" s="107"/>
      <c r="N597" s="107"/>
      <c r="O597" s="107"/>
      <c r="P597" s="107"/>
    </row>
    <row r="598" spans="1:16" x14ac:dyDescent="0.25">
      <c r="A598" s="91"/>
      <c r="E598" s="107"/>
      <c r="F598" s="107"/>
      <c r="G598" s="107"/>
      <c r="I598" s="107"/>
      <c r="J598" s="107"/>
      <c r="K598" s="107"/>
      <c r="L598" s="107"/>
      <c r="M598" s="107"/>
      <c r="N598" s="107"/>
      <c r="O598" s="107"/>
      <c r="P598" s="107"/>
    </row>
    <row r="599" spans="1:16" x14ac:dyDescent="0.25">
      <c r="A599" s="91"/>
      <c r="E599" s="107"/>
      <c r="F599" s="107"/>
      <c r="G599" s="107"/>
      <c r="I599" s="107"/>
      <c r="J599" s="107"/>
      <c r="K599" s="107"/>
      <c r="L599" s="107"/>
      <c r="M599" s="107"/>
      <c r="N599" s="107"/>
      <c r="O599" s="107"/>
      <c r="P599" s="107"/>
    </row>
    <row r="600" spans="1:16" x14ac:dyDescent="0.25">
      <c r="A600" s="91"/>
      <c r="E600" s="107"/>
      <c r="F600" s="107"/>
      <c r="G600" s="107"/>
      <c r="I600" s="107"/>
      <c r="J600" s="107"/>
      <c r="K600" s="107"/>
      <c r="L600" s="107"/>
      <c r="M600" s="107"/>
      <c r="N600" s="107"/>
      <c r="O600" s="107"/>
      <c r="P600" s="107"/>
    </row>
    <row r="601" spans="1:16" x14ac:dyDescent="0.25">
      <c r="A601" s="91"/>
      <c r="E601" s="107"/>
      <c r="F601" s="107"/>
      <c r="G601" s="107"/>
      <c r="I601" s="107"/>
      <c r="J601" s="107"/>
      <c r="K601" s="107"/>
      <c r="L601" s="107"/>
      <c r="M601" s="107"/>
      <c r="N601" s="107"/>
      <c r="O601" s="107"/>
      <c r="P601" s="107"/>
    </row>
    <row r="602" spans="1:16" x14ac:dyDescent="0.25">
      <c r="A602" s="91"/>
      <c r="E602" s="107"/>
      <c r="F602" s="107"/>
      <c r="G602" s="107"/>
      <c r="I602" s="107"/>
      <c r="J602" s="107"/>
      <c r="K602" s="107"/>
      <c r="L602" s="107"/>
      <c r="M602" s="107"/>
      <c r="N602" s="107"/>
      <c r="O602" s="107"/>
      <c r="P602" s="107"/>
    </row>
    <row r="603" spans="1:16" x14ac:dyDescent="0.25">
      <c r="A603" s="91"/>
      <c r="E603" s="107"/>
      <c r="F603" s="107"/>
      <c r="G603" s="107"/>
      <c r="I603" s="107"/>
      <c r="J603" s="107"/>
      <c r="K603" s="107"/>
      <c r="L603" s="107"/>
      <c r="M603" s="107"/>
      <c r="N603" s="107"/>
      <c r="O603" s="107"/>
      <c r="P603" s="107"/>
    </row>
    <row r="604" spans="1:16" x14ac:dyDescent="0.25">
      <c r="A604" s="91"/>
      <c r="E604" s="107"/>
      <c r="F604" s="107"/>
      <c r="G604" s="107"/>
      <c r="I604" s="107"/>
      <c r="J604" s="107"/>
      <c r="K604" s="107"/>
      <c r="L604" s="107"/>
      <c r="M604" s="107"/>
      <c r="N604" s="107"/>
      <c r="O604" s="107"/>
      <c r="P604" s="107"/>
    </row>
    <row r="605" spans="1:16" x14ac:dyDescent="0.25">
      <c r="A605" s="91"/>
      <c r="E605" s="107"/>
      <c r="F605" s="107"/>
      <c r="G605" s="107"/>
      <c r="I605" s="107"/>
      <c r="J605" s="107"/>
      <c r="K605" s="107"/>
      <c r="L605" s="107"/>
      <c r="M605" s="107"/>
      <c r="N605" s="107"/>
      <c r="O605" s="107"/>
      <c r="P605" s="107"/>
    </row>
    <row r="606" spans="1:16" x14ac:dyDescent="0.25">
      <c r="A606" s="91"/>
      <c r="E606" s="107"/>
      <c r="F606" s="107"/>
      <c r="G606" s="107"/>
      <c r="I606" s="107"/>
      <c r="J606" s="107"/>
      <c r="K606" s="107"/>
      <c r="L606" s="107"/>
      <c r="M606" s="107"/>
      <c r="N606" s="107"/>
      <c r="O606" s="107"/>
      <c r="P606" s="107"/>
    </row>
    <row r="607" spans="1:16" x14ac:dyDescent="0.25">
      <c r="A607" s="91"/>
      <c r="E607" s="107"/>
      <c r="F607" s="107"/>
      <c r="G607" s="107"/>
      <c r="I607" s="107"/>
      <c r="J607" s="107"/>
      <c r="K607" s="107"/>
      <c r="L607" s="107"/>
      <c r="M607" s="107"/>
      <c r="N607" s="107"/>
      <c r="O607" s="107"/>
      <c r="P607" s="107"/>
    </row>
    <row r="608" spans="1:16" x14ac:dyDescent="0.25">
      <c r="A608" s="91"/>
      <c r="E608" s="107"/>
      <c r="F608" s="107"/>
      <c r="G608" s="107"/>
      <c r="I608" s="107"/>
      <c r="J608" s="107"/>
      <c r="K608" s="107"/>
      <c r="L608" s="107"/>
      <c r="M608" s="107"/>
      <c r="N608" s="107"/>
      <c r="O608" s="107"/>
      <c r="P608" s="107"/>
    </row>
    <row r="609" spans="1:16" x14ac:dyDescent="0.25">
      <c r="A609" s="91"/>
      <c r="E609" s="107"/>
      <c r="F609" s="107"/>
      <c r="G609" s="107"/>
      <c r="I609" s="107"/>
      <c r="J609" s="107"/>
      <c r="K609" s="107"/>
      <c r="L609" s="107"/>
      <c r="M609" s="107"/>
      <c r="N609" s="107"/>
      <c r="O609" s="107"/>
      <c r="P609" s="107"/>
    </row>
    <row r="610" spans="1:16" x14ac:dyDescent="0.25">
      <c r="A610" s="91"/>
      <c r="E610" s="107"/>
      <c r="F610" s="107"/>
      <c r="G610" s="107"/>
      <c r="I610" s="107"/>
      <c r="J610" s="107"/>
      <c r="K610" s="107"/>
      <c r="L610" s="107"/>
      <c r="M610" s="107"/>
      <c r="N610" s="107"/>
      <c r="O610" s="107"/>
      <c r="P610" s="107"/>
    </row>
    <row r="611" spans="1:16" x14ac:dyDescent="0.25">
      <c r="A611" s="91"/>
      <c r="E611" s="107"/>
      <c r="F611" s="107"/>
      <c r="G611" s="107"/>
      <c r="I611" s="107"/>
      <c r="J611" s="107"/>
      <c r="K611" s="107"/>
      <c r="L611" s="107"/>
      <c r="M611" s="107"/>
      <c r="N611" s="107"/>
      <c r="O611" s="107"/>
      <c r="P611" s="107"/>
    </row>
    <row r="612" spans="1:16" x14ac:dyDescent="0.25">
      <c r="A612" s="91"/>
      <c r="E612" s="107"/>
      <c r="F612" s="107"/>
      <c r="G612" s="107"/>
      <c r="I612" s="107"/>
      <c r="J612" s="107"/>
      <c r="K612" s="107"/>
      <c r="L612" s="107"/>
      <c r="M612" s="107"/>
      <c r="N612" s="107"/>
      <c r="O612" s="107"/>
      <c r="P612" s="107"/>
    </row>
    <row r="613" spans="1:16" x14ac:dyDescent="0.25">
      <c r="A613" s="91"/>
      <c r="E613" s="107"/>
      <c r="F613" s="107"/>
      <c r="G613" s="107"/>
      <c r="I613" s="107"/>
      <c r="J613" s="107"/>
      <c r="K613" s="107"/>
      <c r="L613" s="107"/>
      <c r="M613" s="107"/>
      <c r="N613" s="107"/>
      <c r="O613" s="107"/>
      <c r="P613" s="107"/>
    </row>
    <row r="614" spans="1:16" x14ac:dyDescent="0.25">
      <c r="A614" s="91"/>
      <c r="E614" s="107"/>
      <c r="F614" s="107"/>
      <c r="G614" s="107"/>
      <c r="I614" s="107"/>
      <c r="J614" s="107"/>
      <c r="K614" s="107"/>
      <c r="L614" s="107"/>
      <c r="M614" s="107"/>
      <c r="N614" s="107"/>
      <c r="O614" s="107"/>
      <c r="P614" s="107"/>
    </row>
    <row r="615" spans="1:16" x14ac:dyDescent="0.25">
      <c r="A615" s="91"/>
      <c r="E615" s="107"/>
      <c r="F615" s="107"/>
      <c r="G615" s="107"/>
      <c r="I615" s="107"/>
      <c r="J615" s="107"/>
      <c r="K615" s="107"/>
      <c r="L615" s="107"/>
      <c r="M615" s="107"/>
      <c r="N615" s="107"/>
      <c r="O615" s="107"/>
      <c r="P615" s="107"/>
    </row>
    <row r="616" spans="1:16" x14ac:dyDescent="0.25">
      <c r="A616" s="91"/>
      <c r="E616" s="107"/>
      <c r="F616" s="107"/>
      <c r="G616" s="107"/>
      <c r="I616" s="107"/>
      <c r="J616" s="107"/>
      <c r="K616" s="107"/>
      <c r="L616" s="107"/>
      <c r="M616" s="107"/>
      <c r="N616" s="107"/>
      <c r="O616" s="107"/>
      <c r="P616" s="107"/>
    </row>
    <row r="617" spans="1:16" x14ac:dyDescent="0.25">
      <c r="A617" s="91"/>
      <c r="E617" s="107"/>
      <c r="F617" s="107"/>
      <c r="G617" s="107"/>
      <c r="I617" s="107"/>
      <c r="J617" s="107"/>
      <c r="K617" s="107"/>
      <c r="L617" s="107"/>
      <c r="M617" s="107"/>
      <c r="N617" s="107"/>
      <c r="O617" s="107"/>
      <c r="P617" s="107"/>
    </row>
    <row r="618" spans="1:16" x14ac:dyDescent="0.25">
      <c r="A618" s="91"/>
      <c r="E618" s="107"/>
      <c r="F618" s="107"/>
      <c r="G618" s="107"/>
      <c r="I618" s="107"/>
      <c r="J618" s="107"/>
      <c r="K618" s="107"/>
      <c r="L618" s="107"/>
      <c r="M618" s="107"/>
      <c r="N618" s="107"/>
      <c r="O618" s="107"/>
      <c r="P618" s="107"/>
    </row>
    <row r="619" spans="1:16" x14ac:dyDescent="0.25">
      <c r="A619" s="91"/>
      <c r="E619" s="107"/>
      <c r="F619" s="107"/>
      <c r="G619" s="107"/>
      <c r="I619" s="107"/>
      <c r="J619" s="107"/>
      <c r="K619" s="107"/>
      <c r="L619" s="107"/>
      <c r="M619" s="107"/>
      <c r="N619" s="107"/>
      <c r="O619" s="107"/>
      <c r="P619" s="107"/>
    </row>
    <row r="620" spans="1:16" x14ac:dyDescent="0.25">
      <c r="A620" s="91"/>
      <c r="E620" s="107"/>
      <c r="F620" s="107"/>
      <c r="G620" s="107"/>
      <c r="I620" s="107"/>
      <c r="J620" s="107"/>
      <c r="K620" s="107"/>
      <c r="L620" s="107"/>
      <c r="M620" s="107"/>
      <c r="N620" s="107"/>
      <c r="O620" s="107"/>
      <c r="P620" s="107"/>
    </row>
    <row r="621" spans="1:16" x14ac:dyDescent="0.25">
      <c r="A621" s="91"/>
      <c r="E621" s="107"/>
      <c r="F621" s="107"/>
      <c r="G621" s="107"/>
      <c r="I621" s="107"/>
      <c r="J621" s="107"/>
      <c r="K621" s="107"/>
      <c r="L621" s="107"/>
      <c r="M621" s="107"/>
      <c r="N621" s="107"/>
      <c r="O621" s="107"/>
      <c r="P621" s="107"/>
    </row>
    <row r="622" spans="1:16" x14ac:dyDescent="0.25">
      <c r="A622" s="91"/>
      <c r="E622" s="107"/>
      <c r="F622" s="107"/>
      <c r="G622" s="107"/>
      <c r="I622" s="107"/>
      <c r="J622" s="107"/>
      <c r="K622" s="107"/>
      <c r="L622" s="107"/>
      <c r="M622" s="107"/>
      <c r="N622" s="107"/>
      <c r="O622" s="107"/>
      <c r="P622" s="107"/>
    </row>
    <row r="623" spans="1:16" x14ac:dyDescent="0.25">
      <c r="A623" s="91"/>
      <c r="E623" s="107"/>
      <c r="F623" s="107"/>
      <c r="G623" s="107"/>
      <c r="I623" s="107"/>
      <c r="J623" s="107"/>
      <c r="K623" s="107"/>
      <c r="L623" s="107"/>
      <c r="M623" s="107"/>
      <c r="N623" s="107"/>
      <c r="O623" s="107"/>
      <c r="P623" s="107"/>
    </row>
    <row r="624" spans="1:16" x14ac:dyDescent="0.25">
      <c r="A624" s="91"/>
      <c r="E624" s="107"/>
      <c r="F624" s="107"/>
      <c r="G624" s="107"/>
      <c r="I624" s="107"/>
      <c r="J624" s="107"/>
      <c r="K624" s="107"/>
      <c r="L624" s="107"/>
      <c r="M624" s="107"/>
      <c r="N624" s="107"/>
      <c r="O624" s="107"/>
      <c r="P624" s="107"/>
    </row>
    <row r="625" spans="1:16" x14ac:dyDescent="0.25">
      <c r="A625" s="91"/>
      <c r="E625" s="107"/>
      <c r="F625" s="107"/>
      <c r="G625" s="107"/>
      <c r="I625" s="107"/>
      <c r="J625" s="107"/>
      <c r="K625" s="107"/>
      <c r="L625" s="107"/>
      <c r="M625" s="107"/>
      <c r="N625" s="107"/>
      <c r="O625" s="107"/>
      <c r="P625" s="107"/>
    </row>
    <row r="626" spans="1:16" x14ac:dyDescent="0.25">
      <c r="A626" s="91"/>
      <c r="E626" s="107"/>
      <c r="F626" s="107"/>
      <c r="G626" s="107"/>
      <c r="I626" s="107"/>
      <c r="J626" s="107"/>
      <c r="K626" s="107"/>
      <c r="L626" s="107"/>
      <c r="M626" s="107"/>
      <c r="N626" s="107"/>
      <c r="O626" s="107"/>
      <c r="P626" s="107"/>
    </row>
    <row r="627" spans="1:16" x14ac:dyDescent="0.25">
      <c r="A627" s="91"/>
      <c r="E627" s="107"/>
      <c r="F627" s="107"/>
      <c r="G627" s="107"/>
      <c r="I627" s="107"/>
      <c r="J627" s="107"/>
      <c r="K627" s="107"/>
      <c r="L627" s="107"/>
      <c r="M627" s="107"/>
      <c r="N627" s="107"/>
      <c r="O627" s="107"/>
      <c r="P627" s="107"/>
    </row>
    <row r="628" spans="1:16" x14ac:dyDescent="0.25">
      <c r="A628" s="91"/>
      <c r="E628" s="107"/>
      <c r="F628" s="107"/>
      <c r="G628" s="107"/>
      <c r="I628" s="107"/>
      <c r="J628" s="107"/>
      <c r="K628" s="107"/>
      <c r="L628" s="107"/>
      <c r="M628" s="107"/>
      <c r="N628" s="107"/>
      <c r="O628" s="107"/>
      <c r="P628" s="107"/>
    </row>
    <row r="629" spans="1:16" x14ac:dyDescent="0.25">
      <c r="A629" s="91"/>
      <c r="E629" s="107"/>
      <c r="F629" s="107"/>
      <c r="G629" s="107"/>
      <c r="I629" s="107"/>
      <c r="J629" s="107"/>
      <c r="K629" s="107"/>
      <c r="L629" s="107"/>
      <c r="M629" s="107"/>
      <c r="N629" s="107"/>
      <c r="O629" s="107"/>
      <c r="P629" s="107"/>
    </row>
    <row r="630" spans="1:16" x14ac:dyDescent="0.25">
      <c r="A630" s="91"/>
      <c r="E630" s="107"/>
      <c r="F630" s="107"/>
      <c r="G630" s="107"/>
      <c r="I630" s="107"/>
      <c r="J630" s="107"/>
      <c r="K630" s="107"/>
      <c r="L630" s="107"/>
      <c r="M630" s="107"/>
      <c r="N630" s="107"/>
      <c r="O630" s="107"/>
      <c r="P630" s="107"/>
    </row>
    <row r="631" spans="1:16" x14ac:dyDescent="0.25">
      <c r="A631" s="91"/>
      <c r="E631" s="107"/>
      <c r="F631" s="107"/>
      <c r="G631" s="107"/>
      <c r="I631" s="107"/>
      <c r="J631" s="107"/>
      <c r="K631" s="107"/>
      <c r="L631" s="107"/>
      <c r="M631" s="107"/>
      <c r="N631" s="107"/>
      <c r="O631" s="107"/>
      <c r="P631" s="107"/>
    </row>
    <row r="632" spans="1:16" x14ac:dyDescent="0.25">
      <c r="A632" s="91"/>
      <c r="E632" s="107"/>
      <c r="F632" s="107"/>
      <c r="G632" s="107"/>
      <c r="I632" s="107"/>
      <c r="J632" s="107"/>
      <c r="K632" s="107"/>
      <c r="L632" s="107"/>
      <c r="M632" s="107"/>
      <c r="N632" s="107"/>
      <c r="O632" s="107"/>
      <c r="P632" s="107"/>
    </row>
    <row r="633" spans="1:16" x14ac:dyDescent="0.25">
      <c r="A633" s="91"/>
      <c r="E633" s="107"/>
      <c r="F633" s="107"/>
      <c r="G633" s="107"/>
      <c r="I633" s="107"/>
      <c r="J633" s="107"/>
      <c r="K633" s="107"/>
      <c r="L633" s="107"/>
      <c r="M633" s="107"/>
      <c r="N633" s="107"/>
      <c r="O633" s="107"/>
      <c r="P633" s="107"/>
    </row>
    <row r="634" spans="1:16" x14ac:dyDescent="0.25">
      <c r="A634" s="91"/>
      <c r="E634" s="107"/>
      <c r="F634" s="107"/>
      <c r="G634" s="107"/>
      <c r="I634" s="107"/>
      <c r="J634" s="107"/>
      <c r="K634" s="107"/>
      <c r="L634" s="107"/>
      <c r="M634" s="107"/>
      <c r="N634" s="107"/>
      <c r="O634" s="107"/>
      <c r="P634" s="107"/>
    </row>
    <row r="635" spans="1:16" x14ac:dyDescent="0.25">
      <c r="A635" s="91"/>
      <c r="E635" s="107"/>
      <c r="F635" s="107"/>
      <c r="G635" s="107"/>
      <c r="I635" s="107"/>
      <c r="J635" s="107"/>
      <c r="K635" s="107"/>
      <c r="L635" s="107"/>
      <c r="M635" s="107"/>
      <c r="N635" s="107"/>
      <c r="O635" s="107"/>
      <c r="P635" s="107"/>
    </row>
    <row r="636" spans="1:16" x14ac:dyDescent="0.25">
      <c r="A636" s="91"/>
      <c r="E636" s="107"/>
      <c r="F636" s="107"/>
      <c r="G636" s="107"/>
      <c r="I636" s="107"/>
      <c r="J636" s="107"/>
      <c r="K636" s="107"/>
      <c r="L636" s="107"/>
      <c r="M636" s="107"/>
      <c r="N636" s="107"/>
      <c r="O636" s="107"/>
      <c r="P636" s="107"/>
    </row>
    <row r="637" spans="1:16" x14ac:dyDescent="0.25">
      <c r="A637" s="91"/>
      <c r="E637" s="107"/>
      <c r="F637" s="107"/>
      <c r="G637" s="107"/>
      <c r="I637" s="107"/>
      <c r="J637" s="107"/>
      <c r="K637" s="107"/>
      <c r="L637" s="107"/>
      <c r="M637" s="107"/>
      <c r="N637" s="107"/>
      <c r="O637" s="107"/>
      <c r="P637" s="107"/>
    </row>
    <row r="638" spans="1:16" x14ac:dyDescent="0.25">
      <c r="A638" s="91"/>
      <c r="E638" s="107"/>
      <c r="F638" s="107"/>
      <c r="G638" s="107"/>
      <c r="I638" s="107"/>
      <c r="J638" s="107"/>
      <c r="K638" s="107"/>
      <c r="L638" s="107"/>
      <c r="M638" s="107"/>
      <c r="N638" s="107"/>
      <c r="O638" s="107"/>
      <c r="P638" s="107"/>
    </row>
    <row r="639" spans="1:16" x14ac:dyDescent="0.25">
      <c r="A639" s="91"/>
      <c r="E639" s="107"/>
      <c r="F639" s="107"/>
      <c r="G639" s="107"/>
      <c r="I639" s="107"/>
      <c r="J639" s="107"/>
      <c r="K639" s="107"/>
      <c r="L639" s="107"/>
      <c r="M639" s="107"/>
      <c r="N639" s="107"/>
      <c r="O639" s="107"/>
      <c r="P639" s="107"/>
    </row>
    <row r="640" spans="1:16" x14ac:dyDescent="0.25">
      <c r="A640" s="91"/>
      <c r="E640" s="107"/>
      <c r="F640" s="107"/>
      <c r="G640" s="107"/>
      <c r="I640" s="107"/>
      <c r="J640" s="107"/>
      <c r="K640" s="107"/>
      <c r="L640" s="107"/>
      <c r="M640" s="107"/>
      <c r="N640" s="107"/>
      <c r="O640" s="107"/>
      <c r="P640" s="107"/>
    </row>
    <row r="641" spans="1:16" x14ac:dyDescent="0.25">
      <c r="A641" s="91"/>
      <c r="E641" s="107"/>
      <c r="F641" s="107"/>
      <c r="G641" s="107"/>
      <c r="I641" s="107"/>
      <c r="J641" s="107"/>
      <c r="K641" s="107"/>
      <c r="L641" s="107"/>
      <c r="M641" s="107"/>
      <c r="N641" s="107"/>
      <c r="O641" s="107"/>
      <c r="P641" s="107"/>
    </row>
    <row r="642" spans="1:16" x14ac:dyDescent="0.25">
      <c r="A642" s="91"/>
      <c r="E642" s="107"/>
      <c r="F642" s="107"/>
      <c r="G642" s="107"/>
      <c r="I642" s="107"/>
      <c r="J642" s="107"/>
      <c r="K642" s="107"/>
      <c r="L642" s="107"/>
      <c r="M642" s="107"/>
      <c r="N642" s="107"/>
      <c r="O642" s="107"/>
      <c r="P642" s="107"/>
    </row>
    <row r="643" spans="1:16" x14ac:dyDescent="0.25">
      <c r="A643" s="91"/>
      <c r="E643" s="107"/>
      <c r="F643" s="107"/>
      <c r="G643" s="107"/>
      <c r="I643" s="107"/>
      <c r="J643" s="107"/>
      <c r="K643" s="107"/>
      <c r="L643" s="107"/>
      <c r="M643" s="107"/>
      <c r="N643" s="107"/>
      <c r="O643" s="107"/>
      <c r="P643" s="107"/>
    </row>
    <row r="644" spans="1:16" x14ac:dyDescent="0.25">
      <c r="A644" s="91"/>
      <c r="E644" s="107"/>
      <c r="F644" s="107"/>
      <c r="G644" s="107"/>
      <c r="I644" s="107"/>
      <c r="J644" s="107"/>
      <c r="K644" s="107"/>
      <c r="L644" s="107"/>
      <c r="M644" s="107"/>
      <c r="N644" s="107"/>
      <c r="O644" s="107"/>
      <c r="P644" s="107"/>
    </row>
    <row r="645" spans="1:16" x14ac:dyDescent="0.25">
      <c r="A645" s="91"/>
      <c r="E645" s="107"/>
      <c r="F645" s="107"/>
      <c r="G645" s="107"/>
      <c r="I645" s="107"/>
      <c r="J645" s="107"/>
      <c r="K645" s="107"/>
      <c r="L645" s="107"/>
      <c r="M645" s="107"/>
      <c r="N645" s="107"/>
      <c r="O645" s="107"/>
      <c r="P645" s="107"/>
    </row>
    <row r="646" spans="1:16" x14ac:dyDescent="0.25">
      <c r="A646" s="91"/>
      <c r="E646" s="107"/>
      <c r="F646" s="107"/>
      <c r="G646" s="107"/>
      <c r="I646" s="107"/>
      <c r="J646" s="107"/>
      <c r="K646" s="107"/>
      <c r="L646" s="107"/>
      <c r="M646" s="107"/>
      <c r="N646" s="107"/>
      <c r="O646" s="107"/>
      <c r="P646" s="107"/>
    </row>
    <row r="647" spans="1:16" x14ac:dyDescent="0.25">
      <c r="A647" s="91"/>
      <c r="E647" s="107"/>
      <c r="F647" s="107"/>
      <c r="G647" s="107"/>
      <c r="I647" s="107"/>
      <c r="J647" s="107"/>
      <c r="K647" s="107"/>
      <c r="L647" s="107"/>
      <c r="M647" s="107"/>
      <c r="N647" s="107"/>
      <c r="O647" s="107"/>
      <c r="P647" s="107"/>
    </row>
    <row r="648" spans="1:16" x14ac:dyDescent="0.25">
      <c r="A648" s="91"/>
      <c r="E648" s="107"/>
      <c r="F648" s="107"/>
      <c r="G648" s="107"/>
      <c r="I648" s="107"/>
      <c r="J648" s="107"/>
      <c r="K648" s="107"/>
      <c r="L648" s="107"/>
      <c r="M648" s="107"/>
      <c r="N648" s="107"/>
      <c r="O648" s="107"/>
      <c r="P648" s="107"/>
    </row>
    <row r="649" spans="1:16" x14ac:dyDescent="0.25">
      <c r="A649" s="91"/>
      <c r="E649" s="107"/>
      <c r="F649" s="107"/>
      <c r="G649" s="107"/>
      <c r="I649" s="107"/>
      <c r="J649" s="107"/>
      <c r="K649" s="107"/>
      <c r="L649" s="107"/>
      <c r="M649" s="107"/>
      <c r="N649" s="107"/>
      <c r="O649" s="107"/>
      <c r="P649" s="107"/>
    </row>
    <row r="650" spans="1:16" x14ac:dyDescent="0.25">
      <c r="A650" s="91"/>
      <c r="E650" s="107"/>
      <c r="F650" s="107"/>
      <c r="G650" s="107"/>
      <c r="I650" s="107"/>
      <c r="J650" s="107"/>
      <c r="K650" s="107"/>
      <c r="L650" s="107"/>
      <c r="M650" s="107"/>
      <c r="N650" s="107"/>
      <c r="O650" s="107"/>
      <c r="P650" s="107"/>
    </row>
    <row r="651" spans="1:16" x14ac:dyDescent="0.25">
      <c r="A651" s="91"/>
      <c r="E651" s="107"/>
      <c r="F651" s="107"/>
      <c r="G651" s="107"/>
      <c r="I651" s="107"/>
      <c r="J651" s="107"/>
      <c r="K651" s="107"/>
      <c r="L651" s="107"/>
      <c r="M651" s="107"/>
      <c r="N651" s="107"/>
      <c r="O651" s="107"/>
      <c r="P651" s="107"/>
    </row>
    <row r="652" spans="1:16" x14ac:dyDescent="0.25">
      <c r="A652" s="91"/>
      <c r="E652" s="107"/>
      <c r="F652" s="107"/>
      <c r="G652" s="107"/>
      <c r="I652" s="107"/>
      <c r="J652" s="107"/>
      <c r="K652" s="107"/>
      <c r="L652" s="107"/>
      <c r="M652" s="107"/>
      <c r="N652" s="107"/>
      <c r="O652" s="107"/>
      <c r="P652" s="107"/>
    </row>
    <row r="653" spans="1:16" x14ac:dyDescent="0.25">
      <c r="A653" s="91"/>
      <c r="E653" s="107"/>
      <c r="F653" s="107"/>
      <c r="G653" s="107"/>
      <c r="I653" s="107"/>
      <c r="J653" s="107"/>
      <c r="K653" s="107"/>
      <c r="L653" s="107"/>
      <c r="M653" s="107"/>
      <c r="N653" s="107"/>
      <c r="O653" s="107"/>
      <c r="P653" s="107"/>
    </row>
    <row r="654" spans="1:16" x14ac:dyDescent="0.25">
      <c r="A654" s="91"/>
      <c r="E654" s="107"/>
      <c r="F654" s="107"/>
      <c r="G654" s="107"/>
      <c r="I654" s="107"/>
      <c r="J654" s="107"/>
      <c r="K654" s="107"/>
      <c r="L654" s="107"/>
      <c r="M654" s="107"/>
      <c r="N654" s="107"/>
      <c r="O654" s="107"/>
      <c r="P654" s="107"/>
    </row>
    <row r="655" spans="1:16" x14ac:dyDescent="0.25">
      <c r="A655" s="91"/>
      <c r="E655" s="107"/>
      <c r="F655" s="107"/>
      <c r="G655" s="107"/>
      <c r="I655" s="107"/>
      <c r="J655" s="107"/>
      <c r="K655" s="107"/>
      <c r="L655" s="107"/>
      <c r="M655" s="107"/>
      <c r="N655" s="107"/>
      <c r="O655" s="107"/>
      <c r="P655" s="107"/>
    </row>
    <row r="656" spans="1:16" x14ac:dyDescent="0.25">
      <c r="A656" s="91"/>
      <c r="E656" s="107"/>
      <c r="F656" s="107"/>
      <c r="G656" s="107"/>
      <c r="I656" s="107"/>
      <c r="J656" s="107"/>
      <c r="K656" s="107"/>
      <c r="L656" s="107"/>
      <c r="M656" s="107"/>
      <c r="N656" s="107"/>
      <c r="O656" s="107"/>
      <c r="P656" s="107"/>
    </row>
    <row r="657" spans="1:16" x14ac:dyDescent="0.25">
      <c r="A657" s="91"/>
      <c r="E657" s="107"/>
      <c r="F657" s="107"/>
      <c r="G657" s="107"/>
      <c r="I657" s="107"/>
      <c r="J657" s="107"/>
      <c r="K657" s="107"/>
      <c r="L657" s="107"/>
      <c r="M657" s="107"/>
      <c r="N657" s="107"/>
      <c r="O657" s="107"/>
      <c r="P657" s="107"/>
    </row>
    <row r="658" spans="1:16" x14ac:dyDescent="0.25">
      <c r="A658" s="91"/>
      <c r="E658" s="107"/>
      <c r="F658" s="107"/>
      <c r="G658" s="107"/>
      <c r="I658" s="107"/>
      <c r="J658" s="107"/>
      <c r="K658" s="107"/>
      <c r="L658" s="107"/>
      <c r="M658" s="107"/>
      <c r="N658" s="107"/>
      <c r="O658" s="107"/>
      <c r="P658" s="107"/>
    </row>
    <row r="659" spans="1:16" x14ac:dyDescent="0.25">
      <c r="A659" s="91"/>
      <c r="E659" s="107"/>
      <c r="F659" s="107"/>
      <c r="G659" s="107"/>
      <c r="I659" s="107"/>
      <c r="J659" s="107"/>
      <c r="K659" s="107"/>
      <c r="L659" s="107"/>
      <c r="M659" s="107"/>
      <c r="N659" s="107"/>
      <c r="O659" s="107"/>
      <c r="P659" s="107"/>
    </row>
    <row r="660" spans="1:16" x14ac:dyDescent="0.25">
      <c r="A660" s="91"/>
      <c r="E660" s="107"/>
      <c r="F660" s="107"/>
      <c r="G660" s="107"/>
      <c r="I660" s="107"/>
      <c r="J660" s="107"/>
      <c r="K660" s="107"/>
      <c r="L660" s="107"/>
      <c r="M660" s="107"/>
      <c r="N660" s="107"/>
      <c r="O660" s="107"/>
      <c r="P660" s="107"/>
    </row>
    <row r="661" spans="1:16" x14ac:dyDescent="0.25">
      <c r="A661" s="91"/>
      <c r="E661" s="107"/>
      <c r="F661" s="107"/>
      <c r="G661" s="107"/>
      <c r="I661" s="107"/>
      <c r="J661" s="107"/>
      <c r="K661" s="107"/>
      <c r="L661" s="107"/>
      <c r="M661" s="107"/>
      <c r="N661" s="107"/>
      <c r="O661" s="107"/>
      <c r="P661" s="107"/>
    </row>
    <row r="662" spans="1:16" x14ac:dyDescent="0.25">
      <c r="A662" s="91"/>
      <c r="E662" s="107"/>
      <c r="F662" s="107"/>
      <c r="G662" s="107"/>
      <c r="I662" s="107"/>
      <c r="J662" s="107"/>
      <c r="K662" s="107"/>
      <c r="L662" s="107"/>
      <c r="M662" s="107"/>
      <c r="N662" s="107"/>
      <c r="O662" s="107"/>
      <c r="P662" s="107"/>
    </row>
    <row r="663" spans="1:16" x14ac:dyDescent="0.25">
      <c r="A663" s="91"/>
      <c r="E663" s="107"/>
      <c r="F663" s="107"/>
      <c r="G663" s="107"/>
      <c r="I663" s="107"/>
      <c r="J663" s="107"/>
      <c r="K663" s="107"/>
      <c r="L663" s="107"/>
      <c r="M663" s="107"/>
      <c r="N663" s="107"/>
      <c r="O663" s="107"/>
      <c r="P663" s="107"/>
    </row>
    <row r="664" spans="1:16" x14ac:dyDescent="0.25">
      <c r="A664" s="91"/>
      <c r="E664" s="107"/>
      <c r="F664" s="107"/>
      <c r="G664" s="107"/>
      <c r="I664" s="107"/>
      <c r="J664" s="107"/>
      <c r="K664" s="107"/>
      <c r="L664" s="107"/>
      <c r="M664" s="107"/>
      <c r="N664" s="107"/>
      <c r="O664" s="107"/>
      <c r="P664" s="107"/>
    </row>
    <row r="665" spans="1:16" x14ac:dyDescent="0.25">
      <c r="A665" s="91"/>
      <c r="E665" s="107"/>
      <c r="F665" s="107"/>
      <c r="G665" s="107"/>
      <c r="I665" s="107"/>
      <c r="J665" s="107"/>
      <c r="K665" s="107"/>
      <c r="L665" s="107"/>
      <c r="M665" s="107"/>
      <c r="N665" s="107"/>
      <c r="O665" s="107"/>
      <c r="P665" s="107"/>
    </row>
    <row r="666" spans="1:16" x14ac:dyDescent="0.25">
      <c r="A666" s="91"/>
      <c r="E666" s="107"/>
      <c r="F666" s="107"/>
      <c r="G666" s="107"/>
      <c r="I666" s="107"/>
      <c r="J666" s="107"/>
      <c r="K666" s="107"/>
      <c r="L666" s="107"/>
      <c r="M666" s="107"/>
      <c r="N666" s="107"/>
      <c r="O666" s="107"/>
      <c r="P666" s="107"/>
    </row>
    <row r="667" spans="1:16" x14ac:dyDescent="0.25">
      <c r="A667" s="91"/>
      <c r="E667" s="107"/>
      <c r="F667" s="107"/>
      <c r="G667" s="107"/>
      <c r="I667" s="107"/>
      <c r="J667" s="107"/>
      <c r="K667" s="107"/>
      <c r="L667" s="107"/>
      <c r="M667" s="107"/>
      <c r="N667" s="107"/>
      <c r="O667" s="107"/>
      <c r="P667" s="107"/>
    </row>
    <row r="668" spans="1:16" x14ac:dyDescent="0.25">
      <c r="A668" s="91"/>
      <c r="E668" s="107"/>
      <c r="F668" s="107"/>
      <c r="G668" s="107"/>
      <c r="I668" s="107"/>
      <c r="J668" s="107"/>
      <c r="K668" s="107"/>
      <c r="L668" s="107"/>
      <c r="M668" s="107"/>
      <c r="N668" s="107"/>
      <c r="O668" s="107"/>
      <c r="P668" s="107"/>
    </row>
    <row r="669" spans="1:16" x14ac:dyDescent="0.25">
      <c r="A669" s="91"/>
      <c r="E669" s="107"/>
      <c r="F669" s="107"/>
      <c r="G669" s="107"/>
      <c r="I669" s="107"/>
      <c r="J669" s="107"/>
      <c r="K669" s="107"/>
      <c r="L669" s="107"/>
      <c r="M669" s="107"/>
      <c r="N669" s="107"/>
      <c r="O669" s="107"/>
      <c r="P669" s="107"/>
    </row>
    <row r="670" spans="1:16" x14ac:dyDescent="0.25">
      <c r="A670" s="91"/>
      <c r="E670" s="107"/>
      <c r="F670" s="107"/>
      <c r="G670" s="107"/>
      <c r="I670" s="107"/>
      <c r="J670" s="107"/>
      <c r="K670" s="107"/>
      <c r="L670" s="107"/>
      <c r="M670" s="107"/>
      <c r="N670" s="107"/>
      <c r="O670" s="107"/>
      <c r="P670" s="107"/>
    </row>
    <row r="671" spans="1:16" x14ac:dyDescent="0.25">
      <c r="A671" s="91"/>
      <c r="E671" s="107"/>
      <c r="F671" s="107"/>
      <c r="G671" s="107"/>
      <c r="I671" s="107"/>
      <c r="J671" s="107"/>
      <c r="K671" s="107"/>
      <c r="L671" s="107"/>
      <c r="M671" s="107"/>
      <c r="N671" s="107"/>
      <c r="O671" s="107"/>
      <c r="P671" s="107"/>
    </row>
    <row r="672" spans="1:16" x14ac:dyDescent="0.25">
      <c r="A672" s="91"/>
      <c r="E672" s="107"/>
      <c r="F672" s="107"/>
      <c r="G672" s="107"/>
      <c r="I672" s="107"/>
      <c r="J672" s="107"/>
      <c r="K672" s="107"/>
      <c r="L672" s="107"/>
      <c r="M672" s="107"/>
      <c r="N672" s="107"/>
      <c r="O672" s="107"/>
      <c r="P672" s="107"/>
    </row>
    <row r="673" spans="1:16" x14ac:dyDescent="0.25">
      <c r="A673" s="91"/>
      <c r="E673" s="107"/>
      <c r="F673" s="107"/>
      <c r="G673" s="107"/>
      <c r="I673" s="107"/>
      <c r="J673" s="107"/>
      <c r="K673" s="107"/>
      <c r="L673" s="107"/>
      <c r="M673" s="107"/>
      <c r="N673" s="107"/>
      <c r="O673" s="107"/>
      <c r="P673" s="107"/>
    </row>
    <row r="674" spans="1:16" x14ac:dyDescent="0.25">
      <c r="A674" s="91"/>
      <c r="E674" s="107"/>
      <c r="F674" s="107"/>
      <c r="G674" s="107"/>
      <c r="I674" s="107"/>
      <c r="J674" s="107"/>
      <c r="K674" s="107"/>
      <c r="L674" s="107"/>
      <c r="M674" s="107"/>
      <c r="N674" s="107"/>
      <c r="O674" s="107"/>
      <c r="P674" s="107"/>
    </row>
    <row r="675" spans="1:16" x14ac:dyDescent="0.25">
      <c r="A675" s="91"/>
      <c r="E675" s="107"/>
      <c r="F675" s="107"/>
      <c r="G675" s="107"/>
      <c r="I675" s="107"/>
      <c r="J675" s="107"/>
      <c r="K675" s="107"/>
      <c r="L675" s="107"/>
      <c r="M675" s="107"/>
      <c r="N675" s="107"/>
      <c r="O675" s="107"/>
      <c r="P675" s="107"/>
    </row>
    <row r="676" spans="1:16" x14ac:dyDescent="0.25">
      <c r="A676" s="91"/>
      <c r="E676" s="107"/>
      <c r="F676" s="107"/>
      <c r="G676" s="107"/>
      <c r="I676" s="107"/>
      <c r="J676" s="107"/>
      <c r="K676" s="107"/>
      <c r="L676" s="107"/>
      <c r="M676" s="107"/>
      <c r="N676" s="107"/>
      <c r="O676" s="107"/>
      <c r="P676" s="107"/>
    </row>
    <row r="677" spans="1:16" x14ac:dyDescent="0.25">
      <c r="A677" s="91"/>
      <c r="E677" s="107"/>
      <c r="F677" s="107"/>
      <c r="G677" s="107"/>
      <c r="I677" s="107"/>
      <c r="J677" s="107"/>
      <c r="K677" s="107"/>
      <c r="L677" s="107"/>
      <c r="M677" s="107"/>
      <c r="N677" s="107"/>
      <c r="O677" s="107"/>
      <c r="P677" s="107"/>
    </row>
    <row r="678" spans="1:16" x14ac:dyDescent="0.25">
      <c r="A678" s="91"/>
      <c r="E678" s="107"/>
      <c r="F678" s="107"/>
      <c r="G678" s="107"/>
      <c r="I678" s="107"/>
      <c r="J678" s="107"/>
      <c r="K678" s="107"/>
      <c r="L678" s="107"/>
      <c r="M678" s="107"/>
      <c r="N678" s="107"/>
      <c r="O678" s="107"/>
      <c r="P678" s="107"/>
    </row>
    <row r="679" spans="1:16" x14ac:dyDescent="0.25">
      <c r="A679" s="91"/>
      <c r="E679" s="107"/>
      <c r="F679" s="107"/>
      <c r="G679" s="107"/>
      <c r="I679" s="107"/>
      <c r="J679" s="107"/>
      <c r="K679" s="107"/>
      <c r="L679" s="107"/>
      <c r="M679" s="107"/>
      <c r="N679" s="107"/>
      <c r="O679" s="107"/>
      <c r="P679" s="107"/>
    </row>
    <row r="680" spans="1:16" x14ac:dyDescent="0.25">
      <c r="A680" s="91"/>
      <c r="E680" s="107"/>
      <c r="F680" s="107"/>
      <c r="G680" s="107"/>
      <c r="I680" s="107"/>
      <c r="J680" s="107"/>
      <c r="K680" s="107"/>
      <c r="L680" s="107"/>
      <c r="M680" s="107"/>
      <c r="N680" s="107"/>
      <c r="O680" s="107"/>
      <c r="P680" s="107"/>
    </row>
    <row r="681" spans="1:16" x14ac:dyDescent="0.25">
      <c r="A681" s="91"/>
      <c r="E681" s="107"/>
      <c r="F681" s="107"/>
      <c r="G681" s="107"/>
      <c r="I681" s="107"/>
      <c r="J681" s="107"/>
      <c r="K681" s="107"/>
      <c r="L681" s="107"/>
      <c r="M681" s="107"/>
      <c r="N681" s="107"/>
      <c r="O681" s="107"/>
      <c r="P681" s="107"/>
    </row>
    <row r="682" spans="1:16" x14ac:dyDescent="0.25">
      <c r="A682" s="91"/>
      <c r="E682" s="107"/>
      <c r="F682" s="107"/>
      <c r="G682" s="107"/>
      <c r="I682" s="107"/>
      <c r="J682" s="107"/>
      <c r="K682" s="107"/>
      <c r="L682" s="107"/>
      <c r="M682" s="107"/>
      <c r="N682" s="107"/>
      <c r="O682" s="107"/>
      <c r="P682" s="107"/>
    </row>
    <row r="683" spans="1:16" x14ac:dyDescent="0.25">
      <c r="A683" s="91"/>
      <c r="E683" s="107"/>
      <c r="F683" s="107"/>
      <c r="G683" s="107"/>
      <c r="I683" s="107"/>
      <c r="J683" s="107"/>
      <c r="K683" s="107"/>
      <c r="L683" s="107"/>
      <c r="M683" s="107"/>
      <c r="N683" s="107"/>
      <c r="O683" s="107"/>
      <c r="P683" s="107"/>
    </row>
    <row r="684" spans="1:16" x14ac:dyDescent="0.25">
      <c r="A684" s="91"/>
      <c r="E684" s="107"/>
      <c r="F684" s="107"/>
      <c r="G684" s="107"/>
      <c r="I684" s="107"/>
      <c r="J684" s="107"/>
      <c r="K684" s="107"/>
      <c r="L684" s="107"/>
      <c r="M684" s="107"/>
      <c r="N684" s="107"/>
      <c r="O684" s="107"/>
      <c r="P684" s="107"/>
    </row>
    <row r="685" spans="1:16" x14ac:dyDescent="0.25">
      <c r="A685" s="91"/>
      <c r="E685" s="107"/>
      <c r="F685" s="107"/>
      <c r="G685" s="107"/>
      <c r="I685" s="107"/>
      <c r="J685" s="107"/>
      <c r="K685" s="107"/>
      <c r="L685" s="107"/>
      <c r="M685" s="107"/>
      <c r="N685" s="107"/>
      <c r="O685" s="107"/>
      <c r="P685" s="107"/>
    </row>
    <row r="686" spans="1:16" x14ac:dyDescent="0.25">
      <c r="A686" s="91"/>
      <c r="E686" s="107"/>
      <c r="F686" s="107"/>
      <c r="G686" s="107"/>
      <c r="I686" s="107"/>
      <c r="J686" s="107"/>
      <c r="K686" s="107"/>
      <c r="L686" s="107"/>
      <c r="M686" s="107"/>
      <c r="N686" s="107"/>
      <c r="O686" s="107"/>
      <c r="P686" s="107"/>
    </row>
    <row r="687" spans="1:16" x14ac:dyDescent="0.25">
      <c r="A687" s="91"/>
      <c r="E687" s="107"/>
      <c r="F687" s="107"/>
      <c r="G687" s="107"/>
      <c r="I687" s="107"/>
      <c r="J687" s="107"/>
      <c r="K687" s="107"/>
      <c r="L687" s="107"/>
      <c r="M687" s="107"/>
      <c r="N687" s="107"/>
      <c r="O687" s="107"/>
      <c r="P687" s="107"/>
    </row>
    <row r="688" spans="1:16" x14ac:dyDescent="0.25">
      <c r="A688" s="91"/>
      <c r="E688" s="107"/>
      <c r="F688" s="107"/>
      <c r="G688" s="107"/>
      <c r="I688" s="107"/>
      <c r="J688" s="107"/>
      <c r="K688" s="107"/>
      <c r="L688" s="107"/>
      <c r="M688" s="107"/>
      <c r="N688" s="107"/>
      <c r="O688" s="107"/>
      <c r="P688" s="107"/>
    </row>
    <row r="689" spans="1:16" x14ac:dyDescent="0.25">
      <c r="A689" s="91"/>
      <c r="E689" s="107"/>
      <c r="F689" s="107"/>
      <c r="G689" s="107"/>
      <c r="I689" s="107"/>
      <c r="J689" s="107"/>
      <c r="K689" s="107"/>
      <c r="L689" s="107"/>
      <c r="M689" s="107"/>
      <c r="N689" s="107"/>
      <c r="O689" s="107"/>
      <c r="P689" s="107"/>
    </row>
    <row r="690" spans="1:16" x14ac:dyDescent="0.25">
      <c r="A690" s="91"/>
      <c r="E690" s="107"/>
      <c r="F690" s="107"/>
      <c r="G690" s="107"/>
      <c r="I690" s="107"/>
      <c r="J690" s="107"/>
      <c r="K690" s="107"/>
      <c r="L690" s="107"/>
      <c r="M690" s="107"/>
      <c r="N690" s="107"/>
      <c r="O690" s="107"/>
      <c r="P690" s="107"/>
    </row>
    <row r="691" spans="1:16" x14ac:dyDescent="0.25">
      <c r="A691" s="91"/>
      <c r="E691" s="107"/>
      <c r="F691" s="107"/>
      <c r="G691" s="107"/>
      <c r="I691" s="107"/>
      <c r="J691" s="107"/>
      <c r="K691" s="107"/>
      <c r="L691" s="107"/>
      <c r="M691" s="107"/>
      <c r="N691" s="107"/>
      <c r="O691" s="107"/>
      <c r="P691" s="107"/>
    </row>
    <row r="692" spans="1:16" x14ac:dyDescent="0.25">
      <c r="A692" s="91"/>
      <c r="E692" s="107"/>
      <c r="F692" s="107"/>
      <c r="G692" s="107"/>
      <c r="I692" s="107"/>
      <c r="J692" s="107"/>
      <c r="K692" s="107"/>
      <c r="L692" s="107"/>
      <c r="M692" s="107"/>
      <c r="N692" s="107"/>
      <c r="O692" s="107"/>
      <c r="P692" s="107"/>
    </row>
    <row r="693" spans="1:16" x14ac:dyDescent="0.25">
      <c r="A693" s="91"/>
      <c r="E693" s="107"/>
      <c r="F693" s="107"/>
      <c r="G693" s="107"/>
      <c r="I693" s="107"/>
      <c r="J693" s="107"/>
      <c r="K693" s="107"/>
      <c r="L693" s="107"/>
      <c r="M693" s="107"/>
      <c r="N693" s="107"/>
      <c r="O693" s="107"/>
      <c r="P693" s="107"/>
    </row>
    <row r="694" spans="1:16" x14ac:dyDescent="0.25">
      <c r="A694" s="91"/>
      <c r="E694" s="107"/>
      <c r="F694" s="107"/>
      <c r="G694" s="107"/>
      <c r="I694" s="107"/>
      <c r="J694" s="107"/>
      <c r="K694" s="107"/>
      <c r="L694" s="107"/>
      <c r="M694" s="107"/>
      <c r="N694" s="107"/>
      <c r="O694" s="107"/>
      <c r="P694" s="107"/>
    </row>
    <row r="695" spans="1:16" x14ac:dyDescent="0.25">
      <c r="A695" s="91"/>
      <c r="E695" s="107"/>
      <c r="F695" s="107"/>
      <c r="G695" s="107"/>
      <c r="I695" s="107"/>
      <c r="J695" s="107"/>
      <c r="K695" s="107"/>
      <c r="L695" s="107"/>
      <c r="M695" s="107"/>
      <c r="N695" s="107"/>
      <c r="O695" s="107"/>
      <c r="P695" s="107"/>
    </row>
    <row r="696" spans="1:16" x14ac:dyDescent="0.25">
      <c r="A696" s="91"/>
      <c r="E696" s="107"/>
      <c r="F696" s="107"/>
      <c r="G696" s="107"/>
      <c r="I696" s="107"/>
      <c r="J696" s="107"/>
      <c r="K696" s="107"/>
      <c r="L696" s="107"/>
      <c r="M696" s="107"/>
      <c r="N696" s="107"/>
      <c r="O696" s="107"/>
      <c r="P696" s="107"/>
    </row>
    <row r="697" spans="1:16" x14ac:dyDescent="0.25">
      <c r="A697" s="91"/>
      <c r="E697" s="107"/>
      <c r="F697" s="107"/>
      <c r="G697" s="107"/>
      <c r="I697" s="107"/>
      <c r="J697" s="107"/>
      <c r="K697" s="107"/>
      <c r="L697" s="107"/>
      <c r="M697" s="107"/>
      <c r="N697" s="107"/>
      <c r="O697" s="107"/>
      <c r="P697" s="107"/>
    </row>
    <row r="698" spans="1:16" x14ac:dyDescent="0.25">
      <c r="A698" s="91"/>
      <c r="E698" s="107"/>
      <c r="F698" s="107"/>
      <c r="G698" s="107"/>
      <c r="I698" s="107"/>
      <c r="J698" s="107"/>
      <c r="K698" s="107"/>
      <c r="L698" s="107"/>
      <c r="M698" s="107"/>
      <c r="N698" s="107"/>
      <c r="O698" s="107"/>
      <c r="P698" s="107"/>
    </row>
    <row r="699" spans="1:16" x14ac:dyDescent="0.25">
      <c r="A699" s="91"/>
      <c r="E699" s="107"/>
      <c r="F699" s="107"/>
      <c r="G699" s="107"/>
      <c r="I699" s="107"/>
      <c r="J699" s="107"/>
      <c r="K699" s="107"/>
      <c r="L699" s="107"/>
      <c r="M699" s="107"/>
      <c r="N699" s="107"/>
      <c r="O699" s="107"/>
      <c r="P699" s="107"/>
    </row>
    <row r="700" spans="1:16" x14ac:dyDescent="0.25">
      <c r="A700" s="91"/>
      <c r="E700" s="107"/>
      <c r="F700" s="107"/>
      <c r="G700" s="107"/>
      <c r="I700" s="107"/>
      <c r="J700" s="107"/>
      <c r="K700" s="107"/>
      <c r="L700" s="107"/>
      <c r="M700" s="107"/>
      <c r="N700" s="107"/>
      <c r="O700" s="107"/>
      <c r="P700" s="107"/>
    </row>
    <row r="701" spans="1:16" x14ac:dyDescent="0.25">
      <c r="A701" s="91"/>
      <c r="E701" s="107"/>
      <c r="F701" s="107"/>
      <c r="G701" s="107"/>
      <c r="I701" s="107"/>
      <c r="J701" s="107"/>
      <c r="K701" s="107"/>
      <c r="L701" s="107"/>
      <c r="M701" s="107"/>
      <c r="N701" s="107"/>
      <c r="O701" s="107"/>
      <c r="P701" s="107"/>
    </row>
    <row r="702" spans="1:16" x14ac:dyDescent="0.25">
      <c r="A702" s="91"/>
      <c r="E702" s="107"/>
      <c r="F702" s="107"/>
      <c r="G702" s="107"/>
      <c r="I702" s="107"/>
      <c r="J702" s="107"/>
      <c r="K702" s="107"/>
      <c r="L702" s="107"/>
      <c r="M702" s="107"/>
      <c r="N702" s="107"/>
      <c r="O702" s="107"/>
      <c r="P702" s="107"/>
    </row>
    <row r="703" spans="1:16" x14ac:dyDescent="0.25">
      <c r="A703" s="91"/>
      <c r="E703" s="107"/>
      <c r="F703" s="107"/>
      <c r="G703" s="107"/>
      <c r="I703" s="107"/>
      <c r="J703" s="107"/>
      <c r="K703" s="107"/>
      <c r="L703" s="107"/>
      <c r="M703" s="107"/>
      <c r="N703" s="107"/>
      <c r="O703" s="107"/>
      <c r="P703" s="107"/>
    </row>
    <row r="704" spans="1:16" x14ac:dyDescent="0.25">
      <c r="A704" s="91"/>
      <c r="E704" s="107"/>
      <c r="F704" s="107"/>
      <c r="G704" s="107"/>
      <c r="I704" s="107"/>
      <c r="J704" s="107"/>
      <c r="K704" s="107"/>
      <c r="L704" s="107"/>
      <c r="M704" s="107"/>
      <c r="N704" s="107"/>
      <c r="O704" s="107"/>
      <c r="P704" s="107"/>
    </row>
    <row r="705" spans="1:16" x14ac:dyDescent="0.25">
      <c r="A705" s="91"/>
      <c r="E705" s="107"/>
      <c r="F705" s="107"/>
      <c r="G705" s="107"/>
      <c r="I705" s="107"/>
      <c r="J705" s="107"/>
      <c r="K705" s="107"/>
      <c r="L705" s="107"/>
      <c r="M705" s="107"/>
      <c r="N705" s="107"/>
      <c r="O705" s="107"/>
      <c r="P705" s="107"/>
    </row>
    <row r="706" spans="1:16" x14ac:dyDescent="0.25">
      <c r="A706" s="91"/>
      <c r="E706" s="107"/>
      <c r="F706" s="107"/>
      <c r="G706" s="107"/>
      <c r="I706" s="107"/>
      <c r="J706" s="107"/>
      <c r="K706" s="107"/>
      <c r="L706" s="107"/>
      <c r="M706" s="107"/>
      <c r="N706" s="107"/>
      <c r="O706" s="107"/>
      <c r="P706" s="107"/>
    </row>
    <row r="707" spans="1:16" x14ac:dyDescent="0.25">
      <c r="A707" s="91"/>
      <c r="E707" s="107"/>
      <c r="F707" s="107"/>
      <c r="G707" s="107"/>
      <c r="I707" s="107"/>
      <c r="J707" s="107"/>
      <c r="K707" s="107"/>
      <c r="L707" s="107"/>
      <c r="M707" s="107"/>
      <c r="N707" s="107"/>
      <c r="O707" s="107"/>
      <c r="P707" s="107"/>
    </row>
    <row r="708" spans="1:16" x14ac:dyDescent="0.25">
      <c r="A708" s="91"/>
      <c r="E708" s="107"/>
      <c r="F708" s="107"/>
      <c r="G708" s="107"/>
      <c r="I708" s="107"/>
      <c r="J708" s="107"/>
      <c r="K708" s="107"/>
      <c r="L708" s="107"/>
      <c r="M708" s="107"/>
      <c r="N708" s="107"/>
      <c r="O708" s="107"/>
      <c r="P708" s="107"/>
    </row>
    <row r="709" spans="1:16" x14ac:dyDescent="0.25">
      <c r="A709" s="91"/>
      <c r="E709" s="107"/>
      <c r="F709" s="107"/>
      <c r="G709" s="107"/>
      <c r="I709" s="107"/>
      <c r="J709" s="107"/>
      <c r="K709" s="107"/>
      <c r="L709" s="107"/>
      <c r="M709" s="107"/>
      <c r="N709" s="107"/>
      <c r="O709" s="107"/>
      <c r="P709" s="107"/>
    </row>
    <row r="710" spans="1:16" x14ac:dyDescent="0.25">
      <c r="A710" s="91"/>
      <c r="E710" s="107"/>
      <c r="F710" s="107"/>
      <c r="G710" s="107"/>
      <c r="I710" s="107"/>
      <c r="J710" s="107"/>
      <c r="K710" s="107"/>
      <c r="L710" s="107"/>
      <c r="M710" s="107"/>
      <c r="N710" s="107"/>
      <c r="O710" s="107"/>
      <c r="P710" s="107"/>
    </row>
    <row r="711" spans="1:16" x14ac:dyDescent="0.25">
      <c r="A711" s="91"/>
      <c r="E711" s="107"/>
      <c r="F711" s="107"/>
      <c r="G711" s="107"/>
      <c r="I711" s="107"/>
      <c r="J711" s="107"/>
      <c r="K711" s="107"/>
      <c r="L711" s="107"/>
      <c r="M711" s="107"/>
      <c r="N711" s="107"/>
      <c r="O711" s="107"/>
      <c r="P711" s="107"/>
    </row>
    <row r="712" spans="1:16" x14ac:dyDescent="0.25">
      <c r="A712" s="91"/>
      <c r="E712" s="107"/>
      <c r="F712" s="107"/>
      <c r="G712" s="107"/>
      <c r="I712" s="107"/>
      <c r="J712" s="107"/>
      <c r="K712" s="107"/>
      <c r="L712" s="107"/>
      <c r="M712" s="107"/>
      <c r="N712" s="107"/>
      <c r="O712" s="107"/>
      <c r="P712" s="107"/>
    </row>
    <row r="713" spans="1:16" x14ac:dyDescent="0.25">
      <c r="A713" s="91"/>
      <c r="E713" s="107"/>
      <c r="F713" s="107"/>
      <c r="G713" s="107"/>
      <c r="I713" s="107"/>
      <c r="J713" s="107"/>
      <c r="K713" s="107"/>
      <c r="L713" s="107"/>
      <c r="M713" s="107"/>
      <c r="N713" s="107"/>
      <c r="O713" s="107"/>
      <c r="P713" s="107"/>
    </row>
    <row r="714" spans="1:16" x14ac:dyDescent="0.25">
      <c r="A714" s="91"/>
      <c r="E714" s="107"/>
      <c r="F714" s="107"/>
      <c r="G714" s="107"/>
      <c r="I714" s="107"/>
      <c r="J714" s="107"/>
      <c r="K714" s="107"/>
      <c r="L714" s="107"/>
      <c r="M714" s="107"/>
      <c r="N714" s="107"/>
      <c r="O714" s="107"/>
      <c r="P714" s="107"/>
    </row>
    <row r="715" spans="1:16" x14ac:dyDescent="0.25">
      <c r="A715" s="91"/>
      <c r="E715" s="107"/>
      <c r="F715" s="107"/>
      <c r="G715" s="107"/>
      <c r="I715" s="107"/>
      <c r="J715" s="107"/>
      <c r="K715" s="107"/>
      <c r="L715" s="107"/>
      <c r="M715" s="107"/>
      <c r="N715" s="107"/>
      <c r="O715" s="107"/>
      <c r="P715" s="107"/>
    </row>
    <row r="716" spans="1:16" x14ac:dyDescent="0.25">
      <c r="A716" s="91"/>
      <c r="E716" s="107"/>
      <c r="F716" s="107"/>
      <c r="G716" s="107"/>
      <c r="I716" s="107"/>
      <c r="J716" s="107"/>
      <c r="K716" s="107"/>
      <c r="L716" s="107"/>
      <c r="M716" s="107"/>
      <c r="N716" s="107"/>
      <c r="O716" s="107"/>
      <c r="P716" s="107"/>
    </row>
    <row r="717" spans="1:16" x14ac:dyDescent="0.25">
      <c r="A717" s="91"/>
      <c r="E717" s="107"/>
      <c r="F717" s="107"/>
      <c r="G717" s="107"/>
      <c r="I717" s="107"/>
      <c r="J717" s="107"/>
      <c r="K717" s="107"/>
      <c r="L717" s="107"/>
      <c r="M717" s="107"/>
      <c r="N717" s="107"/>
      <c r="O717" s="107"/>
      <c r="P717" s="107"/>
    </row>
    <row r="718" spans="1:16" x14ac:dyDescent="0.25">
      <c r="A718" s="91"/>
      <c r="E718" s="107"/>
      <c r="F718" s="107"/>
      <c r="G718" s="107"/>
      <c r="I718" s="107"/>
      <c r="J718" s="107"/>
      <c r="K718" s="107"/>
      <c r="L718" s="107"/>
      <c r="M718" s="107"/>
      <c r="N718" s="107"/>
      <c r="O718" s="107"/>
      <c r="P718" s="107"/>
    </row>
    <row r="719" spans="1:16" x14ac:dyDescent="0.25">
      <c r="A719" s="91"/>
      <c r="E719" s="107"/>
      <c r="F719" s="107"/>
      <c r="G719" s="107"/>
      <c r="I719" s="107"/>
      <c r="J719" s="107"/>
      <c r="K719" s="107"/>
      <c r="L719" s="107"/>
      <c r="M719" s="107"/>
      <c r="N719" s="107"/>
      <c r="O719" s="107"/>
      <c r="P719" s="107"/>
    </row>
    <row r="720" spans="1:16" x14ac:dyDescent="0.25">
      <c r="A720" s="91"/>
      <c r="E720" s="107"/>
      <c r="F720" s="107"/>
      <c r="G720" s="107"/>
      <c r="I720" s="107"/>
      <c r="J720" s="107"/>
      <c r="K720" s="107"/>
      <c r="L720" s="107"/>
      <c r="M720" s="107"/>
      <c r="N720" s="107"/>
      <c r="O720" s="107"/>
      <c r="P720" s="107"/>
    </row>
    <row r="721" spans="1:16" x14ac:dyDescent="0.25">
      <c r="A721" s="91"/>
      <c r="E721" s="107"/>
      <c r="F721" s="107"/>
      <c r="G721" s="107"/>
      <c r="I721" s="107"/>
      <c r="J721" s="107"/>
      <c r="K721" s="107"/>
      <c r="L721" s="107"/>
      <c r="M721" s="107"/>
      <c r="N721" s="107"/>
      <c r="O721" s="107"/>
      <c r="P721" s="107"/>
    </row>
    <row r="722" spans="1:16" x14ac:dyDescent="0.25">
      <c r="A722" s="91"/>
      <c r="E722" s="107"/>
      <c r="F722" s="107"/>
      <c r="G722" s="107"/>
      <c r="I722" s="107"/>
      <c r="J722" s="107"/>
      <c r="K722" s="107"/>
      <c r="L722" s="107"/>
      <c r="M722" s="107"/>
      <c r="N722" s="107"/>
      <c r="O722" s="107"/>
      <c r="P722" s="107"/>
    </row>
    <row r="723" spans="1:16" x14ac:dyDescent="0.25">
      <c r="A723" s="91"/>
      <c r="E723" s="107"/>
      <c r="F723" s="107"/>
      <c r="G723" s="107"/>
      <c r="I723" s="107"/>
      <c r="J723" s="107"/>
      <c r="K723" s="107"/>
      <c r="L723" s="107"/>
      <c r="M723" s="107"/>
      <c r="N723" s="107"/>
      <c r="O723" s="107"/>
      <c r="P723" s="107"/>
    </row>
    <row r="724" spans="1:16" x14ac:dyDescent="0.25">
      <c r="A724" s="91"/>
      <c r="E724" s="107"/>
      <c r="F724" s="107"/>
      <c r="G724" s="107"/>
      <c r="I724" s="107"/>
      <c r="J724" s="107"/>
      <c r="K724" s="107"/>
      <c r="L724" s="107"/>
      <c r="M724" s="107"/>
      <c r="N724" s="107"/>
      <c r="O724" s="107"/>
      <c r="P724" s="107"/>
    </row>
    <row r="725" spans="1:16" x14ac:dyDescent="0.25">
      <c r="A725" s="91"/>
      <c r="E725" s="107"/>
      <c r="F725" s="107"/>
      <c r="G725" s="107"/>
      <c r="I725" s="107"/>
      <c r="J725" s="107"/>
      <c r="K725" s="107"/>
      <c r="L725" s="107"/>
      <c r="M725" s="107"/>
      <c r="N725" s="107"/>
      <c r="O725" s="107"/>
      <c r="P725" s="107"/>
    </row>
    <row r="726" spans="1:16" x14ac:dyDescent="0.25">
      <c r="A726" s="91"/>
      <c r="E726" s="107"/>
      <c r="F726" s="107"/>
      <c r="G726" s="107"/>
      <c r="I726" s="107"/>
      <c r="J726" s="107"/>
      <c r="K726" s="107"/>
      <c r="L726" s="107"/>
      <c r="M726" s="107"/>
      <c r="N726" s="107"/>
      <c r="O726" s="107"/>
      <c r="P726" s="107"/>
    </row>
  </sheetData>
  <mergeCells count="3">
    <mergeCell ref="A3:P3"/>
    <mergeCell ref="J2:P2"/>
    <mergeCell ref="J1:P1"/>
  </mergeCells>
  <pageMargins left="0.59055118110236227" right="0.51181102362204722" top="0.31496062992125984" bottom="0.31496062992125984" header="0.31496062992125984" footer="0.31496062992125984"/>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O389"/>
  <sheetViews>
    <sheetView zoomScale="70" zoomScaleNormal="70" workbookViewId="0">
      <pane xSplit="9" ySplit="5" topLeftCell="J378" activePane="bottomRight" state="frozen"/>
      <selection activeCell="B99" sqref="B99"/>
      <selection pane="topRight" activeCell="B99" sqref="B99"/>
      <selection pane="bottomLeft" activeCell="B99" sqref="B99"/>
      <selection pane="bottomRight" activeCell="B99" sqref="B99"/>
    </sheetView>
  </sheetViews>
  <sheetFormatPr defaultRowHeight="15" x14ac:dyDescent="0.25"/>
  <cols>
    <col min="1" max="1" width="23.28515625" style="11" customWidth="1"/>
    <col min="2" max="4" width="4" style="11" hidden="1" customWidth="1"/>
    <col min="5" max="5" width="4.5703125" style="10" hidden="1" customWidth="1"/>
    <col min="6" max="7" width="4.28515625" style="10" customWidth="1"/>
    <col min="8" max="8" width="9.28515625" style="2" customWidth="1"/>
    <col min="9" max="9" width="5" style="11" customWidth="1"/>
    <col min="10" max="10" width="19.28515625" style="11" customWidth="1"/>
    <col min="11" max="13" width="12.85546875" style="11" hidden="1" customWidth="1"/>
    <col min="14" max="14" width="16.28515625" style="11" customWidth="1"/>
    <col min="15" max="15" width="16" style="11" customWidth="1"/>
    <col min="16" max="16" width="12.85546875" style="10" customWidth="1"/>
    <col min="17" max="17" width="9.28515625" style="11" bestFit="1" customWidth="1"/>
    <col min="18" max="18" width="16.7109375" style="11" customWidth="1"/>
    <col min="19" max="20" width="11.28515625" style="11" customWidth="1"/>
    <col min="21" max="41" width="9.28515625" style="11" bestFit="1" customWidth="1"/>
    <col min="42" max="125" width="9.140625" style="11"/>
    <col min="126" max="126" width="1.42578125" style="11" customWidth="1"/>
    <col min="127" max="127" width="59.5703125" style="11" customWidth="1"/>
    <col min="128" max="128" width="9.140625" style="11" customWidth="1"/>
    <col min="129" max="130" width="3.85546875" style="11" customWidth="1"/>
    <col min="131" max="131" width="10.5703125" style="11" customWidth="1"/>
    <col min="132" max="132" width="3.85546875" style="11" customWidth="1"/>
    <col min="133" max="135" width="14.42578125" style="11" customWidth="1"/>
    <col min="136" max="136" width="4.140625" style="11" customWidth="1"/>
    <col min="137" max="137" width="15" style="11" customWidth="1"/>
    <col min="138" max="139" width="9.140625" style="11" customWidth="1"/>
    <col min="140" max="140" width="11.5703125" style="11" customWidth="1"/>
    <col min="141" max="141" width="18.140625" style="11" customWidth="1"/>
    <col min="142" max="142" width="13.140625" style="11" customWidth="1"/>
    <col min="143" max="143" width="12.28515625" style="11" customWidth="1"/>
    <col min="144" max="381" width="9.140625" style="11"/>
    <col min="382" max="382" width="1.42578125" style="11" customWidth="1"/>
    <col min="383" max="383" width="59.5703125" style="11" customWidth="1"/>
    <col min="384" max="384" width="9.140625" style="11" customWidth="1"/>
    <col min="385" max="386" width="3.85546875" style="11" customWidth="1"/>
    <col min="387" max="387" width="10.5703125" style="11" customWidth="1"/>
    <col min="388" max="388" width="3.85546875" style="11" customWidth="1"/>
    <col min="389" max="391" width="14.42578125" style="11" customWidth="1"/>
    <col min="392" max="392" width="4.140625" style="11" customWidth="1"/>
    <col min="393" max="393" width="15" style="11" customWidth="1"/>
    <col min="394" max="395" width="9.140625" style="11" customWidth="1"/>
    <col min="396" max="396" width="11.5703125" style="11" customWidth="1"/>
    <col min="397" max="397" width="18.140625" style="11" customWidth="1"/>
    <col min="398" max="398" width="13.140625" style="11" customWidth="1"/>
    <col min="399" max="399" width="12.28515625" style="11" customWidth="1"/>
    <col min="400" max="637" width="9.140625" style="11"/>
    <col min="638" max="638" width="1.42578125" style="11" customWidth="1"/>
    <col min="639" max="639" width="59.5703125" style="11" customWidth="1"/>
    <col min="640" max="640" width="9.140625" style="11" customWidth="1"/>
    <col min="641" max="642" width="3.85546875" style="11" customWidth="1"/>
    <col min="643" max="643" width="10.5703125" style="11" customWidth="1"/>
    <col min="644" max="644" width="3.85546875" style="11" customWidth="1"/>
    <col min="645" max="647" width="14.42578125" style="11" customWidth="1"/>
    <col min="648" max="648" width="4.140625" style="11" customWidth="1"/>
    <col min="649" max="649" width="15" style="11" customWidth="1"/>
    <col min="650" max="651" width="9.140625" style="11" customWidth="1"/>
    <col min="652" max="652" width="11.5703125" style="11" customWidth="1"/>
    <col min="653" max="653" width="18.140625" style="11" customWidth="1"/>
    <col min="654" max="654" width="13.140625" style="11" customWidth="1"/>
    <col min="655" max="655" width="12.28515625" style="11" customWidth="1"/>
    <col min="656" max="893" width="9.140625" style="11"/>
    <col min="894" max="894" width="1.42578125" style="11" customWidth="1"/>
    <col min="895" max="895" width="59.5703125" style="11" customWidth="1"/>
    <col min="896" max="896" width="9.140625" style="11" customWidth="1"/>
    <col min="897" max="898" width="3.85546875" style="11" customWidth="1"/>
    <col min="899" max="899" width="10.5703125" style="11" customWidth="1"/>
    <col min="900" max="900" width="3.85546875" style="11" customWidth="1"/>
    <col min="901" max="903" width="14.42578125" style="11" customWidth="1"/>
    <col min="904" max="904" width="4.140625" style="11" customWidth="1"/>
    <col min="905" max="905" width="15" style="11" customWidth="1"/>
    <col min="906" max="907" width="9.140625" style="11" customWidth="1"/>
    <col min="908" max="908" width="11.5703125" style="11" customWidth="1"/>
    <col min="909" max="909" width="18.140625" style="11" customWidth="1"/>
    <col min="910" max="910" width="13.140625" style="11" customWidth="1"/>
    <col min="911" max="911" width="12.28515625" style="11" customWidth="1"/>
    <col min="912" max="1149" width="9.140625" style="11"/>
    <col min="1150" max="1150" width="1.42578125" style="11" customWidth="1"/>
    <col min="1151" max="1151" width="59.5703125" style="11" customWidth="1"/>
    <col min="1152" max="1152" width="9.140625" style="11" customWidth="1"/>
    <col min="1153" max="1154" width="3.85546875" style="11" customWidth="1"/>
    <col min="1155" max="1155" width="10.5703125" style="11" customWidth="1"/>
    <col min="1156" max="1156" width="3.85546875" style="11" customWidth="1"/>
    <col min="1157" max="1159" width="14.42578125" style="11" customWidth="1"/>
    <col min="1160" max="1160" width="4.140625" style="11" customWidth="1"/>
    <col min="1161" max="1161" width="15" style="11" customWidth="1"/>
    <col min="1162" max="1163" width="9.140625" style="11" customWidth="1"/>
    <col min="1164" max="1164" width="11.5703125" style="11" customWidth="1"/>
    <col min="1165" max="1165" width="18.140625" style="11" customWidth="1"/>
    <col min="1166" max="1166" width="13.140625" style="11" customWidth="1"/>
    <col min="1167" max="1167" width="12.28515625" style="11" customWidth="1"/>
    <col min="1168" max="1405" width="9.140625" style="11"/>
    <col min="1406" max="1406" width="1.42578125" style="11" customWidth="1"/>
    <col min="1407" max="1407" width="59.5703125" style="11" customWidth="1"/>
    <col min="1408" max="1408" width="9.140625" style="11" customWidth="1"/>
    <col min="1409" max="1410" width="3.85546875" style="11" customWidth="1"/>
    <col min="1411" max="1411" width="10.5703125" style="11" customWidth="1"/>
    <col min="1412" max="1412" width="3.85546875" style="11" customWidth="1"/>
    <col min="1413" max="1415" width="14.42578125" style="11" customWidth="1"/>
    <col min="1416" max="1416" width="4.140625" style="11" customWidth="1"/>
    <col min="1417" max="1417" width="15" style="11" customWidth="1"/>
    <col min="1418" max="1419" width="9.140625" style="11" customWidth="1"/>
    <col min="1420" max="1420" width="11.5703125" style="11" customWidth="1"/>
    <col min="1421" max="1421" width="18.140625" style="11" customWidth="1"/>
    <col min="1422" max="1422" width="13.140625" style="11" customWidth="1"/>
    <col min="1423" max="1423" width="12.28515625" style="11" customWidth="1"/>
    <col min="1424" max="1661" width="9.140625" style="11"/>
    <col min="1662" max="1662" width="1.42578125" style="11" customWidth="1"/>
    <col min="1663" max="1663" width="59.5703125" style="11" customWidth="1"/>
    <col min="1664" max="1664" width="9.140625" style="11" customWidth="1"/>
    <col min="1665" max="1666" width="3.85546875" style="11" customWidth="1"/>
    <col min="1667" max="1667" width="10.5703125" style="11" customWidth="1"/>
    <col min="1668" max="1668" width="3.85546875" style="11" customWidth="1"/>
    <col min="1669" max="1671" width="14.42578125" style="11" customWidth="1"/>
    <col min="1672" max="1672" width="4.140625" style="11" customWidth="1"/>
    <col min="1673" max="1673" width="15" style="11" customWidth="1"/>
    <col min="1674" max="1675" width="9.140625" style="11" customWidth="1"/>
    <col min="1676" max="1676" width="11.5703125" style="11" customWidth="1"/>
    <col min="1677" max="1677" width="18.140625" style="11" customWidth="1"/>
    <col min="1678" max="1678" width="13.140625" style="11" customWidth="1"/>
    <col min="1679" max="1679" width="12.28515625" style="11" customWidth="1"/>
    <col min="1680" max="1917" width="9.140625" style="11"/>
    <col min="1918" max="1918" width="1.42578125" style="11" customWidth="1"/>
    <col min="1919" max="1919" width="59.5703125" style="11" customWidth="1"/>
    <col min="1920" max="1920" width="9.140625" style="11" customWidth="1"/>
    <col min="1921" max="1922" width="3.85546875" style="11" customWidth="1"/>
    <col min="1923" max="1923" width="10.5703125" style="11" customWidth="1"/>
    <col min="1924" max="1924" width="3.85546875" style="11" customWidth="1"/>
    <col min="1925" max="1927" width="14.42578125" style="11" customWidth="1"/>
    <col min="1928" max="1928" width="4.140625" style="11" customWidth="1"/>
    <col min="1929" max="1929" width="15" style="11" customWidth="1"/>
    <col min="1930" max="1931" width="9.140625" style="11" customWidth="1"/>
    <col min="1932" max="1932" width="11.5703125" style="11" customWidth="1"/>
    <col min="1933" max="1933" width="18.140625" style="11" customWidth="1"/>
    <col min="1934" max="1934" width="13.140625" style="11" customWidth="1"/>
    <col min="1935" max="1935" width="12.28515625" style="11" customWidth="1"/>
    <col min="1936" max="2173" width="9.140625" style="11"/>
    <col min="2174" max="2174" width="1.42578125" style="11" customWidth="1"/>
    <col min="2175" max="2175" width="59.5703125" style="11" customWidth="1"/>
    <col min="2176" max="2176" width="9.140625" style="11" customWidth="1"/>
    <col min="2177" max="2178" width="3.85546875" style="11" customWidth="1"/>
    <col min="2179" max="2179" width="10.5703125" style="11" customWidth="1"/>
    <col min="2180" max="2180" width="3.85546875" style="11" customWidth="1"/>
    <col min="2181" max="2183" width="14.42578125" style="11" customWidth="1"/>
    <col min="2184" max="2184" width="4.140625" style="11" customWidth="1"/>
    <col min="2185" max="2185" width="15" style="11" customWidth="1"/>
    <col min="2186" max="2187" width="9.140625" style="11" customWidth="1"/>
    <col min="2188" max="2188" width="11.5703125" style="11" customWidth="1"/>
    <col min="2189" max="2189" width="18.140625" style="11" customWidth="1"/>
    <col min="2190" max="2190" width="13.140625" style="11" customWidth="1"/>
    <col min="2191" max="2191" width="12.28515625" style="11" customWidth="1"/>
    <col min="2192" max="2429" width="9.140625" style="11"/>
    <col min="2430" max="2430" width="1.42578125" style="11" customWidth="1"/>
    <col min="2431" max="2431" width="59.5703125" style="11" customWidth="1"/>
    <col min="2432" max="2432" width="9.140625" style="11" customWidth="1"/>
    <col min="2433" max="2434" width="3.85546875" style="11" customWidth="1"/>
    <col min="2435" max="2435" width="10.5703125" style="11" customWidth="1"/>
    <col min="2436" max="2436" width="3.85546875" style="11" customWidth="1"/>
    <col min="2437" max="2439" width="14.42578125" style="11" customWidth="1"/>
    <col min="2440" max="2440" width="4.140625" style="11" customWidth="1"/>
    <col min="2441" max="2441" width="15" style="11" customWidth="1"/>
    <col min="2442" max="2443" width="9.140625" style="11" customWidth="1"/>
    <col min="2444" max="2444" width="11.5703125" style="11" customWidth="1"/>
    <col min="2445" max="2445" width="18.140625" style="11" customWidth="1"/>
    <col min="2446" max="2446" width="13.140625" style="11" customWidth="1"/>
    <col min="2447" max="2447" width="12.28515625" style="11" customWidth="1"/>
    <col min="2448" max="2685" width="9.140625" style="11"/>
    <col min="2686" max="2686" width="1.42578125" style="11" customWidth="1"/>
    <col min="2687" max="2687" width="59.5703125" style="11" customWidth="1"/>
    <col min="2688" max="2688" width="9.140625" style="11" customWidth="1"/>
    <col min="2689" max="2690" width="3.85546875" style="11" customWidth="1"/>
    <col min="2691" max="2691" width="10.5703125" style="11" customWidth="1"/>
    <col min="2692" max="2692" width="3.85546875" style="11" customWidth="1"/>
    <col min="2693" max="2695" width="14.42578125" style="11" customWidth="1"/>
    <col min="2696" max="2696" width="4.140625" style="11" customWidth="1"/>
    <col min="2697" max="2697" width="15" style="11" customWidth="1"/>
    <col min="2698" max="2699" width="9.140625" style="11" customWidth="1"/>
    <col min="2700" max="2700" width="11.5703125" style="11" customWidth="1"/>
    <col min="2701" max="2701" width="18.140625" style="11" customWidth="1"/>
    <col min="2702" max="2702" width="13.140625" style="11" customWidth="1"/>
    <col min="2703" max="2703" width="12.28515625" style="11" customWidth="1"/>
    <col min="2704" max="2941" width="9.140625" style="11"/>
    <col min="2942" max="2942" width="1.42578125" style="11" customWidth="1"/>
    <col min="2943" max="2943" width="59.5703125" style="11" customWidth="1"/>
    <col min="2944" max="2944" width="9.140625" style="11" customWidth="1"/>
    <col min="2945" max="2946" width="3.85546875" style="11" customWidth="1"/>
    <col min="2947" max="2947" width="10.5703125" style="11" customWidth="1"/>
    <col min="2948" max="2948" width="3.85546875" style="11" customWidth="1"/>
    <col min="2949" max="2951" width="14.42578125" style="11" customWidth="1"/>
    <col min="2952" max="2952" width="4.140625" style="11" customWidth="1"/>
    <col min="2953" max="2953" width="15" style="11" customWidth="1"/>
    <col min="2954" max="2955" width="9.140625" style="11" customWidth="1"/>
    <col min="2956" max="2956" width="11.5703125" style="11" customWidth="1"/>
    <col min="2957" max="2957" width="18.140625" style="11" customWidth="1"/>
    <col min="2958" max="2958" width="13.140625" style="11" customWidth="1"/>
    <col min="2959" max="2959" width="12.28515625" style="11" customWidth="1"/>
    <col min="2960" max="3197" width="9.140625" style="11"/>
    <col min="3198" max="3198" width="1.42578125" style="11" customWidth="1"/>
    <col min="3199" max="3199" width="59.5703125" style="11" customWidth="1"/>
    <col min="3200" max="3200" width="9.140625" style="11" customWidth="1"/>
    <col min="3201" max="3202" width="3.85546875" style="11" customWidth="1"/>
    <col min="3203" max="3203" width="10.5703125" style="11" customWidth="1"/>
    <col min="3204" max="3204" width="3.85546875" style="11" customWidth="1"/>
    <col min="3205" max="3207" width="14.42578125" style="11" customWidth="1"/>
    <col min="3208" max="3208" width="4.140625" style="11" customWidth="1"/>
    <col min="3209" max="3209" width="15" style="11" customWidth="1"/>
    <col min="3210" max="3211" width="9.140625" style="11" customWidth="1"/>
    <col min="3212" max="3212" width="11.5703125" style="11" customWidth="1"/>
    <col min="3213" max="3213" width="18.140625" style="11" customWidth="1"/>
    <col min="3214" max="3214" width="13.140625" style="11" customWidth="1"/>
    <col min="3215" max="3215" width="12.28515625" style="11" customWidth="1"/>
    <col min="3216" max="3453" width="9.140625" style="11"/>
    <col min="3454" max="3454" width="1.42578125" style="11" customWidth="1"/>
    <col min="3455" max="3455" width="59.5703125" style="11" customWidth="1"/>
    <col min="3456" max="3456" width="9.140625" style="11" customWidth="1"/>
    <col min="3457" max="3458" width="3.85546875" style="11" customWidth="1"/>
    <col min="3459" max="3459" width="10.5703125" style="11" customWidth="1"/>
    <col min="3460" max="3460" width="3.85546875" style="11" customWidth="1"/>
    <col min="3461" max="3463" width="14.42578125" style="11" customWidth="1"/>
    <col min="3464" max="3464" width="4.140625" style="11" customWidth="1"/>
    <col min="3465" max="3465" width="15" style="11" customWidth="1"/>
    <col min="3466" max="3467" width="9.140625" style="11" customWidth="1"/>
    <col min="3468" max="3468" width="11.5703125" style="11" customWidth="1"/>
    <col min="3469" max="3469" width="18.140625" style="11" customWidth="1"/>
    <col min="3470" max="3470" width="13.140625" style="11" customWidth="1"/>
    <col min="3471" max="3471" width="12.28515625" style="11" customWidth="1"/>
    <col min="3472" max="3709" width="9.140625" style="11"/>
    <col min="3710" max="3710" width="1.42578125" style="11" customWidth="1"/>
    <col min="3711" max="3711" width="59.5703125" style="11" customWidth="1"/>
    <col min="3712" max="3712" width="9.140625" style="11" customWidth="1"/>
    <col min="3713" max="3714" width="3.85546875" style="11" customWidth="1"/>
    <col min="3715" max="3715" width="10.5703125" style="11" customWidth="1"/>
    <col min="3716" max="3716" width="3.85546875" style="11" customWidth="1"/>
    <col min="3717" max="3719" width="14.42578125" style="11" customWidth="1"/>
    <col min="3720" max="3720" width="4.140625" style="11" customWidth="1"/>
    <col min="3721" max="3721" width="15" style="11" customWidth="1"/>
    <col min="3722" max="3723" width="9.140625" style="11" customWidth="1"/>
    <col min="3724" max="3724" width="11.5703125" style="11" customWidth="1"/>
    <col min="3725" max="3725" width="18.140625" style="11" customWidth="1"/>
    <col min="3726" max="3726" width="13.140625" style="11" customWidth="1"/>
    <col min="3727" max="3727" width="12.28515625" style="11" customWidth="1"/>
    <col min="3728" max="3965" width="9.140625" style="11"/>
    <col min="3966" max="3966" width="1.42578125" style="11" customWidth="1"/>
    <col min="3967" max="3967" width="59.5703125" style="11" customWidth="1"/>
    <col min="3968" max="3968" width="9.140625" style="11" customWidth="1"/>
    <col min="3969" max="3970" width="3.85546875" style="11" customWidth="1"/>
    <col min="3971" max="3971" width="10.5703125" style="11" customWidth="1"/>
    <col min="3972" max="3972" width="3.85546875" style="11" customWidth="1"/>
    <col min="3973" max="3975" width="14.42578125" style="11" customWidth="1"/>
    <col min="3976" max="3976" width="4.140625" style="11" customWidth="1"/>
    <col min="3977" max="3977" width="15" style="11" customWidth="1"/>
    <col min="3978" max="3979" width="9.140625" style="11" customWidth="1"/>
    <col min="3980" max="3980" width="11.5703125" style="11" customWidth="1"/>
    <col min="3981" max="3981" width="18.140625" style="11" customWidth="1"/>
    <col min="3982" max="3982" width="13.140625" style="11" customWidth="1"/>
    <col min="3983" max="3983" width="12.28515625" style="11" customWidth="1"/>
    <col min="3984" max="4221" width="9.140625" style="11"/>
    <col min="4222" max="4222" width="1.42578125" style="11" customWidth="1"/>
    <col min="4223" max="4223" width="59.5703125" style="11" customWidth="1"/>
    <col min="4224" max="4224" width="9.140625" style="11" customWidth="1"/>
    <col min="4225" max="4226" width="3.85546875" style="11" customWidth="1"/>
    <col min="4227" max="4227" width="10.5703125" style="11" customWidth="1"/>
    <col min="4228" max="4228" width="3.85546875" style="11" customWidth="1"/>
    <col min="4229" max="4231" width="14.42578125" style="11" customWidth="1"/>
    <col min="4232" max="4232" width="4.140625" style="11" customWidth="1"/>
    <col min="4233" max="4233" width="15" style="11" customWidth="1"/>
    <col min="4234" max="4235" width="9.140625" style="11" customWidth="1"/>
    <col min="4236" max="4236" width="11.5703125" style="11" customWidth="1"/>
    <col min="4237" max="4237" width="18.140625" style="11" customWidth="1"/>
    <col min="4238" max="4238" width="13.140625" style="11" customWidth="1"/>
    <col min="4239" max="4239" width="12.28515625" style="11" customWidth="1"/>
    <col min="4240" max="4477" width="9.140625" style="11"/>
    <col min="4478" max="4478" width="1.42578125" style="11" customWidth="1"/>
    <col min="4479" max="4479" width="59.5703125" style="11" customWidth="1"/>
    <col min="4480" max="4480" width="9.140625" style="11" customWidth="1"/>
    <col min="4481" max="4482" width="3.85546875" style="11" customWidth="1"/>
    <col min="4483" max="4483" width="10.5703125" style="11" customWidth="1"/>
    <col min="4484" max="4484" width="3.85546875" style="11" customWidth="1"/>
    <col min="4485" max="4487" width="14.42578125" style="11" customWidth="1"/>
    <col min="4488" max="4488" width="4.140625" style="11" customWidth="1"/>
    <col min="4489" max="4489" width="15" style="11" customWidth="1"/>
    <col min="4490" max="4491" width="9.140625" style="11" customWidth="1"/>
    <col min="4492" max="4492" width="11.5703125" style="11" customWidth="1"/>
    <col min="4493" max="4493" width="18.140625" style="11" customWidth="1"/>
    <col min="4494" max="4494" width="13.140625" style="11" customWidth="1"/>
    <col min="4495" max="4495" width="12.28515625" style="11" customWidth="1"/>
    <col min="4496" max="4733" width="9.140625" style="11"/>
    <col min="4734" max="4734" width="1.42578125" style="11" customWidth="1"/>
    <col min="4735" max="4735" width="59.5703125" style="11" customWidth="1"/>
    <col min="4736" max="4736" width="9.140625" style="11" customWidth="1"/>
    <col min="4737" max="4738" width="3.85546875" style="11" customWidth="1"/>
    <col min="4739" max="4739" width="10.5703125" style="11" customWidth="1"/>
    <col min="4740" max="4740" width="3.85546875" style="11" customWidth="1"/>
    <col min="4741" max="4743" width="14.42578125" style="11" customWidth="1"/>
    <col min="4744" max="4744" width="4.140625" style="11" customWidth="1"/>
    <col min="4745" max="4745" width="15" style="11" customWidth="1"/>
    <col min="4746" max="4747" width="9.140625" style="11" customWidth="1"/>
    <col min="4748" max="4748" width="11.5703125" style="11" customWidth="1"/>
    <col min="4749" max="4749" width="18.140625" style="11" customWidth="1"/>
    <col min="4750" max="4750" width="13.140625" style="11" customWidth="1"/>
    <col min="4751" max="4751" width="12.28515625" style="11" customWidth="1"/>
    <col min="4752" max="4989" width="9.140625" style="11"/>
    <col min="4990" max="4990" width="1.42578125" style="11" customWidth="1"/>
    <col min="4991" max="4991" width="59.5703125" style="11" customWidth="1"/>
    <col min="4992" max="4992" width="9.140625" style="11" customWidth="1"/>
    <col min="4993" max="4994" width="3.85546875" style="11" customWidth="1"/>
    <col min="4995" max="4995" width="10.5703125" style="11" customWidth="1"/>
    <col min="4996" max="4996" width="3.85546875" style="11" customWidth="1"/>
    <col min="4997" max="4999" width="14.42578125" style="11" customWidth="1"/>
    <col min="5000" max="5000" width="4.140625" style="11" customWidth="1"/>
    <col min="5001" max="5001" width="15" style="11" customWidth="1"/>
    <col min="5002" max="5003" width="9.140625" style="11" customWidth="1"/>
    <col min="5004" max="5004" width="11.5703125" style="11" customWidth="1"/>
    <col min="5005" max="5005" width="18.140625" style="11" customWidth="1"/>
    <col min="5006" max="5006" width="13.140625" style="11" customWidth="1"/>
    <col min="5007" max="5007" width="12.28515625" style="11" customWidth="1"/>
    <col min="5008" max="5245" width="9.140625" style="11"/>
    <col min="5246" max="5246" width="1.42578125" style="11" customWidth="1"/>
    <col min="5247" max="5247" width="59.5703125" style="11" customWidth="1"/>
    <col min="5248" max="5248" width="9.140625" style="11" customWidth="1"/>
    <col min="5249" max="5250" width="3.85546875" style="11" customWidth="1"/>
    <col min="5251" max="5251" width="10.5703125" style="11" customWidth="1"/>
    <col min="5252" max="5252" width="3.85546875" style="11" customWidth="1"/>
    <col min="5253" max="5255" width="14.42578125" style="11" customWidth="1"/>
    <col min="5256" max="5256" width="4.140625" style="11" customWidth="1"/>
    <col min="5257" max="5257" width="15" style="11" customWidth="1"/>
    <col min="5258" max="5259" width="9.140625" style="11" customWidth="1"/>
    <col min="5260" max="5260" width="11.5703125" style="11" customWidth="1"/>
    <col min="5261" max="5261" width="18.140625" style="11" customWidth="1"/>
    <col min="5262" max="5262" width="13.140625" style="11" customWidth="1"/>
    <col min="5263" max="5263" width="12.28515625" style="11" customWidth="1"/>
    <col min="5264" max="5501" width="9.140625" style="11"/>
    <col min="5502" max="5502" width="1.42578125" style="11" customWidth="1"/>
    <col min="5503" max="5503" width="59.5703125" style="11" customWidth="1"/>
    <col min="5504" max="5504" width="9.140625" style="11" customWidth="1"/>
    <col min="5505" max="5506" width="3.85546875" style="11" customWidth="1"/>
    <col min="5507" max="5507" width="10.5703125" style="11" customWidth="1"/>
    <col min="5508" max="5508" width="3.85546875" style="11" customWidth="1"/>
    <col min="5509" max="5511" width="14.42578125" style="11" customWidth="1"/>
    <col min="5512" max="5512" width="4.140625" style="11" customWidth="1"/>
    <col min="5513" max="5513" width="15" style="11" customWidth="1"/>
    <col min="5514" max="5515" width="9.140625" style="11" customWidth="1"/>
    <col min="5516" max="5516" width="11.5703125" style="11" customWidth="1"/>
    <col min="5517" max="5517" width="18.140625" style="11" customWidth="1"/>
    <col min="5518" max="5518" width="13.140625" style="11" customWidth="1"/>
    <col min="5519" max="5519" width="12.28515625" style="11" customWidth="1"/>
    <col min="5520" max="5757" width="9.140625" style="11"/>
    <col min="5758" max="5758" width="1.42578125" style="11" customWidth="1"/>
    <col min="5759" max="5759" width="59.5703125" style="11" customWidth="1"/>
    <col min="5760" max="5760" width="9.140625" style="11" customWidth="1"/>
    <col min="5761" max="5762" width="3.85546875" style="11" customWidth="1"/>
    <col min="5763" max="5763" width="10.5703125" style="11" customWidth="1"/>
    <col min="5764" max="5764" width="3.85546875" style="11" customWidth="1"/>
    <col min="5765" max="5767" width="14.42578125" style="11" customWidth="1"/>
    <col min="5768" max="5768" width="4.140625" style="11" customWidth="1"/>
    <col min="5769" max="5769" width="15" style="11" customWidth="1"/>
    <col min="5770" max="5771" width="9.140625" style="11" customWidth="1"/>
    <col min="5772" max="5772" width="11.5703125" style="11" customWidth="1"/>
    <col min="5773" max="5773" width="18.140625" style="11" customWidth="1"/>
    <col min="5774" max="5774" width="13.140625" style="11" customWidth="1"/>
    <col min="5775" max="5775" width="12.28515625" style="11" customWidth="1"/>
    <col min="5776" max="6013" width="9.140625" style="11"/>
    <col min="6014" max="6014" width="1.42578125" style="11" customWidth="1"/>
    <col min="6015" max="6015" width="59.5703125" style="11" customWidth="1"/>
    <col min="6016" max="6016" width="9.140625" style="11" customWidth="1"/>
    <col min="6017" max="6018" width="3.85546875" style="11" customWidth="1"/>
    <col min="6019" max="6019" width="10.5703125" style="11" customWidth="1"/>
    <col min="6020" max="6020" width="3.85546875" style="11" customWidth="1"/>
    <col min="6021" max="6023" width="14.42578125" style="11" customWidth="1"/>
    <col min="6024" max="6024" width="4.140625" style="11" customWidth="1"/>
    <col min="6025" max="6025" width="15" style="11" customWidth="1"/>
    <col min="6026" max="6027" width="9.140625" style="11" customWidth="1"/>
    <col min="6028" max="6028" width="11.5703125" style="11" customWidth="1"/>
    <col min="6029" max="6029" width="18.140625" style="11" customWidth="1"/>
    <col min="6030" max="6030" width="13.140625" style="11" customWidth="1"/>
    <col min="6031" max="6031" width="12.28515625" style="11" customWidth="1"/>
    <col min="6032" max="6269" width="9.140625" style="11"/>
    <col min="6270" max="6270" width="1.42578125" style="11" customWidth="1"/>
    <col min="6271" max="6271" width="59.5703125" style="11" customWidth="1"/>
    <col min="6272" max="6272" width="9.140625" style="11" customWidth="1"/>
    <col min="6273" max="6274" width="3.85546875" style="11" customWidth="1"/>
    <col min="6275" max="6275" width="10.5703125" style="11" customWidth="1"/>
    <col min="6276" max="6276" width="3.85546875" style="11" customWidth="1"/>
    <col min="6277" max="6279" width="14.42578125" style="11" customWidth="1"/>
    <col min="6280" max="6280" width="4.140625" style="11" customWidth="1"/>
    <col min="6281" max="6281" width="15" style="11" customWidth="1"/>
    <col min="6282" max="6283" width="9.140625" style="11" customWidth="1"/>
    <col min="6284" max="6284" width="11.5703125" style="11" customWidth="1"/>
    <col min="6285" max="6285" width="18.140625" style="11" customWidth="1"/>
    <col min="6286" max="6286" width="13.140625" style="11" customWidth="1"/>
    <col min="6287" max="6287" width="12.28515625" style="11" customWidth="1"/>
    <col min="6288" max="6525" width="9.140625" style="11"/>
    <col min="6526" max="6526" width="1.42578125" style="11" customWidth="1"/>
    <col min="6527" max="6527" width="59.5703125" style="11" customWidth="1"/>
    <col min="6528" max="6528" width="9.140625" style="11" customWidth="1"/>
    <col min="6529" max="6530" width="3.85546875" style="11" customWidth="1"/>
    <col min="6531" max="6531" width="10.5703125" style="11" customWidth="1"/>
    <col min="6532" max="6532" width="3.85546875" style="11" customWidth="1"/>
    <col min="6533" max="6535" width="14.42578125" style="11" customWidth="1"/>
    <col min="6536" max="6536" width="4.140625" style="11" customWidth="1"/>
    <col min="6537" max="6537" width="15" style="11" customWidth="1"/>
    <col min="6538" max="6539" width="9.140625" style="11" customWidth="1"/>
    <col min="6540" max="6540" width="11.5703125" style="11" customWidth="1"/>
    <col min="6541" max="6541" width="18.140625" style="11" customWidth="1"/>
    <col min="6542" max="6542" width="13.140625" style="11" customWidth="1"/>
    <col min="6543" max="6543" width="12.28515625" style="11" customWidth="1"/>
    <col min="6544" max="6781" width="9.140625" style="11"/>
    <col min="6782" max="6782" width="1.42578125" style="11" customWidth="1"/>
    <col min="6783" max="6783" width="59.5703125" style="11" customWidth="1"/>
    <col min="6784" max="6784" width="9.140625" style="11" customWidth="1"/>
    <col min="6785" max="6786" width="3.85546875" style="11" customWidth="1"/>
    <col min="6787" max="6787" width="10.5703125" style="11" customWidth="1"/>
    <col min="6788" max="6788" width="3.85546875" style="11" customWidth="1"/>
    <col min="6789" max="6791" width="14.42578125" style="11" customWidth="1"/>
    <col min="6792" max="6792" width="4.140625" style="11" customWidth="1"/>
    <col min="6793" max="6793" width="15" style="11" customWidth="1"/>
    <col min="6794" max="6795" width="9.140625" style="11" customWidth="1"/>
    <col min="6796" max="6796" width="11.5703125" style="11" customWidth="1"/>
    <col min="6797" max="6797" width="18.140625" style="11" customWidth="1"/>
    <col min="6798" max="6798" width="13.140625" style="11" customWidth="1"/>
    <col min="6799" max="6799" width="12.28515625" style="11" customWidth="1"/>
    <col min="6800" max="7037" width="9.140625" style="11"/>
    <col min="7038" max="7038" width="1.42578125" style="11" customWidth="1"/>
    <col min="7039" max="7039" width="59.5703125" style="11" customWidth="1"/>
    <col min="7040" max="7040" width="9.140625" style="11" customWidth="1"/>
    <col min="7041" max="7042" width="3.85546875" style="11" customWidth="1"/>
    <col min="7043" max="7043" width="10.5703125" style="11" customWidth="1"/>
    <col min="7044" max="7044" width="3.85546875" style="11" customWidth="1"/>
    <col min="7045" max="7047" width="14.42578125" style="11" customWidth="1"/>
    <col min="7048" max="7048" width="4.140625" style="11" customWidth="1"/>
    <col min="7049" max="7049" width="15" style="11" customWidth="1"/>
    <col min="7050" max="7051" width="9.140625" style="11" customWidth="1"/>
    <col min="7052" max="7052" width="11.5703125" style="11" customWidth="1"/>
    <col min="7053" max="7053" width="18.140625" style="11" customWidth="1"/>
    <col min="7054" max="7054" width="13.140625" style="11" customWidth="1"/>
    <col min="7055" max="7055" width="12.28515625" style="11" customWidth="1"/>
    <col min="7056" max="7293" width="9.140625" style="11"/>
    <col min="7294" max="7294" width="1.42578125" style="11" customWidth="1"/>
    <col min="7295" max="7295" width="59.5703125" style="11" customWidth="1"/>
    <col min="7296" max="7296" width="9.140625" style="11" customWidth="1"/>
    <col min="7297" max="7298" width="3.85546875" style="11" customWidth="1"/>
    <col min="7299" max="7299" width="10.5703125" style="11" customWidth="1"/>
    <col min="7300" max="7300" width="3.85546875" style="11" customWidth="1"/>
    <col min="7301" max="7303" width="14.42578125" style="11" customWidth="1"/>
    <col min="7304" max="7304" width="4.140625" style="11" customWidth="1"/>
    <col min="7305" max="7305" width="15" style="11" customWidth="1"/>
    <col min="7306" max="7307" width="9.140625" style="11" customWidth="1"/>
    <col min="7308" max="7308" width="11.5703125" style="11" customWidth="1"/>
    <col min="7309" max="7309" width="18.140625" style="11" customWidth="1"/>
    <col min="7310" max="7310" width="13.140625" style="11" customWidth="1"/>
    <col min="7311" max="7311" width="12.28515625" style="11" customWidth="1"/>
    <col min="7312" max="7549" width="9.140625" style="11"/>
    <col min="7550" max="7550" width="1.42578125" style="11" customWidth="1"/>
    <col min="7551" max="7551" width="59.5703125" style="11" customWidth="1"/>
    <col min="7552" max="7552" width="9.140625" style="11" customWidth="1"/>
    <col min="7553" max="7554" width="3.85546875" style="11" customWidth="1"/>
    <col min="7555" max="7555" width="10.5703125" style="11" customWidth="1"/>
    <col min="7556" max="7556" width="3.85546875" style="11" customWidth="1"/>
    <col min="7557" max="7559" width="14.42578125" style="11" customWidth="1"/>
    <col min="7560" max="7560" width="4.140625" style="11" customWidth="1"/>
    <col min="7561" max="7561" width="15" style="11" customWidth="1"/>
    <col min="7562" max="7563" width="9.140625" style="11" customWidth="1"/>
    <col min="7564" max="7564" width="11.5703125" style="11" customWidth="1"/>
    <col min="7565" max="7565" width="18.140625" style="11" customWidth="1"/>
    <col min="7566" max="7566" width="13.140625" style="11" customWidth="1"/>
    <col min="7567" max="7567" width="12.28515625" style="11" customWidth="1"/>
    <col min="7568" max="7805" width="9.140625" style="11"/>
    <col min="7806" max="7806" width="1.42578125" style="11" customWidth="1"/>
    <col min="7807" max="7807" width="59.5703125" style="11" customWidth="1"/>
    <col min="7808" max="7808" width="9.140625" style="11" customWidth="1"/>
    <col min="7809" max="7810" width="3.85546875" style="11" customWidth="1"/>
    <col min="7811" max="7811" width="10.5703125" style="11" customWidth="1"/>
    <col min="7812" max="7812" width="3.85546875" style="11" customWidth="1"/>
    <col min="7813" max="7815" width="14.42578125" style="11" customWidth="1"/>
    <col min="7816" max="7816" width="4.140625" style="11" customWidth="1"/>
    <col min="7817" max="7817" width="15" style="11" customWidth="1"/>
    <col min="7818" max="7819" width="9.140625" style="11" customWidth="1"/>
    <col min="7820" max="7820" width="11.5703125" style="11" customWidth="1"/>
    <col min="7821" max="7821" width="18.140625" style="11" customWidth="1"/>
    <col min="7822" max="7822" width="13.140625" style="11" customWidth="1"/>
    <col min="7823" max="7823" width="12.28515625" style="11" customWidth="1"/>
    <col min="7824" max="8061" width="9.140625" style="11"/>
    <col min="8062" max="8062" width="1.42578125" style="11" customWidth="1"/>
    <col min="8063" max="8063" width="59.5703125" style="11" customWidth="1"/>
    <col min="8064" max="8064" width="9.140625" style="11" customWidth="1"/>
    <col min="8065" max="8066" width="3.85546875" style="11" customWidth="1"/>
    <col min="8067" max="8067" width="10.5703125" style="11" customWidth="1"/>
    <col min="8068" max="8068" width="3.85546875" style="11" customWidth="1"/>
    <col min="8069" max="8071" width="14.42578125" style="11" customWidth="1"/>
    <col min="8072" max="8072" width="4.140625" style="11" customWidth="1"/>
    <col min="8073" max="8073" width="15" style="11" customWidth="1"/>
    <col min="8074" max="8075" width="9.140625" style="11" customWidth="1"/>
    <col min="8076" max="8076" width="11.5703125" style="11" customWidth="1"/>
    <col min="8077" max="8077" width="18.140625" style="11" customWidth="1"/>
    <col min="8078" max="8078" width="13.140625" style="11" customWidth="1"/>
    <col min="8079" max="8079" width="12.28515625" style="11" customWidth="1"/>
    <col min="8080" max="8317" width="9.140625" style="11"/>
    <col min="8318" max="8318" width="1.42578125" style="11" customWidth="1"/>
    <col min="8319" max="8319" width="59.5703125" style="11" customWidth="1"/>
    <col min="8320" max="8320" width="9.140625" style="11" customWidth="1"/>
    <col min="8321" max="8322" width="3.85546875" style="11" customWidth="1"/>
    <col min="8323" max="8323" width="10.5703125" style="11" customWidth="1"/>
    <col min="8324" max="8324" width="3.85546875" style="11" customWidth="1"/>
    <col min="8325" max="8327" width="14.42578125" style="11" customWidth="1"/>
    <col min="8328" max="8328" width="4.140625" style="11" customWidth="1"/>
    <col min="8329" max="8329" width="15" style="11" customWidth="1"/>
    <col min="8330" max="8331" width="9.140625" style="11" customWidth="1"/>
    <col min="8332" max="8332" width="11.5703125" style="11" customWidth="1"/>
    <col min="8333" max="8333" width="18.140625" style="11" customWidth="1"/>
    <col min="8334" max="8334" width="13.140625" style="11" customWidth="1"/>
    <col min="8335" max="8335" width="12.28515625" style="11" customWidth="1"/>
    <col min="8336" max="8573" width="9.140625" style="11"/>
    <col min="8574" max="8574" width="1.42578125" style="11" customWidth="1"/>
    <col min="8575" max="8575" width="59.5703125" style="11" customWidth="1"/>
    <col min="8576" max="8576" width="9.140625" style="11" customWidth="1"/>
    <col min="8577" max="8578" width="3.85546875" style="11" customWidth="1"/>
    <col min="8579" max="8579" width="10.5703125" style="11" customWidth="1"/>
    <col min="8580" max="8580" width="3.85546875" style="11" customWidth="1"/>
    <col min="8581" max="8583" width="14.42578125" style="11" customWidth="1"/>
    <col min="8584" max="8584" width="4.140625" style="11" customWidth="1"/>
    <col min="8585" max="8585" width="15" style="11" customWidth="1"/>
    <col min="8586" max="8587" width="9.140625" style="11" customWidth="1"/>
    <col min="8588" max="8588" width="11.5703125" style="11" customWidth="1"/>
    <col min="8589" max="8589" width="18.140625" style="11" customWidth="1"/>
    <col min="8590" max="8590" width="13.140625" style="11" customWidth="1"/>
    <col min="8591" max="8591" width="12.28515625" style="11" customWidth="1"/>
    <col min="8592" max="8829" width="9.140625" style="11"/>
    <col min="8830" max="8830" width="1.42578125" style="11" customWidth="1"/>
    <col min="8831" max="8831" width="59.5703125" style="11" customWidth="1"/>
    <col min="8832" max="8832" width="9.140625" style="11" customWidth="1"/>
    <col min="8833" max="8834" width="3.85546875" style="11" customWidth="1"/>
    <col min="8835" max="8835" width="10.5703125" style="11" customWidth="1"/>
    <col min="8836" max="8836" width="3.85546875" style="11" customWidth="1"/>
    <col min="8837" max="8839" width="14.42578125" style="11" customWidth="1"/>
    <col min="8840" max="8840" width="4.140625" style="11" customWidth="1"/>
    <col min="8841" max="8841" width="15" style="11" customWidth="1"/>
    <col min="8842" max="8843" width="9.140625" style="11" customWidth="1"/>
    <col min="8844" max="8844" width="11.5703125" style="11" customWidth="1"/>
    <col min="8845" max="8845" width="18.140625" style="11" customWidth="1"/>
    <col min="8846" max="8846" width="13.140625" style="11" customWidth="1"/>
    <col min="8847" max="8847" width="12.28515625" style="11" customWidth="1"/>
    <col min="8848" max="9085" width="9.140625" style="11"/>
    <col min="9086" max="9086" width="1.42578125" style="11" customWidth="1"/>
    <col min="9087" max="9087" width="59.5703125" style="11" customWidth="1"/>
    <col min="9088" max="9088" width="9.140625" style="11" customWidth="1"/>
    <col min="9089" max="9090" width="3.85546875" style="11" customWidth="1"/>
    <col min="9091" max="9091" width="10.5703125" style="11" customWidth="1"/>
    <col min="9092" max="9092" width="3.85546875" style="11" customWidth="1"/>
    <col min="9093" max="9095" width="14.42578125" style="11" customWidth="1"/>
    <col min="9096" max="9096" width="4.140625" style="11" customWidth="1"/>
    <col min="9097" max="9097" width="15" style="11" customWidth="1"/>
    <col min="9098" max="9099" width="9.140625" style="11" customWidth="1"/>
    <col min="9100" max="9100" width="11.5703125" style="11" customWidth="1"/>
    <col min="9101" max="9101" width="18.140625" style="11" customWidth="1"/>
    <col min="9102" max="9102" width="13.140625" style="11" customWidth="1"/>
    <col min="9103" max="9103" width="12.28515625" style="11" customWidth="1"/>
    <col min="9104" max="9341" width="9.140625" style="11"/>
    <col min="9342" max="9342" width="1.42578125" style="11" customWidth="1"/>
    <col min="9343" max="9343" width="59.5703125" style="11" customWidth="1"/>
    <col min="9344" max="9344" width="9.140625" style="11" customWidth="1"/>
    <col min="9345" max="9346" width="3.85546875" style="11" customWidth="1"/>
    <col min="9347" max="9347" width="10.5703125" style="11" customWidth="1"/>
    <col min="9348" max="9348" width="3.85546875" style="11" customWidth="1"/>
    <col min="9349" max="9351" width="14.42578125" style="11" customWidth="1"/>
    <col min="9352" max="9352" width="4.140625" style="11" customWidth="1"/>
    <col min="9353" max="9353" width="15" style="11" customWidth="1"/>
    <col min="9354" max="9355" width="9.140625" style="11" customWidth="1"/>
    <col min="9356" max="9356" width="11.5703125" style="11" customWidth="1"/>
    <col min="9357" max="9357" width="18.140625" style="11" customWidth="1"/>
    <col min="9358" max="9358" width="13.140625" style="11" customWidth="1"/>
    <col min="9359" max="9359" width="12.28515625" style="11" customWidth="1"/>
    <col min="9360" max="9597" width="9.140625" style="11"/>
    <col min="9598" max="9598" width="1.42578125" style="11" customWidth="1"/>
    <col min="9599" max="9599" width="59.5703125" style="11" customWidth="1"/>
    <col min="9600" max="9600" width="9.140625" style="11" customWidth="1"/>
    <col min="9601" max="9602" width="3.85546875" style="11" customWidth="1"/>
    <col min="9603" max="9603" width="10.5703125" style="11" customWidth="1"/>
    <col min="9604" max="9604" width="3.85546875" style="11" customWidth="1"/>
    <col min="9605" max="9607" width="14.42578125" style="11" customWidth="1"/>
    <col min="9608" max="9608" width="4.140625" style="11" customWidth="1"/>
    <col min="9609" max="9609" width="15" style="11" customWidth="1"/>
    <col min="9610" max="9611" width="9.140625" style="11" customWidth="1"/>
    <col min="9612" max="9612" width="11.5703125" style="11" customWidth="1"/>
    <col min="9613" max="9613" width="18.140625" style="11" customWidth="1"/>
    <col min="9614" max="9614" width="13.140625" style="11" customWidth="1"/>
    <col min="9615" max="9615" width="12.28515625" style="11" customWidth="1"/>
    <col min="9616" max="9853" width="9.140625" style="11"/>
    <col min="9854" max="9854" width="1.42578125" style="11" customWidth="1"/>
    <col min="9855" max="9855" width="59.5703125" style="11" customWidth="1"/>
    <col min="9856" max="9856" width="9.140625" style="11" customWidth="1"/>
    <col min="9857" max="9858" width="3.85546875" style="11" customWidth="1"/>
    <col min="9859" max="9859" width="10.5703125" style="11" customWidth="1"/>
    <col min="9860" max="9860" width="3.85546875" style="11" customWidth="1"/>
    <col min="9861" max="9863" width="14.42578125" style="11" customWidth="1"/>
    <col min="9864" max="9864" width="4.140625" style="11" customWidth="1"/>
    <col min="9865" max="9865" width="15" style="11" customWidth="1"/>
    <col min="9866" max="9867" width="9.140625" style="11" customWidth="1"/>
    <col min="9868" max="9868" width="11.5703125" style="11" customWidth="1"/>
    <col min="9869" max="9869" width="18.140625" style="11" customWidth="1"/>
    <col min="9870" max="9870" width="13.140625" style="11" customWidth="1"/>
    <col min="9871" max="9871" width="12.28515625" style="11" customWidth="1"/>
    <col min="9872" max="10109" width="9.140625" style="11"/>
    <col min="10110" max="10110" width="1.42578125" style="11" customWidth="1"/>
    <col min="10111" max="10111" width="59.5703125" style="11" customWidth="1"/>
    <col min="10112" max="10112" width="9.140625" style="11" customWidth="1"/>
    <col min="10113" max="10114" width="3.85546875" style="11" customWidth="1"/>
    <col min="10115" max="10115" width="10.5703125" style="11" customWidth="1"/>
    <col min="10116" max="10116" width="3.85546875" style="11" customWidth="1"/>
    <col min="10117" max="10119" width="14.42578125" style="11" customWidth="1"/>
    <col min="10120" max="10120" width="4.140625" style="11" customWidth="1"/>
    <col min="10121" max="10121" width="15" style="11" customWidth="1"/>
    <col min="10122" max="10123" width="9.140625" style="11" customWidth="1"/>
    <col min="10124" max="10124" width="11.5703125" style="11" customWidth="1"/>
    <col min="10125" max="10125" width="18.140625" style="11" customWidth="1"/>
    <col min="10126" max="10126" width="13.140625" style="11" customWidth="1"/>
    <col min="10127" max="10127" width="12.28515625" style="11" customWidth="1"/>
    <col min="10128" max="10365" width="9.140625" style="11"/>
    <col min="10366" max="10366" width="1.42578125" style="11" customWidth="1"/>
    <col min="10367" max="10367" width="59.5703125" style="11" customWidth="1"/>
    <col min="10368" max="10368" width="9.140625" style="11" customWidth="1"/>
    <col min="10369" max="10370" width="3.85546875" style="11" customWidth="1"/>
    <col min="10371" max="10371" width="10.5703125" style="11" customWidth="1"/>
    <col min="10372" max="10372" width="3.85546875" style="11" customWidth="1"/>
    <col min="10373" max="10375" width="14.42578125" style="11" customWidth="1"/>
    <col min="10376" max="10376" width="4.140625" style="11" customWidth="1"/>
    <col min="10377" max="10377" width="15" style="11" customWidth="1"/>
    <col min="10378" max="10379" width="9.140625" style="11" customWidth="1"/>
    <col min="10380" max="10380" width="11.5703125" style="11" customWidth="1"/>
    <col min="10381" max="10381" width="18.140625" style="11" customWidth="1"/>
    <col min="10382" max="10382" width="13.140625" style="11" customWidth="1"/>
    <col min="10383" max="10383" width="12.28515625" style="11" customWidth="1"/>
    <col min="10384" max="10621" width="9.140625" style="11"/>
    <col min="10622" max="10622" width="1.42578125" style="11" customWidth="1"/>
    <col min="10623" max="10623" width="59.5703125" style="11" customWidth="1"/>
    <col min="10624" max="10624" width="9.140625" style="11" customWidth="1"/>
    <col min="10625" max="10626" width="3.85546875" style="11" customWidth="1"/>
    <col min="10627" max="10627" width="10.5703125" style="11" customWidth="1"/>
    <col min="10628" max="10628" width="3.85546875" style="11" customWidth="1"/>
    <col min="10629" max="10631" width="14.42578125" style="11" customWidth="1"/>
    <col min="10632" max="10632" width="4.140625" style="11" customWidth="1"/>
    <col min="10633" max="10633" width="15" style="11" customWidth="1"/>
    <col min="10634" max="10635" width="9.140625" style="11" customWidth="1"/>
    <col min="10636" max="10636" width="11.5703125" style="11" customWidth="1"/>
    <col min="10637" max="10637" width="18.140625" style="11" customWidth="1"/>
    <col min="10638" max="10638" width="13.140625" style="11" customWidth="1"/>
    <col min="10639" max="10639" width="12.28515625" style="11" customWidth="1"/>
    <col min="10640" max="10877" width="9.140625" style="11"/>
    <col min="10878" max="10878" width="1.42578125" style="11" customWidth="1"/>
    <col min="10879" max="10879" width="59.5703125" style="11" customWidth="1"/>
    <col min="10880" max="10880" width="9.140625" style="11" customWidth="1"/>
    <col min="10881" max="10882" width="3.85546875" style="11" customWidth="1"/>
    <col min="10883" max="10883" width="10.5703125" style="11" customWidth="1"/>
    <col min="10884" max="10884" width="3.85546875" style="11" customWidth="1"/>
    <col min="10885" max="10887" width="14.42578125" style="11" customWidth="1"/>
    <col min="10888" max="10888" width="4.140625" style="11" customWidth="1"/>
    <col min="10889" max="10889" width="15" style="11" customWidth="1"/>
    <col min="10890" max="10891" width="9.140625" style="11" customWidth="1"/>
    <col min="10892" max="10892" width="11.5703125" style="11" customWidth="1"/>
    <col min="10893" max="10893" width="18.140625" style="11" customWidth="1"/>
    <col min="10894" max="10894" width="13.140625" style="11" customWidth="1"/>
    <col min="10895" max="10895" width="12.28515625" style="11" customWidth="1"/>
    <col min="10896" max="11133" width="9.140625" style="11"/>
    <col min="11134" max="11134" width="1.42578125" style="11" customWidth="1"/>
    <col min="11135" max="11135" width="59.5703125" style="11" customWidth="1"/>
    <col min="11136" max="11136" width="9.140625" style="11" customWidth="1"/>
    <col min="11137" max="11138" width="3.85546875" style="11" customWidth="1"/>
    <col min="11139" max="11139" width="10.5703125" style="11" customWidth="1"/>
    <col min="11140" max="11140" width="3.85546875" style="11" customWidth="1"/>
    <col min="11141" max="11143" width="14.42578125" style="11" customWidth="1"/>
    <col min="11144" max="11144" width="4.140625" style="11" customWidth="1"/>
    <col min="11145" max="11145" width="15" style="11" customWidth="1"/>
    <col min="11146" max="11147" width="9.140625" style="11" customWidth="1"/>
    <col min="11148" max="11148" width="11.5703125" style="11" customWidth="1"/>
    <col min="11149" max="11149" width="18.140625" style="11" customWidth="1"/>
    <col min="11150" max="11150" width="13.140625" style="11" customWidth="1"/>
    <col min="11151" max="11151" width="12.28515625" style="11" customWidth="1"/>
    <col min="11152" max="11389" width="9.140625" style="11"/>
    <col min="11390" max="11390" width="1.42578125" style="11" customWidth="1"/>
    <col min="11391" max="11391" width="59.5703125" style="11" customWidth="1"/>
    <col min="11392" max="11392" width="9.140625" style="11" customWidth="1"/>
    <col min="11393" max="11394" width="3.85546875" style="11" customWidth="1"/>
    <col min="11395" max="11395" width="10.5703125" style="11" customWidth="1"/>
    <col min="11396" max="11396" width="3.85546875" style="11" customWidth="1"/>
    <col min="11397" max="11399" width="14.42578125" style="11" customWidth="1"/>
    <col min="11400" max="11400" width="4.140625" style="11" customWidth="1"/>
    <col min="11401" max="11401" width="15" style="11" customWidth="1"/>
    <col min="11402" max="11403" width="9.140625" style="11" customWidth="1"/>
    <col min="11404" max="11404" width="11.5703125" style="11" customWidth="1"/>
    <col min="11405" max="11405" width="18.140625" style="11" customWidth="1"/>
    <col min="11406" max="11406" width="13.140625" style="11" customWidth="1"/>
    <col min="11407" max="11407" width="12.28515625" style="11" customWidth="1"/>
    <col min="11408" max="11645" width="9.140625" style="11"/>
    <col min="11646" max="11646" width="1.42578125" style="11" customWidth="1"/>
    <col min="11647" max="11647" width="59.5703125" style="11" customWidth="1"/>
    <col min="11648" max="11648" width="9.140625" style="11" customWidth="1"/>
    <col min="11649" max="11650" width="3.85546875" style="11" customWidth="1"/>
    <col min="11651" max="11651" width="10.5703125" style="11" customWidth="1"/>
    <col min="11652" max="11652" width="3.85546875" style="11" customWidth="1"/>
    <col min="11653" max="11655" width="14.42578125" style="11" customWidth="1"/>
    <col min="11656" max="11656" width="4.140625" style="11" customWidth="1"/>
    <col min="11657" max="11657" width="15" style="11" customWidth="1"/>
    <col min="11658" max="11659" width="9.140625" style="11" customWidth="1"/>
    <col min="11660" max="11660" width="11.5703125" style="11" customWidth="1"/>
    <col min="11661" max="11661" width="18.140625" style="11" customWidth="1"/>
    <col min="11662" max="11662" width="13.140625" style="11" customWidth="1"/>
    <col min="11663" max="11663" width="12.28515625" style="11" customWidth="1"/>
    <col min="11664" max="11901" width="9.140625" style="11"/>
    <col min="11902" max="11902" width="1.42578125" style="11" customWidth="1"/>
    <col min="11903" max="11903" width="59.5703125" style="11" customWidth="1"/>
    <col min="11904" max="11904" width="9.140625" style="11" customWidth="1"/>
    <col min="11905" max="11906" width="3.85546875" style="11" customWidth="1"/>
    <col min="11907" max="11907" width="10.5703125" style="11" customWidth="1"/>
    <col min="11908" max="11908" width="3.85546875" style="11" customWidth="1"/>
    <col min="11909" max="11911" width="14.42578125" style="11" customWidth="1"/>
    <col min="11912" max="11912" width="4.140625" style="11" customWidth="1"/>
    <col min="11913" max="11913" width="15" style="11" customWidth="1"/>
    <col min="11914" max="11915" width="9.140625" style="11" customWidth="1"/>
    <col min="11916" max="11916" width="11.5703125" style="11" customWidth="1"/>
    <col min="11917" max="11917" width="18.140625" style="11" customWidth="1"/>
    <col min="11918" max="11918" width="13.140625" style="11" customWidth="1"/>
    <col min="11919" max="11919" width="12.28515625" style="11" customWidth="1"/>
    <col min="11920" max="12157" width="9.140625" style="11"/>
    <col min="12158" max="12158" width="1.42578125" style="11" customWidth="1"/>
    <col min="12159" max="12159" width="59.5703125" style="11" customWidth="1"/>
    <col min="12160" max="12160" width="9.140625" style="11" customWidth="1"/>
    <col min="12161" max="12162" width="3.85546875" style="11" customWidth="1"/>
    <col min="12163" max="12163" width="10.5703125" style="11" customWidth="1"/>
    <col min="12164" max="12164" width="3.85546875" style="11" customWidth="1"/>
    <col min="12165" max="12167" width="14.42578125" style="11" customWidth="1"/>
    <col min="12168" max="12168" width="4.140625" style="11" customWidth="1"/>
    <col min="12169" max="12169" width="15" style="11" customWidth="1"/>
    <col min="12170" max="12171" width="9.140625" style="11" customWidth="1"/>
    <col min="12172" max="12172" width="11.5703125" style="11" customWidth="1"/>
    <col min="12173" max="12173" width="18.140625" style="11" customWidth="1"/>
    <col min="12174" max="12174" width="13.140625" style="11" customWidth="1"/>
    <col min="12175" max="12175" width="12.28515625" style="11" customWidth="1"/>
    <col min="12176" max="12413" width="9.140625" style="11"/>
    <col min="12414" max="12414" width="1.42578125" style="11" customWidth="1"/>
    <col min="12415" max="12415" width="59.5703125" style="11" customWidth="1"/>
    <col min="12416" max="12416" width="9.140625" style="11" customWidth="1"/>
    <col min="12417" max="12418" width="3.85546875" style="11" customWidth="1"/>
    <col min="12419" max="12419" width="10.5703125" style="11" customWidth="1"/>
    <col min="12420" max="12420" width="3.85546875" style="11" customWidth="1"/>
    <col min="12421" max="12423" width="14.42578125" style="11" customWidth="1"/>
    <col min="12424" max="12424" width="4.140625" style="11" customWidth="1"/>
    <col min="12425" max="12425" width="15" style="11" customWidth="1"/>
    <col min="12426" max="12427" width="9.140625" style="11" customWidth="1"/>
    <col min="12428" max="12428" width="11.5703125" style="11" customWidth="1"/>
    <col min="12429" max="12429" width="18.140625" style="11" customWidth="1"/>
    <col min="12430" max="12430" width="13.140625" style="11" customWidth="1"/>
    <col min="12431" max="12431" width="12.28515625" style="11" customWidth="1"/>
    <col min="12432" max="12669" width="9.140625" style="11"/>
    <col min="12670" max="12670" width="1.42578125" style="11" customWidth="1"/>
    <col min="12671" max="12671" width="59.5703125" style="11" customWidth="1"/>
    <col min="12672" max="12672" width="9.140625" style="11" customWidth="1"/>
    <col min="12673" max="12674" width="3.85546875" style="11" customWidth="1"/>
    <col min="12675" max="12675" width="10.5703125" style="11" customWidth="1"/>
    <col min="12676" max="12676" width="3.85546875" style="11" customWidth="1"/>
    <col min="12677" max="12679" width="14.42578125" style="11" customWidth="1"/>
    <col min="12680" max="12680" width="4.140625" style="11" customWidth="1"/>
    <col min="12681" max="12681" width="15" style="11" customWidth="1"/>
    <col min="12682" max="12683" width="9.140625" style="11" customWidth="1"/>
    <col min="12684" max="12684" width="11.5703125" style="11" customWidth="1"/>
    <col min="12685" max="12685" width="18.140625" style="11" customWidth="1"/>
    <col min="12686" max="12686" width="13.140625" style="11" customWidth="1"/>
    <col min="12687" max="12687" width="12.28515625" style="11" customWidth="1"/>
    <col min="12688" max="12925" width="9.140625" style="11"/>
    <col min="12926" max="12926" width="1.42578125" style="11" customWidth="1"/>
    <col min="12927" max="12927" width="59.5703125" style="11" customWidth="1"/>
    <col min="12928" max="12928" width="9.140625" style="11" customWidth="1"/>
    <col min="12929" max="12930" width="3.85546875" style="11" customWidth="1"/>
    <col min="12931" max="12931" width="10.5703125" style="11" customWidth="1"/>
    <col min="12932" max="12932" width="3.85546875" style="11" customWidth="1"/>
    <col min="12933" max="12935" width="14.42578125" style="11" customWidth="1"/>
    <col min="12936" max="12936" width="4.140625" style="11" customWidth="1"/>
    <col min="12937" max="12937" width="15" style="11" customWidth="1"/>
    <col min="12938" max="12939" width="9.140625" style="11" customWidth="1"/>
    <col min="12940" max="12940" width="11.5703125" style="11" customWidth="1"/>
    <col min="12941" max="12941" width="18.140625" style="11" customWidth="1"/>
    <col min="12942" max="12942" width="13.140625" style="11" customWidth="1"/>
    <col min="12943" max="12943" width="12.28515625" style="11" customWidth="1"/>
    <col min="12944" max="13181" width="9.140625" style="11"/>
    <col min="13182" max="13182" width="1.42578125" style="11" customWidth="1"/>
    <col min="13183" max="13183" width="59.5703125" style="11" customWidth="1"/>
    <col min="13184" max="13184" width="9.140625" style="11" customWidth="1"/>
    <col min="13185" max="13186" width="3.85546875" style="11" customWidth="1"/>
    <col min="13187" max="13187" width="10.5703125" style="11" customWidth="1"/>
    <col min="13188" max="13188" width="3.85546875" style="11" customWidth="1"/>
    <col min="13189" max="13191" width="14.42578125" style="11" customWidth="1"/>
    <col min="13192" max="13192" width="4.140625" style="11" customWidth="1"/>
    <col min="13193" max="13193" width="15" style="11" customWidth="1"/>
    <col min="13194" max="13195" width="9.140625" style="11" customWidth="1"/>
    <col min="13196" max="13196" width="11.5703125" style="11" customWidth="1"/>
    <col min="13197" max="13197" width="18.140625" style="11" customWidth="1"/>
    <col min="13198" max="13198" width="13.140625" style="11" customWidth="1"/>
    <col min="13199" max="13199" width="12.28515625" style="11" customWidth="1"/>
    <col min="13200" max="13437" width="9.140625" style="11"/>
    <col min="13438" max="13438" width="1.42578125" style="11" customWidth="1"/>
    <col min="13439" max="13439" width="59.5703125" style="11" customWidth="1"/>
    <col min="13440" max="13440" width="9.140625" style="11" customWidth="1"/>
    <col min="13441" max="13442" width="3.85546875" style="11" customWidth="1"/>
    <col min="13443" max="13443" width="10.5703125" style="11" customWidth="1"/>
    <col min="13444" max="13444" width="3.85546875" style="11" customWidth="1"/>
    <col min="13445" max="13447" width="14.42578125" style="11" customWidth="1"/>
    <col min="13448" max="13448" width="4.140625" style="11" customWidth="1"/>
    <col min="13449" max="13449" width="15" style="11" customWidth="1"/>
    <col min="13450" max="13451" width="9.140625" style="11" customWidth="1"/>
    <col min="13452" max="13452" width="11.5703125" style="11" customWidth="1"/>
    <col min="13453" max="13453" width="18.140625" style="11" customWidth="1"/>
    <col min="13454" max="13454" width="13.140625" style="11" customWidth="1"/>
    <col min="13455" max="13455" width="12.28515625" style="11" customWidth="1"/>
    <col min="13456" max="13693" width="9.140625" style="11"/>
    <col min="13694" max="13694" width="1.42578125" style="11" customWidth="1"/>
    <col min="13695" max="13695" width="59.5703125" style="11" customWidth="1"/>
    <col min="13696" max="13696" width="9.140625" style="11" customWidth="1"/>
    <col min="13697" max="13698" width="3.85546875" style="11" customWidth="1"/>
    <col min="13699" max="13699" width="10.5703125" style="11" customWidth="1"/>
    <col min="13700" max="13700" width="3.85546875" style="11" customWidth="1"/>
    <col min="13701" max="13703" width="14.42578125" style="11" customWidth="1"/>
    <col min="13704" max="13704" width="4.140625" style="11" customWidth="1"/>
    <col min="13705" max="13705" width="15" style="11" customWidth="1"/>
    <col min="13706" max="13707" width="9.140625" style="11" customWidth="1"/>
    <col min="13708" max="13708" width="11.5703125" style="11" customWidth="1"/>
    <col min="13709" max="13709" width="18.140625" style="11" customWidth="1"/>
    <col min="13710" max="13710" width="13.140625" style="11" customWidth="1"/>
    <col min="13711" max="13711" width="12.28515625" style="11" customWidth="1"/>
    <col min="13712" max="13949" width="9.140625" style="11"/>
    <col min="13950" max="13950" width="1.42578125" style="11" customWidth="1"/>
    <col min="13951" max="13951" width="59.5703125" style="11" customWidth="1"/>
    <col min="13952" max="13952" width="9.140625" style="11" customWidth="1"/>
    <col min="13953" max="13954" width="3.85546875" style="11" customWidth="1"/>
    <col min="13955" max="13955" width="10.5703125" style="11" customWidth="1"/>
    <col min="13956" max="13956" width="3.85546875" style="11" customWidth="1"/>
    <col min="13957" max="13959" width="14.42578125" style="11" customWidth="1"/>
    <col min="13960" max="13960" width="4.140625" style="11" customWidth="1"/>
    <col min="13961" max="13961" width="15" style="11" customWidth="1"/>
    <col min="13962" max="13963" width="9.140625" style="11" customWidth="1"/>
    <col min="13964" max="13964" width="11.5703125" style="11" customWidth="1"/>
    <col min="13965" max="13965" width="18.140625" style="11" customWidth="1"/>
    <col min="13966" max="13966" width="13.140625" style="11" customWidth="1"/>
    <col min="13967" max="13967" width="12.28515625" style="11" customWidth="1"/>
    <col min="13968" max="14205" width="9.140625" style="11"/>
    <col min="14206" max="14206" width="1.42578125" style="11" customWidth="1"/>
    <col min="14207" max="14207" width="59.5703125" style="11" customWidth="1"/>
    <col min="14208" max="14208" width="9.140625" style="11" customWidth="1"/>
    <col min="14209" max="14210" width="3.85546875" style="11" customWidth="1"/>
    <col min="14211" max="14211" width="10.5703125" style="11" customWidth="1"/>
    <col min="14212" max="14212" width="3.85546875" style="11" customWidth="1"/>
    <col min="14213" max="14215" width="14.42578125" style="11" customWidth="1"/>
    <col min="14216" max="14216" width="4.140625" style="11" customWidth="1"/>
    <col min="14217" max="14217" width="15" style="11" customWidth="1"/>
    <col min="14218" max="14219" width="9.140625" style="11" customWidth="1"/>
    <col min="14220" max="14220" width="11.5703125" style="11" customWidth="1"/>
    <col min="14221" max="14221" width="18.140625" style="11" customWidth="1"/>
    <col min="14222" max="14222" width="13.140625" style="11" customWidth="1"/>
    <col min="14223" max="14223" width="12.28515625" style="11" customWidth="1"/>
    <col min="14224" max="14461" width="9.140625" style="11"/>
    <col min="14462" max="14462" width="1.42578125" style="11" customWidth="1"/>
    <col min="14463" max="14463" width="59.5703125" style="11" customWidth="1"/>
    <col min="14464" max="14464" width="9.140625" style="11" customWidth="1"/>
    <col min="14465" max="14466" width="3.85546875" style="11" customWidth="1"/>
    <col min="14467" max="14467" width="10.5703125" style="11" customWidth="1"/>
    <col min="14468" max="14468" width="3.85546875" style="11" customWidth="1"/>
    <col min="14469" max="14471" width="14.42578125" style="11" customWidth="1"/>
    <col min="14472" max="14472" width="4.140625" style="11" customWidth="1"/>
    <col min="14473" max="14473" width="15" style="11" customWidth="1"/>
    <col min="14474" max="14475" width="9.140625" style="11" customWidth="1"/>
    <col min="14476" max="14476" width="11.5703125" style="11" customWidth="1"/>
    <col min="14477" max="14477" width="18.140625" style="11" customWidth="1"/>
    <col min="14478" max="14478" width="13.140625" style="11" customWidth="1"/>
    <col min="14479" max="14479" width="12.28515625" style="11" customWidth="1"/>
    <col min="14480" max="14717" width="9.140625" style="11"/>
    <col min="14718" max="14718" width="1.42578125" style="11" customWidth="1"/>
    <col min="14719" max="14719" width="59.5703125" style="11" customWidth="1"/>
    <col min="14720" max="14720" width="9.140625" style="11" customWidth="1"/>
    <col min="14721" max="14722" width="3.85546875" style="11" customWidth="1"/>
    <col min="14723" max="14723" width="10.5703125" style="11" customWidth="1"/>
    <col min="14724" max="14724" width="3.85546875" style="11" customWidth="1"/>
    <col min="14725" max="14727" width="14.42578125" style="11" customWidth="1"/>
    <col min="14728" max="14728" width="4.140625" style="11" customWidth="1"/>
    <col min="14729" max="14729" width="15" style="11" customWidth="1"/>
    <col min="14730" max="14731" width="9.140625" style="11" customWidth="1"/>
    <col min="14732" max="14732" width="11.5703125" style="11" customWidth="1"/>
    <col min="14733" max="14733" width="18.140625" style="11" customWidth="1"/>
    <col min="14734" max="14734" width="13.140625" style="11" customWidth="1"/>
    <col min="14735" max="14735" width="12.28515625" style="11" customWidth="1"/>
    <col min="14736" max="14973" width="9.140625" style="11"/>
    <col min="14974" max="14974" width="1.42578125" style="11" customWidth="1"/>
    <col min="14975" max="14975" width="59.5703125" style="11" customWidth="1"/>
    <col min="14976" max="14976" width="9.140625" style="11" customWidth="1"/>
    <col min="14977" max="14978" width="3.85546875" style="11" customWidth="1"/>
    <col min="14979" max="14979" width="10.5703125" style="11" customWidth="1"/>
    <col min="14980" max="14980" width="3.85546875" style="11" customWidth="1"/>
    <col min="14981" max="14983" width="14.42578125" style="11" customWidth="1"/>
    <col min="14984" max="14984" width="4.140625" style="11" customWidth="1"/>
    <col min="14985" max="14985" width="15" style="11" customWidth="1"/>
    <col min="14986" max="14987" width="9.140625" style="11" customWidth="1"/>
    <col min="14988" max="14988" width="11.5703125" style="11" customWidth="1"/>
    <col min="14989" max="14989" width="18.140625" style="11" customWidth="1"/>
    <col min="14990" max="14990" width="13.140625" style="11" customWidth="1"/>
    <col min="14991" max="14991" width="12.28515625" style="11" customWidth="1"/>
    <col min="14992" max="15229" width="9.140625" style="11"/>
    <col min="15230" max="15230" width="1.42578125" style="11" customWidth="1"/>
    <col min="15231" max="15231" width="59.5703125" style="11" customWidth="1"/>
    <col min="15232" max="15232" width="9.140625" style="11" customWidth="1"/>
    <col min="15233" max="15234" width="3.85546875" style="11" customWidth="1"/>
    <col min="15235" max="15235" width="10.5703125" style="11" customWidth="1"/>
    <col min="15236" max="15236" width="3.85546875" style="11" customWidth="1"/>
    <col min="15237" max="15239" width="14.42578125" style="11" customWidth="1"/>
    <col min="15240" max="15240" width="4.140625" style="11" customWidth="1"/>
    <col min="15241" max="15241" width="15" style="11" customWidth="1"/>
    <col min="15242" max="15243" width="9.140625" style="11" customWidth="1"/>
    <col min="15244" max="15244" width="11.5703125" style="11" customWidth="1"/>
    <col min="15245" max="15245" width="18.140625" style="11" customWidth="1"/>
    <col min="15246" max="15246" width="13.140625" style="11" customWidth="1"/>
    <col min="15247" max="15247" width="12.28515625" style="11" customWidth="1"/>
    <col min="15248" max="15485" width="9.140625" style="11"/>
    <col min="15486" max="15486" width="1.42578125" style="11" customWidth="1"/>
    <col min="15487" max="15487" width="59.5703125" style="11" customWidth="1"/>
    <col min="15488" max="15488" width="9.140625" style="11" customWidth="1"/>
    <col min="15489" max="15490" width="3.85546875" style="11" customWidth="1"/>
    <col min="15491" max="15491" width="10.5703125" style="11" customWidth="1"/>
    <col min="15492" max="15492" width="3.85546875" style="11" customWidth="1"/>
    <col min="15493" max="15495" width="14.42578125" style="11" customWidth="1"/>
    <col min="15496" max="15496" width="4.140625" style="11" customWidth="1"/>
    <col min="15497" max="15497" width="15" style="11" customWidth="1"/>
    <col min="15498" max="15499" width="9.140625" style="11" customWidth="1"/>
    <col min="15500" max="15500" width="11.5703125" style="11" customWidth="1"/>
    <col min="15501" max="15501" width="18.140625" style="11" customWidth="1"/>
    <col min="15502" max="15502" width="13.140625" style="11" customWidth="1"/>
    <col min="15503" max="15503" width="12.28515625" style="11" customWidth="1"/>
    <col min="15504" max="15741" width="9.140625" style="11"/>
    <col min="15742" max="15742" width="1.42578125" style="11" customWidth="1"/>
    <col min="15743" max="15743" width="59.5703125" style="11" customWidth="1"/>
    <col min="15744" max="15744" width="9.140625" style="11" customWidth="1"/>
    <col min="15745" max="15746" width="3.85546875" style="11" customWidth="1"/>
    <col min="15747" max="15747" width="10.5703125" style="11" customWidth="1"/>
    <col min="15748" max="15748" width="3.85546875" style="11" customWidth="1"/>
    <col min="15749" max="15751" width="14.42578125" style="11" customWidth="1"/>
    <col min="15752" max="15752" width="4.140625" style="11" customWidth="1"/>
    <col min="15753" max="15753" width="15" style="11" customWidth="1"/>
    <col min="15754" max="15755" width="9.140625" style="11" customWidth="1"/>
    <col min="15756" max="15756" width="11.5703125" style="11" customWidth="1"/>
    <col min="15757" max="15757" width="18.140625" style="11" customWidth="1"/>
    <col min="15758" max="15758" width="13.140625" style="11" customWidth="1"/>
    <col min="15759" max="15759" width="12.28515625" style="11" customWidth="1"/>
    <col min="15760" max="15997" width="9.140625" style="11"/>
    <col min="15998" max="15998" width="1.42578125" style="11" customWidth="1"/>
    <col min="15999" max="15999" width="59.5703125" style="11" customWidth="1"/>
    <col min="16000" max="16000" width="9.140625" style="11" customWidth="1"/>
    <col min="16001" max="16002" width="3.85546875" style="11" customWidth="1"/>
    <col min="16003" max="16003" width="10.5703125" style="11" customWidth="1"/>
    <col min="16004" max="16004" width="3.85546875" style="11" customWidth="1"/>
    <col min="16005" max="16007" width="14.42578125" style="11" customWidth="1"/>
    <col min="16008" max="16008" width="4.140625" style="11" customWidth="1"/>
    <col min="16009" max="16009" width="15" style="11" customWidth="1"/>
    <col min="16010" max="16011" width="9.140625" style="11" customWidth="1"/>
    <col min="16012" max="16012" width="11.5703125" style="11" customWidth="1"/>
    <col min="16013" max="16013" width="18.140625" style="11" customWidth="1"/>
    <col min="16014" max="16014" width="13.140625" style="11" customWidth="1"/>
    <col min="16015" max="16015" width="12.28515625" style="11" customWidth="1"/>
    <col min="16016" max="16331" width="9.140625" style="11"/>
    <col min="16332" max="16384" width="9.140625" style="11" customWidth="1"/>
  </cols>
  <sheetData>
    <row r="1" spans="1:21" s="12" customFormat="1" ht="9.75" customHeight="1" x14ac:dyDescent="0.25">
      <c r="A1" s="11"/>
      <c r="E1" s="13"/>
      <c r="F1" s="13"/>
      <c r="G1" s="114"/>
      <c r="H1" s="2"/>
      <c r="I1" s="2"/>
      <c r="J1" s="2"/>
      <c r="K1" s="2"/>
      <c r="L1" s="2"/>
      <c r="M1" s="2"/>
      <c r="N1" s="2"/>
      <c r="O1" s="2"/>
      <c r="P1" s="210"/>
    </row>
    <row r="2" spans="1:21" s="12" customFormat="1" ht="9.75" customHeight="1" x14ac:dyDescent="0.25">
      <c r="A2" s="11"/>
      <c r="E2" s="13"/>
      <c r="F2" s="13"/>
      <c r="G2" s="68"/>
      <c r="H2" s="15"/>
      <c r="I2" s="15"/>
      <c r="J2" s="15"/>
      <c r="K2" s="15"/>
      <c r="L2" s="15"/>
      <c r="M2" s="15"/>
      <c r="N2" s="15"/>
      <c r="O2" s="15"/>
      <c r="P2" s="68"/>
    </row>
    <row r="3" spans="1:21" ht="9.75" customHeight="1" x14ac:dyDescent="0.25">
      <c r="A3" s="274" t="s">
        <v>552</v>
      </c>
      <c r="B3" s="274"/>
      <c r="C3" s="274"/>
      <c r="D3" s="274"/>
      <c r="E3" s="274"/>
      <c r="F3" s="274"/>
      <c r="G3" s="274"/>
      <c r="H3" s="274"/>
      <c r="I3" s="274"/>
      <c r="J3" s="274"/>
      <c r="K3" s="274"/>
      <c r="L3" s="274"/>
      <c r="M3" s="274"/>
      <c r="N3" s="274"/>
      <c r="O3" s="274"/>
      <c r="P3" s="274"/>
    </row>
    <row r="4" spans="1:21" s="33" customFormat="1" ht="9.75" customHeight="1" x14ac:dyDescent="0.25">
      <c r="A4" s="31"/>
      <c r="B4" s="31"/>
      <c r="C4" s="31"/>
      <c r="D4" s="31"/>
      <c r="E4" s="32"/>
      <c r="F4" s="32"/>
      <c r="G4" s="32"/>
      <c r="H4" s="42"/>
      <c r="I4" s="31"/>
      <c r="J4" s="152"/>
      <c r="K4" s="152"/>
      <c r="L4" s="152"/>
      <c r="M4" s="152"/>
      <c r="N4" s="152"/>
      <c r="O4" s="152"/>
      <c r="P4" s="78"/>
    </row>
    <row r="5" spans="1:21" ht="44.25" customHeight="1" x14ac:dyDescent="0.25">
      <c r="A5" s="113" t="s">
        <v>0</v>
      </c>
      <c r="B5" s="113"/>
      <c r="C5" s="113"/>
      <c r="D5" s="113"/>
      <c r="E5" s="113" t="s">
        <v>1</v>
      </c>
      <c r="F5" s="3" t="s">
        <v>2</v>
      </c>
      <c r="G5" s="3" t="s">
        <v>3</v>
      </c>
      <c r="H5" s="4" t="s">
        <v>4</v>
      </c>
      <c r="I5" s="3" t="s">
        <v>5</v>
      </c>
      <c r="J5" s="244" t="s">
        <v>792</v>
      </c>
      <c r="K5" s="243"/>
      <c r="L5" s="243"/>
      <c r="M5" s="243"/>
      <c r="N5" s="244" t="s">
        <v>793</v>
      </c>
      <c r="O5" s="244" t="s">
        <v>794</v>
      </c>
      <c r="P5" s="253" t="s">
        <v>795</v>
      </c>
      <c r="R5" s="253" t="s">
        <v>792</v>
      </c>
      <c r="S5" s="253" t="s">
        <v>793</v>
      </c>
      <c r="T5" s="253" t="s">
        <v>794</v>
      </c>
      <c r="U5" s="253" t="s">
        <v>795</v>
      </c>
    </row>
    <row r="6" spans="1:21" ht="30" x14ac:dyDescent="0.25">
      <c r="A6" s="116" t="s">
        <v>10</v>
      </c>
      <c r="B6" s="117"/>
      <c r="C6" s="117"/>
      <c r="D6" s="117"/>
      <c r="E6" s="113">
        <v>854</v>
      </c>
      <c r="F6" s="3" t="s">
        <v>11</v>
      </c>
      <c r="G6" s="3"/>
      <c r="H6" s="4"/>
      <c r="I6" s="3"/>
      <c r="J6" s="22">
        <f t="shared" ref="J6:O6" si="0">J7+J13+J59+J63+J84+J88</f>
        <v>38451233.890000001</v>
      </c>
      <c r="K6" s="22">
        <f t="shared" si="0"/>
        <v>2101487.8899999997</v>
      </c>
      <c r="L6" s="22">
        <f t="shared" si="0"/>
        <v>36326646</v>
      </c>
      <c r="M6" s="22">
        <f t="shared" si="0"/>
        <v>23100</v>
      </c>
      <c r="N6" s="22">
        <f t="shared" si="0"/>
        <v>38391233.890000001</v>
      </c>
      <c r="O6" s="22">
        <f t="shared" si="0"/>
        <v>23947271.57</v>
      </c>
      <c r="P6" s="255">
        <f t="shared" ref="P6:P67" si="1">O6/N6*100</f>
        <v>62.376926041540159</v>
      </c>
      <c r="Q6" s="22"/>
      <c r="R6" s="22" t="e">
        <f>R7+R13+R59+R63+R84+R88</f>
        <v>#REF!</v>
      </c>
      <c r="S6" s="22" t="e">
        <f>S7+S13+S59+S63+S84+S88</f>
        <v>#REF!</v>
      </c>
      <c r="T6" s="22" t="e">
        <f>T7+T13+T59+T63+T84+T88</f>
        <v>#REF!</v>
      </c>
      <c r="U6" s="254" t="e">
        <f t="shared" ref="U6:U67" si="2">T6/S6*100</f>
        <v>#REF!</v>
      </c>
    </row>
    <row r="7" spans="1:21" ht="27.75" customHeight="1" x14ac:dyDescent="0.25">
      <c r="A7" s="116" t="s">
        <v>140</v>
      </c>
      <c r="B7" s="117"/>
      <c r="C7" s="117"/>
      <c r="D7" s="117"/>
      <c r="E7" s="113">
        <v>854</v>
      </c>
      <c r="F7" s="3" t="s">
        <v>11</v>
      </c>
      <c r="G7" s="3" t="s">
        <v>45</v>
      </c>
      <c r="H7" s="4"/>
      <c r="I7" s="3"/>
      <c r="J7" s="22">
        <f t="shared" ref="J7:T7" si="3">J8</f>
        <v>387800</v>
      </c>
      <c r="K7" s="22">
        <f t="shared" si="3"/>
        <v>0</v>
      </c>
      <c r="L7" s="22">
        <f t="shared" si="3"/>
        <v>387800</v>
      </c>
      <c r="M7" s="22">
        <f t="shared" si="3"/>
        <v>0</v>
      </c>
      <c r="N7" s="22">
        <f t="shared" si="3"/>
        <v>387800</v>
      </c>
      <c r="O7" s="22">
        <f t="shared" si="3"/>
        <v>265772.52999999997</v>
      </c>
      <c r="P7" s="255">
        <f t="shared" si="1"/>
        <v>68.533401237751406</v>
      </c>
      <c r="Q7" s="22"/>
      <c r="R7" s="22" t="e">
        <f t="shared" si="3"/>
        <v>#REF!</v>
      </c>
      <c r="S7" s="22" t="e">
        <f t="shared" si="3"/>
        <v>#REF!</v>
      </c>
      <c r="T7" s="22" t="e">
        <f t="shared" si="3"/>
        <v>#REF!</v>
      </c>
      <c r="U7" s="254" t="e">
        <f t="shared" si="2"/>
        <v>#REF!</v>
      </c>
    </row>
    <row r="8" spans="1:21" ht="27.75" customHeight="1" x14ac:dyDescent="0.25">
      <c r="A8" s="116" t="s">
        <v>19</v>
      </c>
      <c r="B8" s="113"/>
      <c r="C8" s="113"/>
      <c r="D8" s="113"/>
      <c r="E8" s="113">
        <v>854</v>
      </c>
      <c r="F8" s="3" t="s">
        <v>16</v>
      </c>
      <c r="G8" s="3" t="s">
        <v>45</v>
      </c>
      <c r="H8" s="130" t="s">
        <v>141</v>
      </c>
      <c r="I8" s="3"/>
      <c r="J8" s="22">
        <f t="shared" ref="J8:O8" si="4">J9+J11</f>
        <v>387800</v>
      </c>
      <c r="K8" s="22">
        <f t="shared" si="4"/>
        <v>0</v>
      </c>
      <c r="L8" s="22">
        <f t="shared" si="4"/>
        <v>387800</v>
      </c>
      <c r="M8" s="22">
        <f t="shared" si="4"/>
        <v>0</v>
      </c>
      <c r="N8" s="22">
        <f t="shared" si="4"/>
        <v>387800</v>
      </c>
      <c r="O8" s="22">
        <f t="shared" si="4"/>
        <v>265772.52999999997</v>
      </c>
      <c r="P8" s="255">
        <f t="shared" si="1"/>
        <v>68.533401237751406</v>
      </c>
      <c r="Q8" s="22"/>
      <c r="R8" s="22" t="e">
        <f t="shared" ref="R8:T8" si="5">R9+R11</f>
        <v>#REF!</v>
      </c>
      <c r="S8" s="22" t="e">
        <f t="shared" si="5"/>
        <v>#REF!</v>
      </c>
      <c r="T8" s="22" t="e">
        <f t="shared" si="5"/>
        <v>#REF!</v>
      </c>
      <c r="U8" s="254" t="e">
        <f t="shared" si="2"/>
        <v>#REF!</v>
      </c>
    </row>
    <row r="9" spans="1:21" ht="27.75" customHeight="1" x14ac:dyDescent="0.25">
      <c r="A9" s="116" t="s">
        <v>15</v>
      </c>
      <c r="B9" s="113"/>
      <c r="C9" s="113"/>
      <c r="D9" s="113"/>
      <c r="E9" s="113">
        <v>854</v>
      </c>
      <c r="F9" s="3" t="s">
        <v>11</v>
      </c>
      <c r="G9" s="3" t="s">
        <v>45</v>
      </c>
      <c r="H9" s="130" t="s">
        <v>141</v>
      </c>
      <c r="I9" s="3" t="s">
        <v>17</v>
      </c>
      <c r="J9" s="22">
        <f t="shared" ref="J9:T9" si="6">J10</f>
        <v>331400</v>
      </c>
      <c r="K9" s="22">
        <f t="shared" si="6"/>
        <v>0</v>
      </c>
      <c r="L9" s="22">
        <f t="shared" si="6"/>
        <v>331400</v>
      </c>
      <c r="M9" s="22">
        <f t="shared" si="6"/>
        <v>0</v>
      </c>
      <c r="N9" s="22">
        <f t="shared" si="6"/>
        <v>331400</v>
      </c>
      <c r="O9" s="22">
        <f t="shared" si="6"/>
        <v>235743.65999999997</v>
      </c>
      <c r="P9" s="255">
        <f t="shared" si="1"/>
        <v>71.135684972842483</v>
      </c>
      <c r="Q9" s="22"/>
      <c r="R9" s="22" t="e">
        <f t="shared" si="6"/>
        <v>#REF!</v>
      </c>
      <c r="S9" s="22" t="e">
        <f t="shared" si="6"/>
        <v>#REF!</v>
      </c>
      <c r="T9" s="22" t="e">
        <f t="shared" si="6"/>
        <v>#REF!</v>
      </c>
      <c r="U9" s="254" t="e">
        <f t="shared" si="2"/>
        <v>#REF!</v>
      </c>
    </row>
    <row r="10" spans="1:21" ht="27.75" customHeight="1" x14ac:dyDescent="0.25">
      <c r="A10" s="116" t="s">
        <v>8</v>
      </c>
      <c r="B10" s="113"/>
      <c r="C10" s="113"/>
      <c r="D10" s="113"/>
      <c r="E10" s="113">
        <v>854</v>
      </c>
      <c r="F10" s="3" t="s">
        <v>11</v>
      </c>
      <c r="G10" s="3" t="s">
        <v>45</v>
      </c>
      <c r="H10" s="130" t="s">
        <v>141</v>
      </c>
      <c r="I10" s="3" t="s">
        <v>18</v>
      </c>
      <c r="J10" s="22">
        <f>'6.ВС'!J381</f>
        <v>331400</v>
      </c>
      <c r="K10" s="22">
        <f>'6.ВС'!K381</f>
        <v>0</v>
      </c>
      <c r="L10" s="22">
        <f>'6.ВС'!L381</f>
        <v>331400</v>
      </c>
      <c r="M10" s="22">
        <f>'6.ВС'!M381</f>
        <v>0</v>
      </c>
      <c r="N10" s="22">
        <f>'6.ВС'!N381</f>
        <v>331400</v>
      </c>
      <c r="O10" s="22">
        <f>'6.ВС'!O381</f>
        <v>235743.65999999997</v>
      </c>
      <c r="P10" s="255">
        <f t="shared" si="1"/>
        <v>71.135684972842483</v>
      </c>
      <c r="Q10" s="22"/>
      <c r="R10" s="22" t="e">
        <f>'6.ВС'!#REF!</f>
        <v>#REF!</v>
      </c>
      <c r="S10" s="22" t="e">
        <f>'6.ВС'!#REF!</f>
        <v>#REF!</v>
      </c>
      <c r="T10" s="22" t="e">
        <f>'6.ВС'!#REF!</f>
        <v>#REF!</v>
      </c>
      <c r="U10" s="254" t="e">
        <f t="shared" si="2"/>
        <v>#REF!</v>
      </c>
    </row>
    <row r="11" spans="1:21" ht="27.75" customHeight="1" x14ac:dyDescent="0.25">
      <c r="A11" s="117" t="s">
        <v>20</v>
      </c>
      <c r="B11" s="113"/>
      <c r="C11" s="113"/>
      <c r="D11" s="113"/>
      <c r="E11" s="113">
        <v>854</v>
      </c>
      <c r="F11" s="3" t="s">
        <v>11</v>
      </c>
      <c r="G11" s="3" t="s">
        <v>45</v>
      </c>
      <c r="H11" s="130" t="s">
        <v>141</v>
      </c>
      <c r="I11" s="3" t="s">
        <v>21</v>
      </c>
      <c r="J11" s="22">
        <f t="shared" ref="J11:T11" si="7">J12</f>
        <v>56400</v>
      </c>
      <c r="K11" s="22">
        <f t="shared" si="7"/>
        <v>0</v>
      </c>
      <c r="L11" s="22">
        <f t="shared" si="7"/>
        <v>56400</v>
      </c>
      <c r="M11" s="22">
        <f t="shared" si="7"/>
        <v>0</v>
      </c>
      <c r="N11" s="22">
        <f t="shared" si="7"/>
        <v>56400</v>
      </c>
      <c r="O11" s="22">
        <f t="shared" si="7"/>
        <v>30028.87</v>
      </c>
      <c r="P11" s="255">
        <f t="shared" si="1"/>
        <v>53.242677304964538</v>
      </c>
      <c r="Q11" s="22"/>
      <c r="R11" s="22" t="e">
        <f t="shared" si="7"/>
        <v>#REF!</v>
      </c>
      <c r="S11" s="22" t="e">
        <f t="shared" si="7"/>
        <v>#REF!</v>
      </c>
      <c r="T11" s="22" t="e">
        <f t="shared" si="7"/>
        <v>#REF!</v>
      </c>
      <c r="U11" s="254" t="e">
        <f t="shared" si="2"/>
        <v>#REF!</v>
      </c>
    </row>
    <row r="12" spans="1:21" ht="27.75" customHeight="1" x14ac:dyDescent="0.25">
      <c r="A12" s="117" t="s">
        <v>9</v>
      </c>
      <c r="B12" s="113"/>
      <c r="C12" s="113"/>
      <c r="D12" s="113"/>
      <c r="E12" s="113">
        <v>854</v>
      </c>
      <c r="F12" s="3" t="s">
        <v>11</v>
      </c>
      <c r="G12" s="3" t="s">
        <v>45</v>
      </c>
      <c r="H12" s="130" t="s">
        <v>141</v>
      </c>
      <c r="I12" s="3" t="s">
        <v>22</v>
      </c>
      <c r="J12" s="22">
        <f>'6.ВС'!J383</f>
        <v>56400</v>
      </c>
      <c r="K12" s="22">
        <f>'6.ВС'!K383</f>
        <v>0</v>
      </c>
      <c r="L12" s="22">
        <f>'6.ВС'!L383</f>
        <v>56400</v>
      </c>
      <c r="M12" s="22">
        <f>'6.ВС'!M383</f>
        <v>0</v>
      </c>
      <c r="N12" s="22">
        <f>'6.ВС'!N383</f>
        <v>56400</v>
      </c>
      <c r="O12" s="22">
        <f>'6.ВС'!O383</f>
        <v>30028.87</v>
      </c>
      <c r="P12" s="255">
        <f t="shared" si="1"/>
        <v>53.242677304964538</v>
      </c>
      <c r="Q12" s="22"/>
      <c r="R12" s="22" t="e">
        <f>'6.ВС'!#REF!</f>
        <v>#REF!</v>
      </c>
      <c r="S12" s="22" t="e">
        <f>'6.ВС'!#REF!</f>
        <v>#REF!</v>
      </c>
      <c r="T12" s="22" t="e">
        <f>'6.ВС'!#REF!</f>
        <v>#REF!</v>
      </c>
      <c r="U12" s="254" t="e">
        <f t="shared" si="2"/>
        <v>#REF!</v>
      </c>
    </row>
    <row r="13" spans="1:21" ht="27.75" customHeight="1" x14ac:dyDescent="0.25">
      <c r="A13" s="116" t="s">
        <v>12</v>
      </c>
      <c r="B13" s="117"/>
      <c r="C13" s="117"/>
      <c r="D13" s="117"/>
      <c r="E13" s="113">
        <v>851</v>
      </c>
      <c r="F13" s="3" t="s">
        <v>11</v>
      </c>
      <c r="G13" s="3" t="s">
        <v>13</v>
      </c>
      <c r="H13" s="4"/>
      <c r="I13" s="3"/>
      <c r="J13" s="23">
        <f t="shared" ref="J13:O13" si="8">J14+J19+J24+J29+J34+J37+J53+J44+J47+J50+J56</f>
        <v>26230238.359999999</v>
      </c>
      <c r="K13" s="23">
        <f t="shared" si="8"/>
        <v>1898463.3599999999</v>
      </c>
      <c r="L13" s="23">
        <f t="shared" si="8"/>
        <v>24329075</v>
      </c>
      <c r="M13" s="23">
        <f t="shared" si="8"/>
        <v>2700</v>
      </c>
      <c r="N13" s="23">
        <f t="shared" si="8"/>
        <v>26230238.359999999</v>
      </c>
      <c r="O13" s="23">
        <f t="shared" si="8"/>
        <v>16376273.600000001</v>
      </c>
      <c r="P13" s="255">
        <f t="shared" si="1"/>
        <v>62.432805128348065</v>
      </c>
      <c r="Q13" s="23"/>
      <c r="R13" s="23" t="e">
        <f>R14+R19+R24+R29+R34+R37+R53+R44+R47+R50+R56</f>
        <v>#REF!</v>
      </c>
      <c r="S13" s="23" t="e">
        <f>S14+S19+S24+S29+S34+S37+S53+S44+S47+S50+S56</f>
        <v>#REF!</v>
      </c>
      <c r="T13" s="23" t="e">
        <f>T14+T19+T24+T29+T34+T37+T53+T44+T47+T50+T56</f>
        <v>#REF!</v>
      </c>
      <c r="U13" s="254" t="e">
        <f t="shared" si="2"/>
        <v>#REF!</v>
      </c>
    </row>
    <row r="14" spans="1:21" ht="27.75" customHeight="1" x14ac:dyDescent="0.25">
      <c r="A14" s="73" t="s">
        <v>731</v>
      </c>
      <c r="B14" s="141"/>
      <c r="C14" s="141"/>
      <c r="D14" s="141"/>
      <c r="E14" s="4">
        <v>851</v>
      </c>
      <c r="F14" s="3" t="s">
        <v>11</v>
      </c>
      <c r="G14" s="3" t="s">
        <v>13</v>
      </c>
      <c r="H14" s="159" t="s">
        <v>725</v>
      </c>
      <c r="I14" s="3"/>
      <c r="J14" s="22">
        <f t="shared" ref="J14:O14" si="9">J15+J17</f>
        <v>783270</v>
      </c>
      <c r="K14" s="22">
        <f t="shared" si="9"/>
        <v>783270</v>
      </c>
      <c r="L14" s="22">
        <f t="shared" si="9"/>
        <v>0</v>
      </c>
      <c r="M14" s="22">
        <f t="shared" si="9"/>
        <v>0</v>
      </c>
      <c r="N14" s="22">
        <f t="shared" si="9"/>
        <v>783270</v>
      </c>
      <c r="O14" s="22">
        <f t="shared" si="9"/>
        <v>442782.23999999993</v>
      </c>
      <c r="P14" s="255">
        <f t="shared" si="1"/>
        <v>56.529962848060045</v>
      </c>
      <c r="Q14" s="22"/>
      <c r="R14" s="22" t="e">
        <f t="shared" ref="R14:T14" si="10">R15+R17</f>
        <v>#REF!</v>
      </c>
      <c r="S14" s="22" t="e">
        <f t="shared" si="10"/>
        <v>#REF!</v>
      </c>
      <c r="T14" s="22" t="e">
        <f t="shared" si="10"/>
        <v>#REF!</v>
      </c>
      <c r="U14" s="254" t="e">
        <f t="shared" si="2"/>
        <v>#REF!</v>
      </c>
    </row>
    <row r="15" spans="1:21" ht="27.75" customHeight="1" x14ac:dyDescent="0.25">
      <c r="A15" s="73" t="s">
        <v>15</v>
      </c>
      <c r="B15" s="141"/>
      <c r="C15" s="141"/>
      <c r="D15" s="141"/>
      <c r="E15" s="4">
        <v>851</v>
      </c>
      <c r="F15" s="3" t="s">
        <v>11</v>
      </c>
      <c r="G15" s="3" t="s">
        <v>13</v>
      </c>
      <c r="H15" s="159" t="s">
        <v>725</v>
      </c>
      <c r="I15" s="3" t="s">
        <v>17</v>
      </c>
      <c r="J15" s="22">
        <f t="shared" ref="J15:T15" si="11">J16</f>
        <v>506129</v>
      </c>
      <c r="K15" s="22">
        <f t="shared" si="11"/>
        <v>506129</v>
      </c>
      <c r="L15" s="22">
        <f t="shared" si="11"/>
        <v>0</v>
      </c>
      <c r="M15" s="22">
        <f t="shared" si="11"/>
        <v>0</v>
      </c>
      <c r="N15" s="22">
        <f t="shared" si="11"/>
        <v>506129</v>
      </c>
      <c r="O15" s="22">
        <f t="shared" si="11"/>
        <v>357059.06999999995</v>
      </c>
      <c r="P15" s="255">
        <f t="shared" si="1"/>
        <v>70.547048282157306</v>
      </c>
      <c r="Q15" s="22"/>
      <c r="R15" s="22" t="e">
        <f t="shared" si="11"/>
        <v>#REF!</v>
      </c>
      <c r="S15" s="22" t="e">
        <f t="shared" si="11"/>
        <v>#REF!</v>
      </c>
      <c r="T15" s="22" t="e">
        <f t="shared" si="11"/>
        <v>#REF!</v>
      </c>
      <c r="U15" s="254" t="e">
        <f t="shared" si="2"/>
        <v>#REF!</v>
      </c>
    </row>
    <row r="16" spans="1:21" ht="27.75" customHeight="1" x14ac:dyDescent="0.25">
      <c r="A16" s="73" t="s">
        <v>499</v>
      </c>
      <c r="B16" s="141"/>
      <c r="C16" s="141"/>
      <c r="D16" s="141"/>
      <c r="E16" s="4">
        <v>851</v>
      </c>
      <c r="F16" s="3" t="s">
        <v>11</v>
      </c>
      <c r="G16" s="3" t="s">
        <v>13</v>
      </c>
      <c r="H16" s="159" t="s">
        <v>725</v>
      </c>
      <c r="I16" s="3" t="s">
        <v>18</v>
      </c>
      <c r="J16" s="22">
        <f>'6.ВС'!J11</f>
        <v>506129</v>
      </c>
      <c r="K16" s="22">
        <f>'6.ВС'!K11</f>
        <v>506129</v>
      </c>
      <c r="L16" s="22">
        <f>'6.ВС'!L11</f>
        <v>0</v>
      </c>
      <c r="M16" s="22">
        <f>'6.ВС'!M11</f>
        <v>0</v>
      </c>
      <c r="N16" s="22">
        <f>'6.ВС'!N11</f>
        <v>506129</v>
      </c>
      <c r="O16" s="22">
        <f>'6.ВС'!O11</f>
        <v>357059.06999999995</v>
      </c>
      <c r="P16" s="255">
        <f t="shared" si="1"/>
        <v>70.547048282157306</v>
      </c>
      <c r="Q16" s="22"/>
      <c r="R16" s="22" t="e">
        <f>'6.ВС'!#REF!</f>
        <v>#REF!</v>
      </c>
      <c r="S16" s="22" t="e">
        <f>'6.ВС'!#REF!</f>
        <v>#REF!</v>
      </c>
      <c r="T16" s="22" t="e">
        <f>'6.ВС'!#REF!</f>
        <v>#REF!</v>
      </c>
      <c r="U16" s="254" t="e">
        <f t="shared" si="2"/>
        <v>#REF!</v>
      </c>
    </row>
    <row r="17" spans="1:21" ht="27.75" customHeight="1" x14ac:dyDescent="0.25">
      <c r="A17" s="73" t="s">
        <v>20</v>
      </c>
      <c r="B17" s="141"/>
      <c r="C17" s="141"/>
      <c r="D17" s="141"/>
      <c r="E17" s="4">
        <v>851</v>
      </c>
      <c r="F17" s="3" t="s">
        <v>11</v>
      </c>
      <c r="G17" s="3" t="s">
        <v>13</v>
      </c>
      <c r="H17" s="159" t="s">
        <v>725</v>
      </c>
      <c r="I17" s="3" t="s">
        <v>21</v>
      </c>
      <c r="J17" s="22">
        <f t="shared" ref="J17:T17" si="12">J18</f>
        <v>277141</v>
      </c>
      <c r="K17" s="22">
        <f t="shared" si="12"/>
        <v>277141</v>
      </c>
      <c r="L17" s="22">
        <f t="shared" si="12"/>
        <v>0</v>
      </c>
      <c r="M17" s="22">
        <f t="shared" si="12"/>
        <v>0</v>
      </c>
      <c r="N17" s="22">
        <f t="shared" si="12"/>
        <v>277141</v>
      </c>
      <c r="O17" s="22">
        <f t="shared" si="12"/>
        <v>85723.17</v>
      </c>
      <c r="P17" s="255">
        <f t="shared" si="1"/>
        <v>30.931247992898918</v>
      </c>
      <c r="Q17" s="22"/>
      <c r="R17" s="22" t="e">
        <f t="shared" si="12"/>
        <v>#REF!</v>
      </c>
      <c r="S17" s="22" t="e">
        <f t="shared" si="12"/>
        <v>#REF!</v>
      </c>
      <c r="T17" s="22" t="e">
        <f t="shared" si="12"/>
        <v>#REF!</v>
      </c>
      <c r="U17" s="254" t="e">
        <f t="shared" si="2"/>
        <v>#REF!</v>
      </c>
    </row>
    <row r="18" spans="1:21" ht="27.75" customHeight="1" x14ac:dyDescent="0.25">
      <c r="A18" s="73" t="s">
        <v>9</v>
      </c>
      <c r="B18" s="141"/>
      <c r="C18" s="141"/>
      <c r="D18" s="141"/>
      <c r="E18" s="4">
        <v>851</v>
      </c>
      <c r="F18" s="3" t="s">
        <v>11</v>
      </c>
      <c r="G18" s="3" t="s">
        <v>13</v>
      </c>
      <c r="H18" s="159" t="s">
        <v>725</v>
      </c>
      <c r="I18" s="3" t="s">
        <v>22</v>
      </c>
      <c r="J18" s="22">
        <f>'6.ВС'!J13</f>
        <v>277141</v>
      </c>
      <c r="K18" s="22">
        <f>'6.ВС'!K13</f>
        <v>277141</v>
      </c>
      <c r="L18" s="22">
        <f>'6.ВС'!L13</f>
        <v>0</v>
      </c>
      <c r="M18" s="22">
        <f>'6.ВС'!M13</f>
        <v>0</v>
      </c>
      <c r="N18" s="22">
        <f>'6.ВС'!N13</f>
        <v>277141</v>
      </c>
      <c r="O18" s="22">
        <f>'6.ВС'!O13</f>
        <v>85723.17</v>
      </c>
      <c r="P18" s="255">
        <f t="shared" si="1"/>
        <v>30.931247992898918</v>
      </c>
      <c r="Q18" s="22"/>
      <c r="R18" s="22" t="e">
        <f>'6.ВС'!#REF!</f>
        <v>#REF!</v>
      </c>
      <c r="S18" s="22" t="e">
        <f>'6.ВС'!#REF!</f>
        <v>#REF!</v>
      </c>
      <c r="T18" s="22" t="e">
        <f>'6.ВС'!#REF!</f>
        <v>#REF!</v>
      </c>
      <c r="U18" s="254" t="e">
        <f t="shared" si="2"/>
        <v>#REF!</v>
      </c>
    </row>
    <row r="19" spans="1:21" ht="27.75" customHeight="1" x14ac:dyDescent="0.25">
      <c r="A19" s="73" t="s">
        <v>732</v>
      </c>
      <c r="B19" s="141"/>
      <c r="C19" s="141"/>
      <c r="D19" s="141"/>
      <c r="E19" s="4">
        <v>851</v>
      </c>
      <c r="F19" s="3" t="s">
        <v>11</v>
      </c>
      <c r="G19" s="3" t="s">
        <v>13</v>
      </c>
      <c r="H19" s="159" t="s">
        <v>726</v>
      </c>
      <c r="I19" s="3"/>
      <c r="J19" s="22">
        <f t="shared" ref="J19:O19" si="13">J20+J22</f>
        <v>522380</v>
      </c>
      <c r="K19" s="22">
        <f t="shared" si="13"/>
        <v>522380</v>
      </c>
      <c r="L19" s="22">
        <f t="shared" si="13"/>
        <v>0</v>
      </c>
      <c r="M19" s="22">
        <f t="shared" si="13"/>
        <v>0</v>
      </c>
      <c r="N19" s="22">
        <f t="shared" si="13"/>
        <v>522380</v>
      </c>
      <c r="O19" s="22">
        <f t="shared" si="13"/>
        <v>280580.68</v>
      </c>
      <c r="P19" s="255">
        <f t="shared" si="1"/>
        <v>53.71198744209196</v>
      </c>
      <c r="Q19" s="22"/>
      <c r="R19" s="22" t="e">
        <f t="shared" ref="R19:T19" si="14">R20+R22</f>
        <v>#REF!</v>
      </c>
      <c r="S19" s="22" t="e">
        <f t="shared" si="14"/>
        <v>#REF!</v>
      </c>
      <c r="T19" s="22" t="e">
        <f t="shared" si="14"/>
        <v>#REF!</v>
      </c>
      <c r="U19" s="254" t="e">
        <f t="shared" si="2"/>
        <v>#REF!</v>
      </c>
    </row>
    <row r="20" spans="1:21" ht="27.75" customHeight="1" x14ac:dyDescent="0.25">
      <c r="A20" s="73" t="s">
        <v>15</v>
      </c>
      <c r="B20" s="141"/>
      <c r="C20" s="141"/>
      <c r="D20" s="141"/>
      <c r="E20" s="4">
        <v>851</v>
      </c>
      <c r="F20" s="3" t="s">
        <v>11</v>
      </c>
      <c r="G20" s="3" t="s">
        <v>13</v>
      </c>
      <c r="H20" s="159" t="s">
        <v>726</v>
      </c>
      <c r="I20" s="3" t="s">
        <v>17</v>
      </c>
      <c r="J20" s="22">
        <f t="shared" ref="J20:T20" si="15">J21</f>
        <v>310530</v>
      </c>
      <c r="K20" s="22">
        <f t="shared" si="15"/>
        <v>310530</v>
      </c>
      <c r="L20" s="22">
        <f t="shared" si="15"/>
        <v>0</v>
      </c>
      <c r="M20" s="22">
        <f t="shared" si="15"/>
        <v>0</v>
      </c>
      <c r="N20" s="22">
        <f t="shared" si="15"/>
        <v>310530</v>
      </c>
      <c r="O20" s="22">
        <f t="shared" si="15"/>
        <v>222776.38999999998</v>
      </c>
      <c r="P20" s="255">
        <f t="shared" si="1"/>
        <v>71.740698161208243</v>
      </c>
      <c r="Q20" s="22"/>
      <c r="R20" s="22" t="e">
        <f t="shared" si="15"/>
        <v>#REF!</v>
      </c>
      <c r="S20" s="22" t="e">
        <f t="shared" si="15"/>
        <v>#REF!</v>
      </c>
      <c r="T20" s="22" t="e">
        <f t="shared" si="15"/>
        <v>#REF!</v>
      </c>
      <c r="U20" s="254" t="e">
        <f t="shared" si="2"/>
        <v>#REF!</v>
      </c>
    </row>
    <row r="21" spans="1:21" ht="27.75" customHeight="1" x14ac:dyDescent="0.25">
      <c r="A21" s="73" t="s">
        <v>499</v>
      </c>
      <c r="B21" s="141"/>
      <c r="C21" s="141"/>
      <c r="D21" s="141"/>
      <c r="E21" s="4">
        <v>851</v>
      </c>
      <c r="F21" s="3" t="s">
        <v>11</v>
      </c>
      <c r="G21" s="3" t="s">
        <v>13</v>
      </c>
      <c r="H21" s="159" t="s">
        <v>726</v>
      </c>
      <c r="I21" s="3" t="s">
        <v>18</v>
      </c>
      <c r="J21" s="22">
        <f>'6.ВС'!J16</f>
        <v>310530</v>
      </c>
      <c r="K21" s="22">
        <f>'6.ВС'!K16</f>
        <v>310530</v>
      </c>
      <c r="L21" s="22">
        <f>'6.ВС'!L16</f>
        <v>0</v>
      </c>
      <c r="M21" s="22">
        <f>'6.ВС'!M16</f>
        <v>0</v>
      </c>
      <c r="N21" s="22">
        <f>'6.ВС'!N16</f>
        <v>310530</v>
      </c>
      <c r="O21" s="22">
        <f>'6.ВС'!O16</f>
        <v>222776.38999999998</v>
      </c>
      <c r="P21" s="255">
        <f t="shared" si="1"/>
        <v>71.740698161208243</v>
      </c>
      <c r="Q21" s="22"/>
      <c r="R21" s="22" t="e">
        <f>'6.ВС'!#REF!</f>
        <v>#REF!</v>
      </c>
      <c r="S21" s="22" t="e">
        <f>'6.ВС'!#REF!</f>
        <v>#REF!</v>
      </c>
      <c r="T21" s="22" t="e">
        <f>'6.ВС'!#REF!</f>
        <v>#REF!</v>
      </c>
      <c r="U21" s="254" t="e">
        <f t="shared" si="2"/>
        <v>#REF!</v>
      </c>
    </row>
    <row r="22" spans="1:21" ht="27.75" customHeight="1" x14ac:dyDescent="0.25">
      <c r="A22" s="73" t="s">
        <v>20</v>
      </c>
      <c r="B22" s="141"/>
      <c r="C22" s="141"/>
      <c r="D22" s="141"/>
      <c r="E22" s="4">
        <v>851</v>
      </c>
      <c r="F22" s="3" t="s">
        <v>11</v>
      </c>
      <c r="G22" s="3" t="s">
        <v>13</v>
      </c>
      <c r="H22" s="159" t="s">
        <v>726</v>
      </c>
      <c r="I22" s="3" t="s">
        <v>21</v>
      </c>
      <c r="J22" s="22">
        <f t="shared" ref="J22:T22" si="16">J23</f>
        <v>211850</v>
      </c>
      <c r="K22" s="22">
        <f t="shared" si="16"/>
        <v>211850</v>
      </c>
      <c r="L22" s="22">
        <f t="shared" si="16"/>
        <v>0</v>
      </c>
      <c r="M22" s="22">
        <f t="shared" si="16"/>
        <v>0</v>
      </c>
      <c r="N22" s="22">
        <f t="shared" si="16"/>
        <v>211850</v>
      </c>
      <c r="O22" s="22">
        <f t="shared" si="16"/>
        <v>57804.29</v>
      </c>
      <c r="P22" s="255">
        <f t="shared" si="1"/>
        <v>27.285480292659901</v>
      </c>
      <c r="Q22" s="22"/>
      <c r="R22" s="22" t="e">
        <f t="shared" si="16"/>
        <v>#REF!</v>
      </c>
      <c r="S22" s="22" t="e">
        <f t="shared" si="16"/>
        <v>#REF!</v>
      </c>
      <c r="T22" s="22" t="e">
        <f t="shared" si="16"/>
        <v>#REF!</v>
      </c>
      <c r="U22" s="254" t="e">
        <f t="shared" si="2"/>
        <v>#REF!</v>
      </c>
    </row>
    <row r="23" spans="1:21" ht="27.75" customHeight="1" x14ac:dyDescent="0.25">
      <c r="A23" s="73" t="s">
        <v>9</v>
      </c>
      <c r="B23" s="141"/>
      <c r="C23" s="141"/>
      <c r="D23" s="141"/>
      <c r="E23" s="4">
        <v>851</v>
      </c>
      <c r="F23" s="3" t="s">
        <v>11</v>
      </c>
      <c r="G23" s="3" t="s">
        <v>13</v>
      </c>
      <c r="H23" s="159" t="s">
        <v>726</v>
      </c>
      <c r="I23" s="3" t="s">
        <v>22</v>
      </c>
      <c r="J23" s="22">
        <f>'6.ВС'!J18</f>
        <v>211850</v>
      </c>
      <c r="K23" s="22">
        <f>'6.ВС'!K18</f>
        <v>211850</v>
      </c>
      <c r="L23" s="22">
        <f>'6.ВС'!L18</f>
        <v>0</v>
      </c>
      <c r="M23" s="22">
        <f>'6.ВС'!M18</f>
        <v>0</v>
      </c>
      <c r="N23" s="22">
        <f>'6.ВС'!N18</f>
        <v>211850</v>
      </c>
      <c r="O23" s="22">
        <f>'6.ВС'!O18</f>
        <v>57804.29</v>
      </c>
      <c r="P23" s="255">
        <f t="shared" si="1"/>
        <v>27.285480292659901</v>
      </c>
      <c r="Q23" s="22"/>
      <c r="R23" s="22" t="e">
        <f>'6.ВС'!#REF!</f>
        <v>#REF!</v>
      </c>
      <c r="S23" s="22" t="e">
        <f>'6.ВС'!#REF!</f>
        <v>#REF!</v>
      </c>
      <c r="T23" s="22" t="e">
        <f>'6.ВС'!#REF!</f>
        <v>#REF!</v>
      </c>
      <c r="U23" s="254" t="e">
        <f t="shared" si="2"/>
        <v>#REF!</v>
      </c>
    </row>
    <row r="24" spans="1:21" ht="27.75" customHeight="1" x14ac:dyDescent="0.25">
      <c r="A24" s="73" t="s">
        <v>733</v>
      </c>
      <c r="B24" s="141"/>
      <c r="C24" s="141"/>
      <c r="D24" s="141"/>
      <c r="E24" s="4">
        <v>851</v>
      </c>
      <c r="F24" s="3" t="s">
        <v>11</v>
      </c>
      <c r="G24" s="3" t="s">
        <v>13</v>
      </c>
      <c r="H24" s="159" t="s">
        <v>727</v>
      </c>
      <c r="I24" s="3"/>
      <c r="J24" s="22">
        <f t="shared" ref="J24:O24" si="17">J25+J27</f>
        <v>400</v>
      </c>
      <c r="K24" s="22">
        <f t="shared" si="17"/>
        <v>200</v>
      </c>
      <c r="L24" s="22">
        <f t="shared" si="17"/>
        <v>0</v>
      </c>
      <c r="M24" s="22">
        <f t="shared" si="17"/>
        <v>200</v>
      </c>
      <c r="N24" s="22">
        <f t="shared" si="17"/>
        <v>400</v>
      </c>
      <c r="O24" s="22">
        <f t="shared" si="17"/>
        <v>400</v>
      </c>
      <c r="P24" s="255">
        <f t="shared" si="1"/>
        <v>100</v>
      </c>
      <c r="Q24" s="22"/>
      <c r="R24" s="22" t="e">
        <f t="shared" ref="R24:T24" si="18">R25+R27</f>
        <v>#REF!</v>
      </c>
      <c r="S24" s="22" t="e">
        <f t="shared" si="18"/>
        <v>#REF!</v>
      </c>
      <c r="T24" s="22" t="e">
        <f t="shared" si="18"/>
        <v>#REF!</v>
      </c>
      <c r="U24" s="254" t="e">
        <f t="shared" si="2"/>
        <v>#REF!</v>
      </c>
    </row>
    <row r="25" spans="1:21" ht="27.75" customHeight="1" x14ac:dyDescent="0.25">
      <c r="A25" s="73" t="s">
        <v>20</v>
      </c>
      <c r="B25" s="141"/>
      <c r="C25" s="141"/>
      <c r="D25" s="141"/>
      <c r="E25" s="4">
        <v>851</v>
      </c>
      <c r="F25" s="3" t="s">
        <v>11</v>
      </c>
      <c r="G25" s="3" t="s">
        <v>13</v>
      </c>
      <c r="H25" s="159" t="s">
        <v>727</v>
      </c>
      <c r="I25" s="3" t="s">
        <v>21</v>
      </c>
      <c r="J25" s="22">
        <f t="shared" ref="J25:T25" si="19">J26</f>
        <v>200</v>
      </c>
      <c r="K25" s="22">
        <f t="shared" si="19"/>
        <v>0</v>
      </c>
      <c r="L25" s="22">
        <f t="shared" si="19"/>
        <v>0</v>
      </c>
      <c r="M25" s="22">
        <f t="shared" si="19"/>
        <v>200</v>
      </c>
      <c r="N25" s="22">
        <f t="shared" si="19"/>
        <v>200</v>
      </c>
      <c r="O25" s="22">
        <f t="shared" si="19"/>
        <v>200</v>
      </c>
      <c r="P25" s="255">
        <f t="shared" si="1"/>
        <v>100</v>
      </c>
      <c r="Q25" s="22"/>
      <c r="R25" s="22" t="e">
        <f t="shared" si="19"/>
        <v>#REF!</v>
      </c>
      <c r="S25" s="22" t="e">
        <f t="shared" si="19"/>
        <v>#REF!</v>
      </c>
      <c r="T25" s="22" t="e">
        <f t="shared" si="19"/>
        <v>#REF!</v>
      </c>
      <c r="U25" s="254" t="e">
        <f t="shared" si="2"/>
        <v>#REF!</v>
      </c>
    </row>
    <row r="26" spans="1:21" ht="27.75" customHeight="1" x14ac:dyDescent="0.25">
      <c r="A26" s="73" t="s">
        <v>9</v>
      </c>
      <c r="B26" s="141"/>
      <c r="C26" s="141"/>
      <c r="D26" s="141"/>
      <c r="E26" s="4">
        <v>851</v>
      </c>
      <c r="F26" s="3" t="s">
        <v>11</v>
      </c>
      <c r="G26" s="3" t="s">
        <v>13</v>
      </c>
      <c r="H26" s="159" t="s">
        <v>727</v>
      </c>
      <c r="I26" s="3" t="s">
        <v>22</v>
      </c>
      <c r="J26" s="22">
        <f>'6.ВС'!J21</f>
        <v>200</v>
      </c>
      <c r="K26" s="22">
        <f>'6.ВС'!K21</f>
        <v>0</v>
      </c>
      <c r="L26" s="22">
        <f>'6.ВС'!L21</f>
        <v>0</v>
      </c>
      <c r="M26" s="22">
        <f>'6.ВС'!M21</f>
        <v>200</v>
      </c>
      <c r="N26" s="22">
        <f>'6.ВС'!N21</f>
        <v>200</v>
      </c>
      <c r="O26" s="22">
        <f>'6.ВС'!O21</f>
        <v>200</v>
      </c>
      <c r="P26" s="255">
        <f t="shared" si="1"/>
        <v>100</v>
      </c>
      <c r="Q26" s="22"/>
      <c r="R26" s="22" t="e">
        <f>'6.ВС'!#REF!</f>
        <v>#REF!</v>
      </c>
      <c r="S26" s="22" t="e">
        <f>'6.ВС'!#REF!</f>
        <v>#REF!</v>
      </c>
      <c r="T26" s="22" t="e">
        <f>'6.ВС'!#REF!</f>
        <v>#REF!</v>
      </c>
      <c r="U26" s="254" t="e">
        <f t="shared" si="2"/>
        <v>#REF!</v>
      </c>
    </row>
    <row r="27" spans="1:21" ht="27.75" customHeight="1" x14ac:dyDescent="0.25">
      <c r="A27" s="73" t="s">
        <v>34</v>
      </c>
      <c r="B27" s="165"/>
      <c r="C27" s="165"/>
      <c r="D27" s="165"/>
      <c r="E27" s="4">
        <v>851</v>
      </c>
      <c r="F27" s="3" t="s">
        <v>11</v>
      </c>
      <c r="G27" s="3" t="s">
        <v>13</v>
      </c>
      <c r="H27" s="159" t="s">
        <v>727</v>
      </c>
      <c r="I27" s="3" t="s">
        <v>35</v>
      </c>
      <c r="J27" s="22">
        <f t="shared" ref="J27:T27" si="20">J28</f>
        <v>200</v>
      </c>
      <c r="K27" s="22">
        <f t="shared" si="20"/>
        <v>200</v>
      </c>
      <c r="L27" s="22">
        <f t="shared" si="20"/>
        <v>0</v>
      </c>
      <c r="M27" s="22">
        <f t="shared" si="20"/>
        <v>0</v>
      </c>
      <c r="N27" s="22">
        <f t="shared" si="20"/>
        <v>200</v>
      </c>
      <c r="O27" s="22">
        <f t="shared" si="20"/>
        <v>200</v>
      </c>
      <c r="P27" s="255">
        <f t="shared" si="1"/>
        <v>100</v>
      </c>
      <c r="Q27" s="22"/>
      <c r="R27" s="22" t="e">
        <f t="shared" si="20"/>
        <v>#REF!</v>
      </c>
      <c r="S27" s="22" t="e">
        <f t="shared" si="20"/>
        <v>#REF!</v>
      </c>
      <c r="T27" s="22" t="e">
        <f t="shared" si="20"/>
        <v>#REF!</v>
      </c>
      <c r="U27" s="254" t="e">
        <f t="shared" si="2"/>
        <v>#REF!</v>
      </c>
    </row>
    <row r="28" spans="1:21" ht="27.75" customHeight="1" x14ac:dyDescent="0.25">
      <c r="A28" s="73" t="s">
        <v>36</v>
      </c>
      <c r="B28" s="165"/>
      <c r="C28" s="165"/>
      <c r="D28" s="165"/>
      <c r="E28" s="4">
        <v>851</v>
      </c>
      <c r="F28" s="3" t="s">
        <v>11</v>
      </c>
      <c r="G28" s="3" t="s">
        <v>13</v>
      </c>
      <c r="H28" s="159" t="s">
        <v>727</v>
      </c>
      <c r="I28" s="3" t="s">
        <v>37</v>
      </c>
      <c r="J28" s="22">
        <f>'6.ВС'!J23</f>
        <v>200</v>
      </c>
      <c r="K28" s="22">
        <f>'6.ВС'!K23</f>
        <v>200</v>
      </c>
      <c r="L28" s="22">
        <f>'6.ВС'!L23</f>
        <v>0</v>
      </c>
      <c r="M28" s="22">
        <f>'6.ВС'!M23</f>
        <v>0</v>
      </c>
      <c r="N28" s="22">
        <f>'6.ВС'!N23</f>
        <v>200</v>
      </c>
      <c r="O28" s="22">
        <f>'6.ВС'!O23</f>
        <v>200</v>
      </c>
      <c r="P28" s="255">
        <f t="shared" si="1"/>
        <v>100</v>
      </c>
      <c r="Q28" s="22"/>
      <c r="R28" s="22" t="e">
        <f>'6.ВС'!#REF!</f>
        <v>#REF!</v>
      </c>
      <c r="S28" s="22" t="e">
        <f>'6.ВС'!#REF!</f>
        <v>#REF!</v>
      </c>
      <c r="T28" s="22" t="e">
        <f>'6.ВС'!#REF!</f>
        <v>#REF!</v>
      </c>
      <c r="U28" s="254" t="e">
        <f t="shared" si="2"/>
        <v>#REF!</v>
      </c>
    </row>
    <row r="29" spans="1:21" ht="27.75" customHeight="1" x14ac:dyDescent="0.25">
      <c r="A29" s="160" t="s">
        <v>64</v>
      </c>
      <c r="B29" s="158"/>
      <c r="C29" s="158"/>
      <c r="D29" s="158"/>
      <c r="E29" s="141">
        <v>851</v>
      </c>
      <c r="F29" s="162" t="s">
        <v>11</v>
      </c>
      <c r="G29" s="162" t="s">
        <v>13</v>
      </c>
      <c r="H29" s="163" t="s">
        <v>599</v>
      </c>
      <c r="I29" s="164"/>
      <c r="J29" s="22">
        <f t="shared" ref="J29:O29" si="21">J30+J32</f>
        <v>261090</v>
      </c>
      <c r="K29" s="22">
        <f t="shared" si="21"/>
        <v>261090</v>
      </c>
      <c r="L29" s="22">
        <f t="shared" si="21"/>
        <v>0</v>
      </c>
      <c r="M29" s="22">
        <f t="shared" si="21"/>
        <v>0</v>
      </c>
      <c r="N29" s="22">
        <f t="shared" si="21"/>
        <v>261090</v>
      </c>
      <c r="O29" s="22">
        <f t="shared" si="21"/>
        <v>137869.28</v>
      </c>
      <c r="P29" s="255">
        <f t="shared" si="1"/>
        <v>52.805270213336399</v>
      </c>
      <c r="Q29" s="22"/>
      <c r="R29" s="22" t="e">
        <f t="shared" ref="R29:T29" si="22">R30+R32</f>
        <v>#REF!</v>
      </c>
      <c r="S29" s="22" t="e">
        <f t="shared" si="22"/>
        <v>#REF!</v>
      </c>
      <c r="T29" s="22" t="e">
        <f t="shared" si="22"/>
        <v>#REF!</v>
      </c>
      <c r="U29" s="254" t="e">
        <f t="shared" si="2"/>
        <v>#REF!</v>
      </c>
    </row>
    <row r="30" spans="1:21" ht="27.75" customHeight="1" x14ac:dyDescent="0.25">
      <c r="A30" s="160" t="s">
        <v>15</v>
      </c>
      <c r="B30" s="158"/>
      <c r="C30" s="158"/>
      <c r="D30" s="158"/>
      <c r="E30" s="141">
        <v>851</v>
      </c>
      <c r="F30" s="162" t="s">
        <v>11</v>
      </c>
      <c r="G30" s="162" t="s">
        <v>13</v>
      </c>
      <c r="H30" s="163" t="s">
        <v>599</v>
      </c>
      <c r="I30" s="162" t="s">
        <v>17</v>
      </c>
      <c r="J30" s="22">
        <f t="shared" ref="J30:T30" si="23">J31</f>
        <v>165750</v>
      </c>
      <c r="K30" s="22">
        <f t="shared" si="23"/>
        <v>165750</v>
      </c>
      <c r="L30" s="22">
        <f t="shared" si="23"/>
        <v>0</v>
      </c>
      <c r="M30" s="22">
        <f t="shared" si="23"/>
        <v>0</v>
      </c>
      <c r="N30" s="22">
        <f t="shared" si="23"/>
        <v>165750</v>
      </c>
      <c r="O30" s="22">
        <f t="shared" si="23"/>
        <v>105450.84</v>
      </c>
      <c r="P30" s="255">
        <f t="shared" si="1"/>
        <v>63.620416289592761</v>
      </c>
      <c r="Q30" s="22"/>
      <c r="R30" s="22" t="e">
        <f t="shared" si="23"/>
        <v>#REF!</v>
      </c>
      <c r="S30" s="22" t="e">
        <f t="shared" si="23"/>
        <v>#REF!</v>
      </c>
      <c r="T30" s="22" t="e">
        <f t="shared" si="23"/>
        <v>#REF!</v>
      </c>
      <c r="U30" s="254" t="e">
        <f t="shared" si="2"/>
        <v>#REF!</v>
      </c>
    </row>
    <row r="31" spans="1:21" ht="27.75" customHeight="1" x14ac:dyDescent="0.25">
      <c r="A31" s="160" t="s">
        <v>8</v>
      </c>
      <c r="B31" s="157"/>
      <c r="C31" s="157"/>
      <c r="D31" s="157"/>
      <c r="E31" s="141">
        <v>851</v>
      </c>
      <c r="F31" s="162" t="s">
        <v>11</v>
      </c>
      <c r="G31" s="162" t="s">
        <v>13</v>
      </c>
      <c r="H31" s="163" t="s">
        <v>599</v>
      </c>
      <c r="I31" s="162" t="s">
        <v>18</v>
      </c>
      <c r="J31" s="22">
        <f>'6.ВС'!J26</f>
        <v>165750</v>
      </c>
      <c r="K31" s="22">
        <f>'6.ВС'!K26</f>
        <v>165750</v>
      </c>
      <c r="L31" s="22">
        <f>'6.ВС'!L26</f>
        <v>0</v>
      </c>
      <c r="M31" s="22">
        <f>'6.ВС'!M26</f>
        <v>0</v>
      </c>
      <c r="N31" s="22">
        <f>'6.ВС'!N26</f>
        <v>165750</v>
      </c>
      <c r="O31" s="22">
        <f>'6.ВС'!O26</f>
        <v>105450.84</v>
      </c>
      <c r="P31" s="255">
        <f t="shared" si="1"/>
        <v>63.620416289592761</v>
      </c>
      <c r="Q31" s="22"/>
      <c r="R31" s="22" t="e">
        <f>'6.ВС'!#REF!</f>
        <v>#REF!</v>
      </c>
      <c r="S31" s="22" t="e">
        <f>'6.ВС'!#REF!</f>
        <v>#REF!</v>
      </c>
      <c r="T31" s="22" t="e">
        <f>'6.ВС'!#REF!</f>
        <v>#REF!</v>
      </c>
      <c r="U31" s="254" t="e">
        <f t="shared" si="2"/>
        <v>#REF!</v>
      </c>
    </row>
    <row r="32" spans="1:21" ht="27.75" customHeight="1" x14ac:dyDescent="0.25">
      <c r="A32" s="161" t="s">
        <v>20</v>
      </c>
      <c r="B32" s="157"/>
      <c r="C32" s="157"/>
      <c r="D32" s="157"/>
      <c r="E32" s="141">
        <v>851</v>
      </c>
      <c r="F32" s="162" t="s">
        <v>11</v>
      </c>
      <c r="G32" s="162" t="s">
        <v>13</v>
      </c>
      <c r="H32" s="163" t="s">
        <v>599</v>
      </c>
      <c r="I32" s="162" t="s">
        <v>21</v>
      </c>
      <c r="J32" s="22">
        <f t="shared" ref="J32:T32" si="24">J33</f>
        <v>95340</v>
      </c>
      <c r="K32" s="22">
        <f t="shared" si="24"/>
        <v>95340</v>
      </c>
      <c r="L32" s="22">
        <f t="shared" si="24"/>
        <v>0</v>
      </c>
      <c r="M32" s="22">
        <f t="shared" si="24"/>
        <v>0</v>
      </c>
      <c r="N32" s="22">
        <f t="shared" si="24"/>
        <v>95340</v>
      </c>
      <c r="O32" s="22">
        <f t="shared" si="24"/>
        <v>32418.44</v>
      </c>
      <c r="P32" s="255">
        <f t="shared" si="1"/>
        <v>34.002978812670442</v>
      </c>
      <c r="Q32" s="22"/>
      <c r="R32" s="22" t="e">
        <f t="shared" si="24"/>
        <v>#REF!</v>
      </c>
      <c r="S32" s="22" t="e">
        <f t="shared" si="24"/>
        <v>#REF!</v>
      </c>
      <c r="T32" s="22" t="e">
        <f t="shared" si="24"/>
        <v>#REF!</v>
      </c>
      <c r="U32" s="254" t="e">
        <f t="shared" si="2"/>
        <v>#REF!</v>
      </c>
    </row>
    <row r="33" spans="1:21" ht="27.75" customHeight="1" x14ac:dyDescent="0.25">
      <c r="A33" s="161" t="s">
        <v>9</v>
      </c>
      <c r="B33" s="158"/>
      <c r="C33" s="158"/>
      <c r="D33" s="158"/>
      <c r="E33" s="141">
        <v>851</v>
      </c>
      <c r="F33" s="162" t="s">
        <v>11</v>
      </c>
      <c r="G33" s="162" t="s">
        <v>13</v>
      </c>
      <c r="H33" s="163" t="s">
        <v>599</v>
      </c>
      <c r="I33" s="162" t="s">
        <v>22</v>
      </c>
      <c r="J33" s="22">
        <f>'6.ВС'!J28</f>
        <v>95340</v>
      </c>
      <c r="K33" s="22">
        <f>'6.ВС'!K28</f>
        <v>95340</v>
      </c>
      <c r="L33" s="22">
        <f>'6.ВС'!L28</f>
        <v>0</v>
      </c>
      <c r="M33" s="22">
        <f>'6.ВС'!M28</f>
        <v>0</v>
      </c>
      <c r="N33" s="22">
        <f>'6.ВС'!N28</f>
        <v>95340</v>
      </c>
      <c r="O33" s="22">
        <f>'6.ВС'!O28</f>
        <v>32418.44</v>
      </c>
      <c r="P33" s="255">
        <f t="shared" si="1"/>
        <v>34.002978812670442</v>
      </c>
      <c r="Q33" s="22"/>
      <c r="R33" s="22" t="e">
        <f>'6.ВС'!#REF!</f>
        <v>#REF!</v>
      </c>
      <c r="S33" s="22" t="e">
        <f>'6.ВС'!#REF!</f>
        <v>#REF!</v>
      </c>
      <c r="T33" s="22" t="e">
        <f>'6.ВС'!#REF!</f>
        <v>#REF!</v>
      </c>
      <c r="U33" s="254" t="e">
        <f t="shared" si="2"/>
        <v>#REF!</v>
      </c>
    </row>
    <row r="34" spans="1:21" ht="27.75" customHeight="1" x14ac:dyDescent="0.25">
      <c r="A34" s="116" t="s">
        <v>14</v>
      </c>
      <c r="B34" s="117"/>
      <c r="C34" s="117"/>
      <c r="D34" s="117"/>
      <c r="E34" s="113">
        <v>851</v>
      </c>
      <c r="F34" s="3" t="s">
        <v>11</v>
      </c>
      <c r="G34" s="3" t="s">
        <v>13</v>
      </c>
      <c r="H34" s="150" t="s">
        <v>583</v>
      </c>
      <c r="I34" s="3"/>
      <c r="J34" s="22">
        <f t="shared" ref="J34:T35" si="25">J35</f>
        <v>1570200</v>
      </c>
      <c r="K34" s="22">
        <f t="shared" si="25"/>
        <v>0</v>
      </c>
      <c r="L34" s="22">
        <f t="shared" si="25"/>
        <v>1570200</v>
      </c>
      <c r="M34" s="22">
        <f t="shared" si="25"/>
        <v>0</v>
      </c>
      <c r="N34" s="22">
        <f t="shared" si="25"/>
        <v>1570200</v>
      </c>
      <c r="O34" s="22">
        <f t="shared" si="25"/>
        <v>1020430.6</v>
      </c>
      <c r="P34" s="255">
        <f t="shared" si="1"/>
        <v>64.987300980766776</v>
      </c>
      <c r="Q34" s="22"/>
      <c r="R34" s="22" t="e">
        <f t="shared" si="25"/>
        <v>#REF!</v>
      </c>
      <c r="S34" s="22" t="e">
        <f t="shared" si="25"/>
        <v>#REF!</v>
      </c>
      <c r="T34" s="22" t="e">
        <f t="shared" si="25"/>
        <v>#REF!</v>
      </c>
      <c r="U34" s="254" t="e">
        <f t="shared" si="2"/>
        <v>#REF!</v>
      </c>
    </row>
    <row r="35" spans="1:21" ht="27.75" customHeight="1" x14ac:dyDescent="0.25">
      <c r="A35" s="116" t="s">
        <v>15</v>
      </c>
      <c r="B35" s="117"/>
      <c r="C35" s="117"/>
      <c r="D35" s="117"/>
      <c r="E35" s="113">
        <v>851</v>
      </c>
      <c r="F35" s="3" t="s">
        <v>16</v>
      </c>
      <c r="G35" s="3" t="s">
        <v>13</v>
      </c>
      <c r="H35" s="150" t="s">
        <v>583</v>
      </c>
      <c r="I35" s="3" t="s">
        <v>17</v>
      </c>
      <c r="J35" s="22">
        <f t="shared" si="25"/>
        <v>1570200</v>
      </c>
      <c r="K35" s="22">
        <f t="shared" si="25"/>
        <v>0</v>
      </c>
      <c r="L35" s="22">
        <f t="shared" si="25"/>
        <v>1570200</v>
      </c>
      <c r="M35" s="22">
        <f t="shared" si="25"/>
        <v>0</v>
      </c>
      <c r="N35" s="22">
        <f t="shared" si="25"/>
        <v>1570200</v>
      </c>
      <c r="O35" s="22">
        <f t="shared" si="25"/>
        <v>1020430.6</v>
      </c>
      <c r="P35" s="255">
        <f t="shared" si="1"/>
        <v>64.987300980766776</v>
      </c>
      <c r="Q35" s="22"/>
      <c r="R35" s="22" t="e">
        <f t="shared" si="25"/>
        <v>#REF!</v>
      </c>
      <c r="S35" s="22" t="e">
        <f t="shared" si="25"/>
        <v>#REF!</v>
      </c>
      <c r="T35" s="22" t="e">
        <f t="shared" si="25"/>
        <v>#REF!</v>
      </c>
      <c r="U35" s="254" t="e">
        <f t="shared" si="2"/>
        <v>#REF!</v>
      </c>
    </row>
    <row r="36" spans="1:21" ht="27.75" customHeight="1" x14ac:dyDescent="0.25">
      <c r="A36" s="116" t="s">
        <v>8</v>
      </c>
      <c r="B36" s="116"/>
      <c r="C36" s="116"/>
      <c r="D36" s="116"/>
      <c r="E36" s="113">
        <v>851</v>
      </c>
      <c r="F36" s="3" t="s">
        <v>11</v>
      </c>
      <c r="G36" s="3" t="s">
        <v>13</v>
      </c>
      <c r="H36" s="150" t="s">
        <v>583</v>
      </c>
      <c r="I36" s="3" t="s">
        <v>18</v>
      </c>
      <c r="J36" s="22">
        <f>'6.ВС'!J31</f>
        <v>1570200</v>
      </c>
      <c r="K36" s="22">
        <f>'6.ВС'!K31</f>
        <v>0</v>
      </c>
      <c r="L36" s="22">
        <f>'6.ВС'!L31</f>
        <v>1570200</v>
      </c>
      <c r="M36" s="22">
        <f>'6.ВС'!M31</f>
        <v>0</v>
      </c>
      <c r="N36" s="22">
        <f>'6.ВС'!N31</f>
        <v>1570200</v>
      </c>
      <c r="O36" s="22">
        <f>'6.ВС'!O31</f>
        <v>1020430.6</v>
      </c>
      <c r="P36" s="255">
        <f t="shared" si="1"/>
        <v>64.987300980766776</v>
      </c>
      <c r="Q36" s="22"/>
      <c r="R36" s="22" t="e">
        <f>'6.ВС'!#REF!</f>
        <v>#REF!</v>
      </c>
      <c r="S36" s="22" t="e">
        <f>'6.ВС'!#REF!</f>
        <v>#REF!</v>
      </c>
      <c r="T36" s="22" t="e">
        <f>'6.ВС'!#REF!</f>
        <v>#REF!</v>
      </c>
      <c r="U36" s="254" t="e">
        <f t="shared" si="2"/>
        <v>#REF!</v>
      </c>
    </row>
    <row r="37" spans="1:21" ht="27.75" customHeight="1" x14ac:dyDescent="0.25">
      <c r="A37" s="116" t="s">
        <v>19</v>
      </c>
      <c r="B37" s="116"/>
      <c r="C37" s="113"/>
      <c r="D37" s="113"/>
      <c r="E37" s="113">
        <v>851</v>
      </c>
      <c r="F37" s="3" t="s">
        <v>16</v>
      </c>
      <c r="G37" s="3" t="s">
        <v>13</v>
      </c>
      <c r="H37" s="150" t="s">
        <v>584</v>
      </c>
      <c r="I37" s="3"/>
      <c r="J37" s="22">
        <f>J38+J40+J42</f>
        <v>22480875</v>
      </c>
      <c r="K37" s="22">
        <f t="shared" ref="K37:T37" si="26">K38+K40+K42</f>
        <v>0</v>
      </c>
      <c r="L37" s="22">
        <f t="shared" si="26"/>
        <v>22480875</v>
      </c>
      <c r="M37" s="22">
        <f t="shared" si="26"/>
        <v>0</v>
      </c>
      <c r="N37" s="22">
        <f t="shared" si="26"/>
        <v>22480875</v>
      </c>
      <c r="O37" s="22">
        <f t="shared" si="26"/>
        <v>13977310.030000001</v>
      </c>
      <c r="P37" s="22">
        <f t="shared" si="26"/>
        <v>198.51688264569827</v>
      </c>
      <c r="Q37" s="22">
        <f t="shared" si="26"/>
        <v>0</v>
      </c>
      <c r="R37" s="22" t="e">
        <f t="shared" si="26"/>
        <v>#REF!</v>
      </c>
      <c r="S37" s="22" t="e">
        <f t="shared" si="26"/>
        <v>#REF!</v>
      </c>
      <c r="T37" s="22" t="e">
        <f t="shared" si="26"/>
        <v>#REF!</v>
      </c>
      <c r="U37" s="254" t="e">
        <f t="shared" si="2"/>
        <v>#REF!</v>
      </c>
    </row>
    <row r="38" spans="1:21" ht="27.75" customHeight="1" x14ac:dyDescent="0.25">
      <c r="A38" s="116" t="s">
        <v>15</v>
      </c>
      <c r="B38" s="113"/>
      <c r="C38" s="113"/>
      <c r="D38" s="113"/>
      <c r="E38" s="113">
        <v>851</v>
      </c>
      <c r="F38" s="3" t="s">
        <v>11</v>
      </c>
      <c r="G38" s="3" t="s">
        <v>13</v>
      </c>
      <c r="H38" s="150" t="s">
        <v>584</v>
      </c>
      <c r="I38" s="3" t="s">
        <v>17</v>
      </c>
      <c r="J38" s="22">
        <f t="shared" ref="J38:T38" si="27">J39</f>
        <v>17654900</v>
      </c>
      <c r="K38" s="22">
        <f t="shared" si="27"/>
        <v>0</v>
      </c>
      <c r="L38" s="22">
        <f t="shared" si="27"/>
        <v>17654900</v>
      </c>
      <c r="M38" s="22">
        <f t="shared" si="27"/>
        <v>0</v>
      </c>
      <c r="N38" s="22">
        <f t="shared" si="27"/>
        <v>17654900</v>
      </c>
      <c r="O38" s="22">
        <f t="shared" si="27"/>
        <v>11036049.98</v>
      </c>
      <c r="P38" s="255">
        <f t="shared" si="1"/>
        <v>62.509841347161412</v>
      </c>
      <c r="Q38" s="22"/>
      <c r="R38" s="22" t="e">
        <f t="shared" si="27"/>
        <v>#REF!</v>
      </c>
      <c r="S38" s="22" t="e">
        <f t="shared" si="27"/>
        <v>#REF!</v>
      </c>
      <c r="T38" s="22" t="e">
        <f t="shared" si="27"/>
        <v>#REF!</v>
      </c>
      <c r="U38" s="254" t="e">
        <f t="shared" si="2"/>
        <v>#REF!</v>
      </c>
    </row>
    <row r="39" spans="1:21" ht="27.75" customHeight="1" x14ac:dyDescent="0.25">
      <c r="A39" s="116" t="s">
        <v>8</v>
      </c>
      <c r="B39" s="113"/>
      <c r="C39" s="113"/>
      <c r="D39" s="113"/>
      <c r="E39" s="113">
        <v>851</v>
      </c>
      <c r="F39" s="3" t="s">
        <v>11</v>
      </c>
      <c r="G39" s="3" t="s">
        <v>13</v>
      </c>
      <c r="H39" s="150" t="s">
        <v>584</v>
      </c>
      <c r="I39" s="3" t="s">
        <v>18</v>
      </c>
      <c r="J39" s="22">
        <f>'6.ВС'!J34</f>
        <v>17654900</v>
      </c>
      <c r="K39" s="22">
        <f>'6.ВС'!K34</f>
        <v>0</v>
      </c>
      <c r="L39" s="22">
        <f>'6.ВС'!L34</f>
        <v>17654900</v>
      </c>
      <c r="M39" s="22">
        <f>'6.ВС'!M34</f>
        <v>0</v>
      </c>
      <c r="N39" s="22">
        <f>'6.ВС'!N34</f>
        <v>17654900</v>
      </c>
      <c r="O39" s="22">
        <f>'6.ВС'!O34</f>
        <v>11036049.98</v>
      </c>
      <c r="P39" s="255">
        <f t="shared" si="1"/>
        <v>62.509841347161412</v>
      </c>
      <c r="Q39" s="22"/>
      <c r="R39" s="22" t="e">
        <f>'6.ВС'!#REF!</f>
        <v>#REF!</v>
      </c>
      <c r="S39" s="22" t="e">
        <f>'6.ВС'!#REF!</f>
        <v>#REF!</v>
      </c>
      <c r="T39" s="22" t="e">
        <f>'6.ВС'!#REF!</f>
        <v>#REF!</v>
      </c>
      <c r="U39" s="254" t="e">
        <f t="shared" si="2"/>
        <v>#REF!</v>
      </c>
    </row>
    <row r="40" spans="1:21" ht="27.75" customHeight="1" x14ac:dyDescent="0.25">
      <c r="A40" s="117" t="s">
        <v>20</v>
      </c>
      <c r="B40" s="113"/>
      <c r="C40" s="113"/>
      <c r="D40" s="113"/>
      <c r="E40" s="113">
        <v>851</v>
      </c>
      <c r="F40" s="3" t="s">
        <v>11</v>
      </c>
      <c r="G40" s="3" t="s">
        <v>13</v>
      </c>
      <c r="H40" s="150" t="s">
        <v>584</v>
      </c>
      <c r="I40" s="3" t="s">
        <v>21</v>
      </c>
      <c r="J40" s="22">
        <f t="shared" ref="J40:T40" si="28">J41</f>
        <v>4733675</v>
      </c>
      <c r="K40" s="22">
        <f t="shared" si="28"/>
        <v>0</v>
      </c>
      <c r="L40" s="22">
        <f t="shared" si="28"/>
        <v>4733675</v>
      </c>
      <c r="M40" s="22">
        <f t="shared" si="28"/>
        <v>0</v>
      </c>
      <c r="N40" s="22">
        <f t="shared" si="28"/>
        <v>4733675</v>
      </c>
      <c r="O40" s="22">
        <f t="shared" si="28"/>
        <v>2871720.05</v>
      </c>
      <c r="P40" s="255">
        <f t="shared" si="1"/>
        <v>60.665762858666881</v>
      </c>
      <c r="Q40" s="22"/>
      <c r="R40" s="22" t="e">
        <f t="shared" si="28"/>
        <v>#REF!</v>
      </c>
      <c r="S40" s="22" t="e">
        <f t="shared" si="28"/>
        <v>#REF!</v>
      </c>
      <c r="T40" s="22" t="e">
        <f t="shared" si="28"/>
        <v>#REF!</v>
      </c>
      <c r="U40" s="254" t="e">
        <f t="shared" si="2"/>
        <v>#REF!</v>
      </c>
    </row>
    <row r="41" spans="1:21" ht="27.75" customHeight="1" x14ac:dyDescent="0.25">
      <c r="A41" s="117" t="s">
        <v>9</v>
      </c>
      <c r="B41" s="113"/>
      <c r="C41" s="113"/>
      <c r="D41" s="113"/>
      <c r="E41" s="113">
        <v>851</v>
      </c>
      <c r="F41" s="3" t="s">
        <v>11</v>
      </c>
      <c r="G41" s="3" t="s">
        <v>13</v>
      </c>
      <c r="H41" s="150" t="s">
        <v>584</v>
      </c>
      <c r="I41" s="3" t="s">
        <v>22</v>
      </c>
      <c r="J41" s="22">
        <f>'6.ВС'!J36</f>
        <v>4733675</v>
      </c>
      <c r="K41" s="22">
        <f>'6.ВС'!K36</f>
        <v>0</v>
      </c>
      <c r="L41" s="22">
        <f>'6.ВС'!L36</f>
        <v>4733675</v>
      </c>
      <c r="M41" s="22">
        <f>'6.ВС'!M36</f>
        <v>0</v>
      </c>
      <c r="N41" s="22">
        <f>'6.ВС'!N36</f>
        <v>4733675</v>
      </c>
      <c r="O41" s="22">
        <f>'6.ВС'!O36</f>
        <v>2871720.05</v>
      </c>
      <c r="P41" s="255">
        <f t="shared" si="1"/>
        <v>60.665762858666881</v>
      </c>
      <c r="Q41" s="22"/>
      <c r="R41" s="22" t="e">
        <f>'6.ВС'!#REF!</f>
        <v>#REF!</v>
      </c>
      <c r="S41" s="22" t="e">
        <f>'6.ВС'!#REF!</f>
        <v>#REF!</v>
      </c>
      <c r="T41" s="22" t="e">
        <f>'6.ВС'!#REF!</f>
        <v>#REF!</v>
      </c>
      <c r="U41" s="254" t="e">
        <f t="shared" si="2"/>
        <v>#REF!</v>
      </c>
    </row>
    <row r="42" spans="1:21" ht="27.75" customHeight="1" x14ac:dyDescent="0.25">
      <c r="A42" s="117" t="s">
        <v>23</v>
      </c>
      <c r="B42" s="113"/>
      <c r="C42" s="113"/>
      <c r="D42" s="113"/>
      <c r="E42" s="113">
        <v>851</v>
      </c>
      <c r="F42" s="3" t="s">
        <v>11</v>
      </c>
      <c r="G42" s="3" t="s">
        <v>13</v>
      </c>
      <c r="H42" s="150" t="s">
        <v>584</v>
      </c>
      <c r="I42" s="3" t="s">
        <v>24</v>
      </c>
      <c r="J42" s="22">
        <f t="shared" ref="J42:T42" si="29">J43</f>
        <v>92300</v>
      </c>
      <c r="K42" s="22">
        <f t="shared" si="29"/>
        <v>0</v>
      </c>
      <c r="L42" s="22">
        <f t="shared" si="29"/>
        <v>92300</v>
      </c>
      <c r="M42" s="22">
        <f t="shared" si="29"/>
        <v>0</v>
      </c>
      <c r="N42" s="22">
        <f t="shared" si="29"/>
        <v>92300</v>
      </c>
      <c r="O42" s="22">
        <f t="shared" si="29"/>
        <v>69540</v>
      </c>
      <c r="P42" s="255">
        <f t="shared" si="1"/>
        <v>75.341278439869981</v>
      </c>
      <c r="Q42" s="22"/>
      <c r="R42" s="22" t="e">
        <f t="shared" si="29"/>
        <v>#REF!</v>
      </c>
      <c r="S42" s="22" t="e">
        <f t="shared" si="29"/>
        <v>#REF!</v>
      </c>
      <c r="T42" s="22" t="e">
        <f t="shared" si="29"/>
        <v>#REF!</v>
      </c>
      <c r="U42" s="254" t="e">
        <f t="shared" si="2"/>
        <v>#REF!</v>
      </c>
    </row>
    <row r="43" spans="1:21" ht="27.75" customHeight="1" x14ac:dyDescent="0.25">
      <c r="A43" s="117" t="s">
        <v>25</v>
      </c>
      <c r="B43" s="113"/>
      <c r="C43" s="113"/>
      <c r="D43" s="113"/>
      <c r="E43" s="113">
        <v>851</v>
      </c>
      <c r="F43" s="3" t="s">
        <v>11</v>
      </c>
      <c r="G43" s="3" t="s">
        <v>13</v>
      </c>
      <c r="H43" s="150" t="s">
        <v>584</v>
      </c>
      <c r="I43" s="3" t="s">
        <v>26</v>
      </c>
      <c r="J43" s="22">
        <f>'6.ВС'!J38</f>
        <v>92300</v>
      </c>
      <c r="K43" s="22">
        <f>'6.ВС'!K38</f>
        <v>0</v>
      </c>
      <c r="L43" s="22">
        <f>'6.ВС'!L38</f>
        <v>92300</v>
      </c>
      <c r="M43" s="22">
        <f>'6.ВС'!M38</f>
        <v>0</v>
      </c>
      <c r="N43" s="22">
        <f>'6.ВС'!N38</f>
        <v>92300</v>
      </c>
      <c r="O43" s="22">
        <f>'6.ВС'!O38</f>
        <v>69540</v>
      </c>
      <c r="P43" s="255">
        <f t="shared" si="1"/>
        <v>75.341278439869981</v>
      </c>
      <c r="Q43" s="22"/>
      <c r="R43" s="22" t="e">
        <f>'6.ВС'!#REF!</f>
        <v>#REF!</v>
      </c>
      <c r="S43" s="22" t="e">
        <f>'6.ВС'!#REF!</f>
        <v>#REF!</v>
      </c>
      <c r="T43" s="22" t="e">
        <f>'6.ВС'!#REF!</f>
        <v>#REF!</v>
      </c>
      <c r="U43" s="254" t="e">
        <f t="shared" si="2"/>
        <v>#REF!</v>
      </c>
    </row>
    <row r="44" spans="1:21" ht="27.75" customHeight="1" x14ac:dyDescent="0.25">
      <c r="A44" s="116" t="s">
        <v>674</v>
      </c>
      <c r="B44" s="116"/>
      <c r="C44" s="117"/>
      <c r="D44" s="117"/>
      <c r="E44" s="113">
        <v>851</v>
      </c>
      <c r="F44" s="3" t="s">
        <v>11</v>
      </c>
      <c r="G44" s="3" t="s">
        <v>13</v>
      </c>
      <c r="H44" s="150" t="s">
        <v>585</v>
      </c>
      <c r="I44" s="3"/>
      <c r="J44" s="22">
        <f t="shared" ref="J44:T45" si="30">J45</f>
        <v>100000</v>
      </c>
      <c r="K44" s="22">
        <f t="shared" si="30"/>
        <v>0</v>
      </c>
      <c r="L44" s="22">
        <f t="shared" si="30"/>
        <v>100000</v>
      </c>
      <c r="M44" s="22">
        <f t="shared" si="30"/>
        <v>0</v>
      </c>
      <c r="N44" s="22">
        <f t="shared" si="30"/>
        <v>100000</v>
      </c>
      <c r="O44" s="22">
        <f t="shared" si="30"/>
        <v>71423.61</v>
      </c>
      <c r="P44" s="255">
        <f t="shared" si="1"/>
        <v>71.423610000000011</v>
      </c>
      <c r="Q44" s="22"/>
      <c r="R44" s="22" t="e">
        <f t="shared" si="30"/>
        <v>#REF!</v>
      </c>
      <c r="S44" s="22" t="e">
        <f t="shared" si="30"/>
        <v>#REF!</v>
      </c>
      <c r="T44" s="22" t="e">
        <f t="shared" si="30"/>
        <v>#REF!</v>
      </c>
      <c r="U44" s="254" t="e">
        <f t="shared" si="2"/>
        <v>#REF!</v>
      </c>
    </row>
    <row r="45" spans="1:21" ht="27.75" customHeight="1" x14ac:dyDescent="0.25">
      <c r="A45" s="117" t="s">
        <v>20</v>
      </c>
      <c r="B45" s="117"/>
      <c r="C45" s="117"/>
      <c r="D45" s="117"/>
      <c r="E45" s="113">
        <v>851</v>
      </c>
      <c r="F45" s="3" t="s">
        <v>11</v>
      </c>
      <c r="G45" s="3" t="s">
        <v>13</v>
      </c>
      <c r="H45" s="150" t="s">
        <v>585</v>
      </c>
      <c r="I45" s="3" t="s">
        <v>21</v>
      </c>
      <c r="J45" s="22">
        <f t="shared" si="30"/>
        <v>100000</v>
      </c>
      <c r="K45" s="22">
        <f t="shared" si="30"/>
        <v>0</v>
      </c>
      <c r="L45" s="22">
        <f t="shared" si="30"/>
        <v>100000</v>
      </c>
      <c r="M45" s="22">
        <f t="shared" si="30"/>
        <v>0</v>
      </c>
      <c r="N45" s="22">
        <f t="shared" si="30"/>
        <v>100000</v>
      </c>
      <c r="O45" s="22">
        <f t="shared" si="30"/>
        <v>71423.61</v>
      </c>
      <c r="P45" s="255">
        <f t="shared" si="1"/>
        <v>71.423610000000011</v>
      </c>
      <c r="Q45" s="22"/>
      <c r="R45" s="22" t="e">
        <f t="shared" si="30"/>
        <v>#REF!</v>
      </c>
      <c r="S45" s="22" t="e">
        <f t="shared" si="30"/>
        <v>#REF!</v>
      </c>
      <c r="T45" s="22" t="e">
        <f t="shared" si="30"/>
        <v>#REF!</v>
      </c>
      <c r="U45" s="254" t="e">
        <f t="shared" si="2"/>
        <v>#REF!</v>
      </c>
    </row>
    <row r="46" spans="1:21" ht="27.75" customHeight="1" x14ac:dyDescent="0.25">
      <c r="A46" s="117" t="s">
        <v>9</v>
      </c>
      <c r="B46" s="117"/>
      <c r="C46" s="117"/>
      <c r="D46" s="117"/>
      <c r="E46" s="113">
        <v>851</v>
      </c>
      <c r="F46" s="3" t="s">
        <v>11</v>
      </c>
      <c r="G46" s="3" t="s">
        <v>13</v>
      </c>
      <c r="H46" s="150" t="s">
        <v>585</v>
      </c>
      <c r="I46" s="3" t="s">
        <v>22</v>
      </c>
      <c r="J46" s="22">
        <f>'6.ВС'!J41</f>
        <v>100000</v>
      </c>
      <c r="K46" s="22">
        <f>'6.ВС'!K41</f>
        <v>0</v>
      </c>
      <c r="L46" s="22">
        <f>'6.ВС'!L41</f>
        <v>100000</v>
      </c>
      <c r="M46" s="22">
        <f>'6.ВС'!M41</f>
        <v>0</v>
      </c>
      <c r="N46" s="22">
        <f>'6.ВС'!N41</f>
        <v>100000</v>
      </c>
      <c r="O46" s="22">
        <f>'6.ВС'!O41</f>
        <v>71423.61</v>
      </c>
      <c r="P46" s="255">
        <f t="shared" si="1"/>
        <v>71.423610000000011</v>
      </c>
      <c r="Q46" s="22"/>
      <c r="R46" s="22" t="e">
        <f>'6.ВС'!#REF!</f>
        <v>#REF!</v>
      </c>
      <c r="S46" s="22" t="e">
        <f>'6.ВС'!#REF!</f>
        <v>#REF!</v>
      </c>
      <c r="T46" s="22" t="e">
        <f>'6.ВС'!#REF!</f>
        <v>#REF!</v>
      </c>
      <c r="U46" s="254" t="e">
        <f t="shared" si="2"/>
        <v>#REF!</v>
      </c>
    </row>
    <row r="47" spans="1:21" ht="27.75" customHeight="1" x14ac:dyDescent="0.25">
      <c r="A47" s="116" t="s">
        <v>560</v>
      </c>
      <c r="B47" s="116"/>
      <c r="C47" s="116"/>
      <c r="D47" s="116"/>
      <c r="E47" s="113">
        <v>851</v>
      </c>
      <c r="F47" s="3" t="s">
        <v>11</v>
      </c>
      <c r="G47" s="3" t="s">
        <v>13</v>
      </c>
      <c r="H47" s="150" t="s">
        <v>586</v>
      </c>
      <c r="I47" s="3"/>
      <c r="J47" s="22">
        <f t="shared" ref="J47:T48" si="31">J48</f>
        <v>100000</v>
      </c>
      <c r="K47" s="22">
        <f t="shared" si="31"/>
        <v>0</v>
      </c>
      <c r="L47" s="22">
        <f t="shared" si="31"/>
        <v>100000</v>
      </c>
      <c r="M47" s="22">
        <f t="shared" si="31"/>
        <v>0</v>
      </c>
      <c r="N47" s="22">
        <f t="shared" si="31"/>
        <v>100000</v>
      </c>
      <c r="O47" s="22">
        <f t="shared" si="31"/>
        <v>35953.800000000003</v>
      </c>
      <c r="P47" s="255">
        <f t="shared" si="1"/>
        <v>35.953800000000001</v>
      </c>
      <c r="Q47" s="22"/>
      <c r="R47" s="22" t="e">
        <f t="shared" si="31"/>
        <v>#REF!</v>
      </c>
      <c r="S47" s="22" t="e">
        <f t="shared" si="31"/>
        <v>#REF!</v>
      </c>
      <c r="T47" s="22" t="e">
        <f t="shared" si="31"/>
        <v>#REF!</v>
      </c>
      <c r="U47" s="254" t="e">
        <f t="shared" si="2"/>
        <v>#REF!</v>
      </c>
    </row>
    <row r="48" spans="1:21" ht="27.75" customHeight="1" x14ac:dyDescent="0.25">
      <c r="A48" s="1" t="s">
        <v>20</v>
      </c>
      <c r="B48" s="117"/>
      <c r="C48" s="117"/>
      <c r="D48" s="117"/>
      <c r="E48" s="113">
        <v>851</v>
      </c>
      <c r="F48" s="3" t="s">
        <v>11</v>
      </c>
      <c r="G48" s="3" t="s">
        <v>13</v>
      </c>
      <c r="H48" s="150" t="s">
        <v>586</v>
      </c>
      <c r="I48" s="3" t="s">
        <v>21</v>
      </c>
      <c r="J48" s="22">
        <f t="shared" si="31"/>
        <v>100000</v>
      </c>
      <c r="K48" s="22">
        <f t="shared" si="31"/>
        <v>0</v>
      </c>
      <c r="L48" s="22">
        <f t="shared" si="31"/>
        <v>100000</v>
      </c>
      <c r="M48" s="22">
        <f t="shared" si="31"/>
        <v>0</v>
      </c>
      <c r="N48" s="22">
        <f t="shared" si="31"/>
        <v>100000</v>
      </c>
      <c r="O48" s="22">
        <f t="shared" si="31"/>
        <v>35953.800000000003</v>
      </c>
      <c r="P48" s="255">
        <f t="shared" si="1"/>
        <v>35.953800000000001</v>
      </c>
      <c r="Q48" s="22"/>
      <c r="R48" s="22" t="e">
        <f t="shared" si="31"/>
        <v>#REF!</v>
      </c>
      <c r="S48" s="22" t="e">
        <f t="shared" si="31"/>
        <v>#REF!</v>
      </c>
      <c r="T48" s="22" t="e">
        <f t="shared" si="31"/>
        <v>#REF!</v>
      </c>
      <c r="U48" s="254" t="e">
        <f t="shared" si="2"/>
        <v>#REF!</v>
      </c>
    </row>
    <row r="49" spans="1:21" ht="27.75" customHeight="1" x14ac:dyDescent="0.25">
      <c r="A49" s="1" t="s">
        <v>9</v>
      </c>
      <c r="B49" s="117"/>
      <c r="C49" s="117"/>
      <c r="D49" s="117"/>
      <c r="E49" s="113">
        <v>851</v>
      </c>
      <c r="F49" s="3" t="s">
        <v>11</v>
      </c>
      <c r="G49" s="3" t="s">
        <v>13</v>
      </c>
      <c r="H49" s="150" t="s">
        <v>586</v>
      </c>
      <c r="I49" s="3" t="s">
        <v>22</v>
      </c>
      <c r="J49" s="22">
        <f>'6.ВС'!J44</f>
        <v>100000</v>
      </c>
      <c r="K49" s="22">
        <f>'6.ВС'!K44</f>
        <v>0</v>
      </c>
      <c r="L49" s="22">
        <f>'6.ВС'!L44</f>
        <v>100000</v>
      </c>
      <c r="M49" s="22">
        <f>'6.ВС'!M44</f>
        <v>0</v>
      </c>
      <c r="N49" s="22">
        <f>'6.ВС'!N44</f>
        <v>100000</v>
      </c>
      <c r="O49" s="22">
        <f>'6.ВС'!O44</f>
        <v>35953.800000000003</v>
      </c>
      <c r="P49" s="255">
        <f t="shared" si="1"/>
        <v>35.953800000000001</v>
      </c>
      <c r="Q49" s="22"/>
      <c r="R49" s="22" t="e">
        <f>'6.ВС'!#REF!</f>
        <v>#REF!</v>
      </c>
      <c r="S49" s="22" t="e">
        <f>'6.ВС'!#REF!</f>
        <v>#REF!</v>
      </c>
      <c r="T49" s="22" t="e">
        <f>'6.ВС'!#REF!</f>
        <v>#REF!</v>
      </c>
      <c r="U49" s="254" t="e">
        <f t="shared" si="2"/>
        <v>#REF!</v>
      </c>
    </row>
    <row r="50" spans="1:21" ht="27.75" customHeight="1" x14ac:dyDescent="0.25">
      <c r="A50" s="116" t="s">
        <v>28</v>
      </c>
      <c r="B50" s="116"/>
      <c r="C50" s="117"/>
      <c r="D50" s="117"/>
      <c r="E50" s="113">
        <v>851</v>
      </c>
      <c r="F50" s="3" t="s">
        <v>11</v>
      </c>
      <c r="G50" s="3" t="s">
        <v>13</v>
      </c>
      <c r="H50" s="150" t="s">
        <v>587</v>
      </c>
      <c r="I50" s="3"/>
      <c r="J50" s="22">
        <f t="shared" ref="J50:T51" si="32">J51</f>
        <v>78000</v>
      </c>
      <c r="K50" s="22">
        <f t="shared" si="32"/>
        <v>0</v>
      </c>
      <c r="L50" s="22">
        <f t="shared" si="32"/>
        <v>78000</v>
      </c>
      <c r="M50" s="22">
        <f t="shared" si="32"/>
        <v>0</v>
      </c>
      <c r="N50" s="22">
        <f t="shared" si="32"/>
        <v>78000</v>
      </c>
      <c r="O50" s="22">
        <f t="shared" si="32"/>
        <v>78000</v>
      </c>
      <c r="P50" s="255">
        <f t="shared" si="1"/>
        <v>100</v>
      </c>
      <c r="Q50" s="22"/>
      <c r="R50" s="22" t="e">
        <f t="shared" si="32"/>
        <v>#REF!</v>
      </c>
      <c r="S50" s="22" t="e">
        <f t="shared" si="32"/>
        <v>#REF!</v>
      </c>
      <c r="T50" s="22" t="e">
        <f t="shared" si="32"/>
        <v>#REF!</v>
      </c>
      <c r="U50" s="254" t="e">
        <f t="shared" si="2"/>
        <v>#REF!</v>
      </c>
    </row>
    <row r="51" spans="1:21" ht="27.75" customHeight="1" x14ac:dyDescent="0.25">
      <c r="A51" s="117" t="s">
        <v>23</v>
      </c>
      <c r="B51" s="117"/>
      <c r="C51" s="117"/>
      <c r="D51" s="117"/>
      <c r="E51" s="113">
        <v>851</v>
      </c>
      <c r="F51" s="3" t="s">
        <v>11</v>
      </c>
      <c r="G51" s="3" t="s">
        <v>13</v>
      </c>
      <c r="H51" s="150" t="s">
        <v>587</v>
      </c>
      <c r="I51" s="3" t="s">
        <v>24</v>
      </c>
      <c r="J51" s="22">
        <f t="shared" si="32"/>
        <v>78000</v>
      </c>
      <c r="K51" s="22">
        <f t="shared" si="32"/>
        <v>0</v>
      </c>
      <c r="L51" s="22">
        <f t="shared" si="32"/>
        <v>78000</v>
      </c>
      <c r="M51" s="22">
        <f t="shared" si="32"/>
        <v>0</v>
      </c>
      <c r="N51" s="22">
        <f t="shared" si="32"/>
        <v>78000</v>
      </c>
      <c r="O51" s="22">
        <f t="shared" si="32"/>
        <v>78000</v>
      </c>
      <c r="P51" s="255">
        <f t="shared" si="1"/>
        <v>100</v>
      </c>
      <c r="Q51" s="22"/>
      <c r="R51" s="22" t="e">
        <f t="shared" si="32"/>
        <v>#REF!</v>
      </c>
      <c r="S51" s="22" t="e">
        <f t="shared" si="32"/>
        <v>#REF!</v>
      </c>
      <c r="T51" s="22" t="e">
        <f t="shared" si="32"/>
        <v>#REF!</v>
      </c>
      <c r="U51" s="254" t="e">
        <f t="shared" si="2"/>
        <v>#REF!</v>
      </c>
    </row>
    <row r="52" spans="1:21" ht="27.75" customHeight="1" x14ac:dyDescent="0.25">
      <c r="A52" s="117" t="s">
        <v>25</v>
      </c>
      <c r="B52" s="117"/>
      <c r="C52" s="117"/>
      <c r="D52" s="117"/>
      <c r="E52" s="113">
        <v>851</v>
      </c>
      <c r="F52" s="3" t="s">
        <v>11</v>
      </c>
      <c r="G52" s="3" t="s">
        <v>13</v>
      </c>
      <c r="H52" s="150" t="s">
        <v>587</v>
      </c>
      <c r="I52" s="3" t="s">
        <v>26</v>
      </c>
      <c r="J52" s="22">
        <f>'6.ВС'!J47</f>
        <v>78000</v>
      </c>
      <c r="K52" s="22">
        <f>'6.ВС'!K47</f>
        <v>0</v>
      </c>
      <c r="L52" s="22">
        <f>'6.ВС'!L47</f>
        <v>78000</v>
      </c>
      <c r="M52" s="22">
        <f>'6.ВС'!M47</f>
        <v>0</v>
      </c>
      <c r="N52" s="22">
        <f>'6.ВС'!N47</f>
        <v>78000</v>
      </c>
      <c r="O52" s="22">
        <f>'6.ВС'!O47</f>
        <v>78000</v>
      </c>
      <c r="P52" s="255">
        <f t="shared" si="1"/>
        <v>100</v>
      </c>
      <c r="Q52" s="22"/>
      <c r="R52" s="22" t="e">
        <f>'6.ВС'!#REF!</f>
        <v>#REF!</v>
      </c>
      <c r="S52" s="22" t="e">
        <f>'6.ВС'!#REF!</f>
        <v>#REF!</v>
      </c>
      <c r="T52" s="22" t="e">
        <f>'6.ВС'!#REF!</f>
        <v>#REF!</v>
      </c>
      <c r="U52" s="254" t="e">
        <f t="shared" si="2"/>
        <v>#REF!</v>
      </c>
    </row>
    <row r="53" spans="1:21" ht="27.75" customHeight="1" x14ac:dyDescent="0.25">
      <c r="A53" s="116" t="s">
        <v>27</v>
      </c>
      <c r="B53" s="116"/>
      <c r="C53" s="117"/>
      <c r="D53" s="117"/>
      <c r="E53" s="113">
        <v>851</v>
      </c>
      <c r="F53" s="3" t="s">
        <v>11</v>
      </c>
      <c r="G53" s="3" t="s">
        <v>13</v>
      </c>
      <c r="H53" s="150" t="s">
        <v>588</v>
      </c>
      <c r="I53" s="3"/>
      <c r="J53" s="22">
        <f t="shared" ref="J53:T54" si="33">J54</f>
        <v>2500</v>
      </c>
      <c r="K53" s="22">
        <f t="shared" si="33"/>
        <v>0</v>
      </c>
      <c r="L53" s="22">
        <f t="shared" si="33"/>
        <v>0</v>
      </c>
      <c r="M53" s="22">
        <f t="shared" si="33"/>
        <v>2500</v>
      </c>
      <c r="N53" s="22">
        <f t="shared" si="33"/>
        <v>2500</v>
      </c>
      <c r="O53" s="22">
        <f t="shared" si="33"/>
        <v>0</v>
      </c>
      <c r="P53" s="255">
        <f t="shared" si="1"/>
        <v>0</v>
      </c>
      <c r="Q53" s="22"/>
      <c r="R53" s="22" t="e">
        <f t="shared" si="33"/>
        <v>#REF!</v>
      </c>
      <c r="S53" s="22" t="e">
        <f t="shared" si="33"/>
        <v>#REF!</v>
      </c>
      <c r="T53" s="22" t="e">
        <f t="shared" si="33"/>
        <v>#REF!</v>
      </c>
      <c r="U53" s="254" t="e">
        <f t="shared" si="2"/>
        <v>#REF!</v>
      </c>
    </row>
    <row r="54" spans="1:21" ht="27.75" customHeight="1" x14ac:dyDescent="0.25">
      <c r="A54" s="117" t="s">
        <v>20</v>
      </c>
      <c r="B54" s="116"/>
      <c r="C54" s="116"/>
      <c r="D54" s="116"/>
      <c r="E54" s="113">
        <v>851</v>
      </c>
      <c r="F54" s="3" t="s">
        <v>11</v>
      </c>
      <c r="G54" s="3" t="s">
        <v>13</v>
      </c>
      <c r="H54" s="150" t="s">
        <v>588</v>
      </c>
      <c r="I54" s="3" t="s">
        <v>21</v>
      </c>
      <c r="J54" s="22">
        <f t="shared" si="33"/>
        <v>2500</v>
      </c>
      <c r="K54" s="22">
        <f t="shared" si="33"/>
        <v>0</v>
      </c>
      <c r="L54" s="22">
        <f t="shared" si="33"/>
        <v>0</v>
      </c>
      <c r="M54" s="22">
        <f t="shared" si="33"/>
        <v>2500</v>
      </c>
      <c r="N54" s="22">
        <f t="shared" si="33"/>
        <v>2500</v>
      </c>
      <c r="O54" s="22">
        <f t="shared" si="33"/>
        <v>0</v>
      </c>
      <c r="P54" s="255">
        <f t="shared" si="1"/>
        <v>0</v>
      </c>
      <c r="Q54" s="22"/>
      <c r="R54" s="22" t="e">
        <f t="shared" si="33"/>
        <v>#REF!</v>
      </c>
      <c r="S54" s="22" t="e">
        <f t="shared" si="33"/>
        <v>#REF!</v>
      </c>
      <c r="T54" s="22" t="e">
        <f t="shared" si="33"/>
        <v>#REF!</v>
      </c>
      <c r="U54" s="254" t="e">
        <f t="shared" si="2"/>
        <v>#REF!</v>
      </c>
    </row>
    <row r="55" spans="1:21" ht="27.75" customHeight="1" x14ac:dyDescent="0.25">
      <c r="A55" s="117" t="s">
        <v>9</v>
      </c>
      <c r="B55" s="117"/>
      <c r="C55" s="117"/>
      <c r="D55" s="117"/>
      <c r="E55" s="113">
        <v>851</v>
      </c>
      <c r="F55" s="3" t="s">
        <v>11</v>
      </c>
      <c r="G55" s="3" t="s">
        <v>13</v>
      </c>
      <c r="H55" s="150" t="s">
        <v>588</v>
      </c>
      <c r="I55" s="3" t="s">
        <v>22</v>
      </c>
      <c r="J55" s="22">
        <f>'6.ВС'!J50</f>
        <v>2500</v>
      </c>
      <c r="K55" s="22">
        <f>'6.ВС'!K50</f>
        <v>0</v>
      </c>
      <c r="L55" s="22">
        <f>'6.ВС'!L50</f>
        <v>0</v>
      </c>
      <c r="M55" s="22">
        <f>'6.ВС'!M50</f>
        <v>2500</v>
      </c>
      <c r="N55" s="22">
        <f>'6.ВС'!N50</f>
        <v>2500</v>
      </c>
      <c r="O55" s="22">
        <f>'6.ВС'!O50</f>
        <v>0</v>
      </c>
      <c r="P55" s="255">
        <f t="shared" si="1"/>
        <v>0</v>
      </c>
      <c r="Q55" s="22"/>
      <c r="R55" s="22" t="e">
        <f>'6.ВС'!#REF!</f>
        <v>#REF!</v>
      </c>
      <c r="S55" s="22" t="e">
        <f>'6.ВС'!#REF!</f>
        <v>#REF!</v>
      </c>
      <c r="T55" s="22" t="e">
        <f>'6.ВС'!#REF!</f>
        <v>#REF!</v>
      </c>
      <c r="U55" s="254" t="e">
        <f t="shared" si="2"/>
        <v>#REF!</v>
      </c>
    </row>
    <row r="56" spans="1:21" ht="27.75" customHeight="1" x14ac:dyDescent="0.25">
      <c r="A56" s="199" t="s">
        <v>763</v>
      </c>
      <c r="B56" s="198"/>
      <c r="C56" s="198"/>
      <c r="D56" s="198"/>
      <c r="E56" s="4">
        <v>851</v>
      </c>
      <c r="F56" s="3" t="s">
        <v>11</v>
      </c>
      <c r="G56" s="3" t="s">
        <v>13</v>
      </c>
      <c r="H56" s="200" t="s">
        <v>764</v>
      </c>
      <c r="I56" s="3"/>
      <c r="J56" s="23">
        <f t="shared" ref="J56:T56" si="34">J57</f>
        <v>331523.36</v>
      </c>
      <c r="K56" s="23">
        <f t="shared" si="34"/>
        <v>331523.36</v>
      </c>
      <c r="L56" s="23">
        <f t="shared" si="34"/>
        <v>0</v>
      </c>
      <c r="M56" s="23">
        <f t="shared" si="34"/>
        <v>0</v>
      </c>
      <c r="N56" s="23">
        <f t="shared" si="34"/>
        <v>331523.36</v>
      </c>
      <c r="O56" s="23">
        <f t="shared" si="34"/>
        <v>331523.36</v>
      </c>
      <c r="P56" s="255">
        <f t="shared" si="1"/>
        <v>100</v>
      </c>
      <c r="Q56" s="23"/>
      <c r="R56" s="23" t="e">
        <f t="shared" si="34"/>
        <v>#REF!</v>
      </c>
      <c r="S56" s="23" t="e">
        <f t="shared" si="34"/>
        <v>#REF!</v>
      </c>
      <c r="T56" s="23" t="e">
        <f t="shared" si="34"/>
        <v>#REF!</v>
      </c>
      <c r="U56" s="254" t="e">
        <f t="shared" si="2"/>
        <v>#REF!</v>
      </c>
    </row>
    <row r="57" spans="1:21" ht="27.75" customHeight="1" x14ac:dyDescent="0.25">
      <c r="A57" s="199" t="s">
        <v>15</v>
      </c>
      <c r="B57" s="198"/>
      <c r="C57" s="198"/>
      <c r="D57" s="198"/>
      <c r="E57" s="4">
        <v>851</v>
      </c>
      <c r="F57" s="3" t="s">
        <v>11</v>
      </c>
      <c r="G57" s="3" t="s">
        <v>13</v>
      </c>
      <c r="H57" s="200" t="s">
        <v>764</v>
      </c>
      <c r="I57" s="3" t="s">
        <v>17</v>
      </c>
      <c r="J57" s="23">
        <f t="shared" ref="J57:T57" si="35">J58</f>
        <v>331523.36</v>
      </c>
      <c r="K57" s="23">
        <f t="shared" si="35"/>
        <v>331523.36</v>
      </c>
      <c r="L57" s="23">
        <f t="shared" si="35"/>
        <v>0</v>
      </c>
      <c r="M57" s="23">
        <f t="shared" si="35"/>
        <v>0</v>
      </c>
      <c r="N57" s="23">
        <f t="shared" si="35"/>
        <v>331523.36</v>
      </c>
      <c r="O57" s="23">
        <f t="shared" si="35"/>
        <v>331523.36</v>
      </c>
      <c r="P57" s="255">
        <f t="shared" si="1"/>
        <v>100</v>
      </c>
      <c r="Q57" s="23"/>
      <c r="R57" s="23" t="e">
        <f t="shared" si="35"/>
        <v>#REF!</v>
      </c>
      <c r="S57" s="23" t="e">
        <f t="shared" si="35"/>
        <v>#REF!</v>
      </c>
      <c r="T57" s="23" t="e">
        <f t="shared" si="35"/>
        <v>#REF!</v>
      </c>
      <c r="U57" s="254" t="e">
        <f t="shared" si="2"/>
        <v>#REF!</v>
      </c>
    </row>
    <row r="58" spans="1:21" ht="27.75" customHeight="1" x14ac:dyDescent="0.25">
      <c r="A58" s="199" t="s">
        <v>499</v>
      </c>
      <c r="B58" s="198"/>
      <c r="C58" s="198"/>
      <c r="D58" s="198"/>
      <c r="E58" s="4">
        <v>851</v>
      </c>
      <c r="F58" s="3" t="s">
        <v>11</v>
      </c>
      <c r="G58" s="3" t="s">
        <v>13</v>
      </c>
      <c r="H58" s="200" t="s">
        <v>764</v>
      </c>
      <c r="I58" s="3" t="s">
        <v>18</v>
      </c>
      <c r="J58" s="23">
        <f>'6.ВС'!J53</f>
        <v>331523.36</v>
      </c>
      <c r="K58" s="23">
        <f>'6.ВС'!K53</f>
        <v>331523.36</v>
      </c>
      <c r="L58" s="23">
        <f>'6.ВС'!L53</f>
        <v>0</v>
      </c>
      <c r="M58" s="23">
        <f>'6.ВС'!M53</f>
        <v>0</v>
      </c>
      <c r="N58" s="23">
        <f>'6.ВС'!N53</f>
        <v>331523.36</v>
      </c>
      <c r="O58" s="23">
        <f>'6.ВС'!O53</f>
        <v>331523.36</v>
      </c>
      <c r="P58" s="255">
        <f t="shared" si="1"/>
        <v>100</v>
      </c>
      <c r="Q58" s="23"/>
      <c r="R58" s="23" t="e">
        <f>'6.ВС'!#REF!</f>
        <v>#REF!</v>
      </c>
      <c r="S58" s="23" t="e">
        <f>'6.ВС'!#REF!</f>
        <v>#REF!</v>
      </c>
      <c r="T58" s="23" t="e">
        <f>'6.ВС'!#REF!</f>
        <v>#REF!</v>
      </c>
      <c r="U58" s="254" t="e">
        <f t="shared" si="2"/>
        <v>#REF!</v>
      </c>
    </row>
    <row r="59" spans="1:21" ht="27.75" customHeight="1" x14ac:dyDescent="0.25">
      <c r="A59" s="116" t="s">
        <v>29</v>
      </c>
      <c r="B59" s="117"/>
      <c r="C59" s="117"/>
      <c r="D59" s="117"/>
      <c r="E59" s="113">
        <v>851</v>
      </c>
      <c r="F59" s="3" t="s">
        <v>11</v>
      </c>
      <c r="G59" s="3" t="s">
        <v>30</v>
      </c>
      <c r="H59" s="4"/>
      <c r="I59" s="3"/>
      <c r="J59" s="22">
        <f t="shared" ref="J59:T61" si="36">J60</f>
        <v>51585</v>
      </c>
      <c r="K59" s="22">
        <f t="shared" si="36"/>
        <v>51585</v>
      </c>
      <c r="L59" s="22">
        <f t="shared" si="36"/>
        <v>0</v>
      </c>
      <c r="M59" s="22">
        <f t="shared" si="36"/>
        <v>0</v>
      </c>
      <c r="N59" s="22">
        <f t="shared" si="36"/>
        <v>51585</v>
      </c>
      <c r="O59" s="22">
        <f t="shared" si="36"/>
        <v>51585</v>
      </c>
      <c r="P59" s="255">
        <f t="shared" si="1"/>
        <v>100</v>
      </c>
      <c r="Q59" s="22"/>
      <c r="R59" s="22" t="e">
        <f t="shared" si="36"/>
        <v>#REF!</v>
      </c>
      <c r="S59" s="22" t="e">
        <f t="shared" si="36"/>
        <v>#REF!</v>
      </c>
      <c r="T59" s="22" t="e">
        <f t="shared" si="36"/>
        <v>#REF!</v>
      </c>
      <c r="U59" s="254" t="e">
        <f t="shared" si="2"/>
        <v>#REF!</v>
      </c>
    </row>
    <row r="60" spans="1:21" ht="27.75" customHeight="1" x14ac:dyDescent="0.25">
      <c r="A60" s="116" t="s">
        <v>31</v>
      </c>
      <c r="B60" s="117"/>
      <c r="C60" s="117"/>
      <c r="D60" s="117"/>
      <c r="E60" s="113">
        <v>851</v>
      </c>
      <c r="F60" s="3" t="s">
        <v>11</v>
      </c>
      <c r="G60" s="3" t="s">
        <v>30</v>
      </c>
      <c r="H60" s="150" t="s">
        <v>589</v>
      </c>
      <c r="I60" s="3"/>
      <c r="J60" s="22">
        <f t="shared" si="36"/>
        <v>51585</v>
      </c>
      <c r="K60" s="22">
        <f t="shared" si="36"/>
        <v>51585</v>
      </c>
      <c r="L60" s="22">
        <f t="shared" si="36"/>
        <v>0</v>
      </c>
      <c r="M60" s="22">
        <f t="shared" si="36"/>
        <v>0</v>
      </c>
      <c r="N60" s="22">
        <f t="shared" si="36"/>
        <v>51585</v>
      </c>
      <c r="O60" s="22">
        <f t="shared" si="36"/>
        <v>51585</v>
      </c>
      <c r="P60" s="255">
        <f t="shared" si="1"/>
        <v>100</v>
      </c>
      <c r="Q60" s="22"/>
      <c r="R60" s="22" t="e">
        <f t="shared" si="36"/>
        <v>#REF!</v>
      </c>
      <c r="S60" s="22" t="e">
        <f t="shared" si="36"/>
        <v>#REF!</v>
      </c>
      <c r="T60" s="22" t="e">
        <f t="shared" si="36"/>
        <v>#REF!</v>
      </c>
      <c r="U60" s="254" t="e">
        <f t="shared" si="2"/>
        <v>#REF!</v>
      </c>
    </row>
    <row r="61" spans="1:21" ht="27.75" customHeight="1" x14ac:dyDescent="0.25">
      <c r="A61" s="117" t="s">
        <v>20</v>
      </c>
      <c r="B61" s="116"/>
      <c r="C61" s="116"/>
      <c r="D61" s="116"/>
      <c r="E61" s="113">
        <v>851</v>
      </c>
      <c r="F61" s="3" t="s">
        <v>11</v>
      </c>
      <c r="G61" s="3" t="s">
        <v>30</v>
      </c>
      <c r="H61" s="150" t="s">
        <v>589</v>
      </c>
      <c r="I61" s="3" t="s">
        <v>21</v>
      </c>
      <c r="J61" s="22">
        <f t="shared" si="36"/>
        <v>51585</v>
      </c>
      <c r="K61" s="22">
        <f t="shared" si="36"/>
        <v>51585</v>
      </c>
      <c r="L61" s="22">
        <f t="shared" si="36"/>
        <v>0</v>
      </c>
      <c r="M61" s="22">
        <f t="shared" si="36"/>
        <v>0</v>
      </c>
      <c r="N61" s="22">
        <f t="shared" si="36"/>
        <v>51585</v>
      </c>
      <c r="O61" s="22">
        <f t="shared" si="36"/>
        <v>51585</v>
      </c>
      <c r="P61" s="255">
        <f t="shared" si="1"/>
        <v>100</v>
      </c>
      <c r="Q61" s="22"/>
      <c r="R61" s="22" t="e">
        <f t="shared" si="36"/>
        <v>#REF!</v>
      </c>
      <c r="S61" s="22" t="e">
        <f t="shared" si="36"/>
        <v>#REF!</v>
      </c>
      <c r="T61" s="22" t="e">
        <f t="shared" si="36"/>
        <v>#REF!</v>
      </c>
      <c r="U61" s="254" t="e">
        <f t="shared" si="2"/>
        <v>#REF!</v>
      </c>
    </row>
    <row r="62" spans="1:21" ht="27.75" customHeight="1" x14ac:dyDescent="0.25">
      <c r="A62" s="117" t="s">
        <v>9</v>
      </c>
      <c r="B62" s="117"/>
      <c r="C62" s="117"/>
      <c r="D62" s="117"/>
      <c r="E62" s="113">
        <v>851</v>
      </c>
      <c r="F62" s="3" t="s">
        <v>11</v>
      </c>
      <c r="G62" s="3" t="s">
        <v>30</v>
      </c>
      <c r="H62" s="150" t="s">
        <v>589</v>
      </c>
      <c r="I62" s="3" t="s">
        <v>22</v>
      </c>
      <c r="J62" s="22">
        <f>'6.ВС'!J57</f>
        <v>51585</v>
      </c>
      <c r="K62" s="22">
        <f>'6.ВС'!K57</f>
        <v>51585</v>
      </c>
      <c r="L62" s="22">
        <f>'6.ВС'!L57</f>
        <v>0</v>
      </c>
      <c r="M62" s="22">
        <f>'6.ВС'!M57</f>
        <v>0</v>
      </c>
      <c r="N62" s="22">
        <f>'6.ВС'!N57</f>
        <v>51585</v>
      </c>
      <c r="O62" s="22">
        <f>'6.ВС'!O57</f>
        <v>51585</v>
      </c>
      <c r="P62" s="255">
        <f t="shared" si="1"/>
        <v>100</v>
      </c>
      <c r="Q62" s="22"/>
      <c r="R62" s="22" t="e">
        <f>'6.ВС'!#REF!</f>
        <v>#REF!</v>
      </c>
      <c r="S62" s="22" t="e">
        <f>'6.ВС'!#REF!</f>
        <v>#REF!</v>
      </c>
      <c r="T62" s="22" t="e">
        <f>'6.ВС'!#REF!</f>
        <v>#REF!</v>
      </c>
      <c r="U62" s="254" t="e">
        <f t="shared" si="2"/>
        <v>#REF!</v>
      </c>
    </row>
    <row r="63" spans="1:21" ht="27.75" customHeight="1" x14ac:dyDescent="0.25">
      <c r="A63" s="116" t="s">
        <v>127</v>
      </c>
      <c r="B63" s="117"/>
      <c r="C63" s="117"/>
      <c r="D63" s="117"/>
      <c r="E63" s="5">
        <v>853</v>
      </c>
      <c r="F63" s="3" t="s">
        <v>11</v>
      </c>
      <c r="G63" s="3" t="s">
        <v>101</v>
      </c>
      <c r="H63" s="4"/>
      <c r="I63" s="3"/>
      <c r="J63" s="23">
        <f t="shared" ref="J63:O63" si="37">J64+J69+J72+J75+J78+J81</f>
        <v>7102539.5300000003</v>
      </c>
      <c r="K63" s="23">
        <f t="shared" si="37"/>
        <v>151439.53</v>
      </c>
      <c r="L63" s="23">
        <f t="shared" si="37"/>
        <v>6930700</v>
      </c>
      <c r="M63" s="23">
        <f t="shared" si="37"/>
        <v>20400</v>
      </c>
      <c r="N63" s="23">
        <f t="shared" si="37"/>
        <v>7102539.5300000003</v>
      </c>
      <c r="O63" s="23">
        <f t="shared" si="37"/>
        <v>4740187.7399999993</v>
      </c>
      <c r="P63" s="255">
        <f t="shared" si="1"/>
        <v>66.739336261040123</v>
      </c>
      <c r="Q63" s="23"/>
      <c r="R63" s="23" t="e">
        <f t="shared" ref="R63:T63" si="38">R64+R69+R72+R75+R78+R81</f>
        <v>#REF!</v>
      </c>
      <c r="S63" s="23" t="e">
        <f t="shared" si="38"/>
        <v>#REF!</v>
      </c>
      <c r="T63" s="23" t="e">
        <f t="shared" si="38"/>
        <v>#REF!</v>
      </c>
      <c r="U63" s="254" t="e">
        <f t="shared" si="2"/>
        <v>#REF!</v>
      </c>
    </row>
    <row r="64" spans="1:21" ht="27.75" customHeight="1" x14ac:dyDescent="0.25">
      <c r="A64" s="116" t="s">
        <v>19</v>
      </c>
      <c r="B64" s="113"/>
      <c r="C64" s="113"/>
      <c r="D64" s="113"/>
      <c r="E64" s="5">
        <v>853</v>
      </c>
      <c r="F64" s="3" t="s">
        <v>16</v>
      </c>
      <c r="G64" s="3" t="s">
        <v>101</v>
      </c>
      <c r="H64" s="150" t="s">
        <v>651</v>
      </c>
      <c r="I64" s="3"/>
      <c r="J64" s="22">
        <f t="shared" ref="J64:O64" si="39">J65+J67</f>
        <v>6181500</v>
      </c>
      <c r="K64" s="22">
        <f t="shared" si="39"/>
        <v>0</v>
      </c>
      <c r="L64" s="22">
        <f t="shared" si="39"/>
        <v>6181500</v>
      </c>
      <c r="M64" s="22">
        <f t="shared" si="39"/>
        <v>0</v>
      </c>
      <c r="N64" s="22">
        <f t="shared" si="39"/>
        <v>6181500</v>
      </c>
      <c r="O64" s="22">
        <f t="shared" si="39"/>
        <v>4086220.07</v>
      </c>
      <c r="P64" s="255">
        <f t="shared" si="1"/>
        <v>66.104021192267254</v>
      </c>
      <c r="Q64" s="22"/>
      <c r="R64" s="22" t="e">
        <f t="shared" ref="R64:T64" si="40">R65+R67</f>
        <v>#REF!</v>
      </c>
      <c r="S64" s="22" t="e">
        <f t="shared" si="40"/>
        <v>#REF!</v>
      </c>
      <c r="T64" s="22" t="e">
        <f t="shared" si="40"/>
        <v>#REF!</v>
      </c>
      <c r="U64" s="254" t="e">
        <f t="shared" si="2"/>
        <v>#REF!</v>
      </c>
    </row>
    <row r="65" spans="1:21" ht="27.75" customHeight="1" x14ac:dyDescent="0.25">
      <c r="A65" s="116" t="s">
        <v>15</v>
      </c>
      <c r="B65" s="113"/>
      <c r="C65" s="113"/>
      <c r="D65" s="113"/>
      <c r="E65" s="5">
        <v>853</v>
      </c>
      <c r="F65" s="3" t="s">
        <v>11</v>
      </c>
      <c r="G65" s="3" t="s">
        <v>101</v>
      </c>
      <c r="H65" s="150" t="s">
        <v>651</v>
      </c>
      <c r="I65" s="3" t="s">
        <v>17</v>
      </c>
      <c r="J65" s="22">
        <f t="shared" ref="J65:T65" si="41">J66</f>
        <v>5913700</v>
      </c>
      <c r="K65" s="22">
        <f t="shared" si="41"/>
        <v>0</v>
      </c>
      <c r="L65" s="22">
        <f t="shared" si="41"/>
        <v>5913700</v>
      </c>
      <c r="M65" s="22">
        <f t="shared" si="41"/>
        <v>0</v>
      </c>
      <c r="N65" s="22">
        <f t="shared" si="41"/>
        <v>5913700</v>
      </c>
      <c r="O65" s="22">
        <f t="shared" si="41"/>
        <v>3981901.07</v>
      </c>
      <c r="P65" s="255">
        <f t="shared" si="1"/>
        <v>67.333497979268472</v>
      </c>
      <c r="Q65" s="22"/>
      <c r="R65" s="22" t="e">
        <f t="shared" si="41"/>
        <v>#REF!</v>
      </c>
      <c r="S65" s="22" t="e">
        <f t="shared" si="41"/>
        <v>#REF!</v>
      </c>
      <c r="T65" s="22" t="e">
        <f t="shared" si="41"/>
        <v>#REF!</v>
      </c>
      <c r="U65" s="254" t="e">
        <f t="shared" si="2"/>
        <v>#REF!</v>
      </c>
    </row>
    <row r="66" spans="1:21" ht="27.75" customHeight="1" x14ac:dyDescent="0.25">
      <c r="A66" s="116" t="s">
        <v>8</v>
      </c>
      <c r="B66" s="113"/>
      <c r="C66" s="113"/>
      <c r="D66" s="113"/>
      <c r="E66" s="5">
        <v>853</v>
      </c>
      <c r="F66" s="3" t="s">
        <v>11</v>
      </c>
      <c r="G66" s="3" t="s">
        <v>101</v>
      </c>
      <c r="H66" s="150" t="s">
        <v>651</v>
      </c>
      <c r="I66" s="3" t="s">
        <v>18</v>
      </c>
      <c r="J66" s="22">
        <f>'6.ВС'!J354</f>
        <v>5913700</v>
      </c>
      <c r="K66" s="22">
        <f>'6.ВС'!K354</f>
        <v>0</v>
      </c>
      <c r="L66" s="22">
        <f>'6.ВС'!L354</f>
        <v>5913700</v>
      </c>
      <c r="M66" s="22">
        <f>'6.ВС'!M354</f>
        <v>0</v>
      </c>
      <c r="N66" s="22">
        <f>'6.ВС'!N354</f>
        <v>5913700</v>
      </c>
      <c r="O66" s="22">
        <f>'6.ВС'!O354</f>
        <v>3981901.07</v>
      </c>
      <c r="P66" s="255">
        <f t="shared" si="1"/>
        <v>67.333497979268472</v>
      </c>
      <c r="Q66" s="22"/>
      <c r="R66" s="22" t="e">
        <f>'6.ВС'!#REF!</f>
        <v>#REF!</v>
      </c>
      <c r="S66" s="22" t="e">
        <f>'6.ВС'!#REF!</f>
        <v>#REF!</v>
      </c>
      <c r="T66" s="22" t="e">
        <f>'6.ВС'!#REF!</f>
        <v>#REF!</v>
      </c>
      <c r="U66" s="254" t="e">
        <f t="shared" si="2"/>
        <v>#REF!</v>
      </c>
    </row>
    <row r="67" spans="1:21" ht="27.75" customHeight="1" x14ac:dyDescent="0.25">
      <c r="A67" s="117" t="s">
        <v>20</v>
      </c>
      <c r="B67" s="113"/>
      <c r="C67" s="113"/>
      <c r="D67" s="113"/>
      <c r="E67" s="5">
        <v>853</v>
      </c>
      <c r="F67" s="3" t="s">
        <v>11</v>
      </c>
      <c r="G67" s="3" t="s">
        <v>101</v>
      </c>
      <c r="H67" s="150" t="s">
        <v>651</v>
      </c>
      <c r="I67" s="3" t="s">
        <v>21</v>
      </c>
      <c r="J67" s="22">
        <f t="shared" ref="J67:T67" si="42">J68</f>
        <v>267800</v>
      </c>
      <c r="K67" s="22">
        <f t="shared" si="42"/>
        <v>0</v>
      </c>
      <c r="L67" s="22">
        <f t="shared" si="42"/>
        <v>267800</v>
      </c>
      <c r="M67" s="22">
        <f t="shared" si="42"/>
        <v>0</v>
      </c>
      <c r="N67" s="22">
        <f t="shared" si="42"/>
        <v>267800</v>
      </c>
      <c r="O67" s="22">
        <f t="shared" si="42"/>
        <v>104319</v>
      </c>
      <c r="P67" s="255">
        <f t="shared" si="1"/>
        <v>38.954070201643013</v>
      </c>
      <c r="Q67" s="22"/>
      <c r="R67" s="22" t="e">
        <f t="shared" si="42"/>
        <v>#REF!</v>
      </c>
      <c r="S67" s="22" t="e">
        <f t="shared" si="42"/>
        <v>#REF!</v>
      </c>
      <c r="T67" s="22" t="e">
        <f t="shared" si="42"/>
        <v>#REF!</v>
      </c>
      <c r="U67" s="254" t="e">
        <f t="shared" si="2"/>
        <v>#REF!</v>
      </c>
    </row>
    <row r="68" spans="1:21" ht="27.75" customHeight="1" x14ac:dyDescent="0.25">
      <c r="A68" s="117" t="s">
        <v>9</v>
      </c>
      <c r="B68" s="113"/>
      <c r="C68" s="113"/>
      <c r="D68" s="113"/>
      <c r="E68" s="5">
        <v>853</v>
      </c>
      <c r="F68" s="3" t="s">
        <v>11</v>
      </c>
      <c r="G68" s="3" t="s">
        <v>101</v>
      </c>
      <c r="H68" s="150" t="s">
        <v>651</v>
      </c>
      <c r="I68" s="3" t="s">
        <v>22</v>
      </c>
      <c r="J68" s="22">
        <f>'6.ВС'!J356</f>
        <v>267800</v>
      </c>
      <c r="K68" s="22">
        <f>'6.ВС'!K356</f>
        <v>0</v>
      </c>
      <c r="L68" s="22">
        <f>'6.ВС'!L356</f>
        <v>267800</v>
      </c>
      <c r="M68" s="22">
        <f>'6.ВС'!M356</f>
        <v>0</v>
      </c>
      <c r="N68" s="22">
        <f>'6.ВС'!N356</f>
        <v>267800</v>
      </c>
      <c r="O68" s="22">
        <f>'6.ВС'!O356</f>
        <v>104319</v>
      </c>
      <c r="P68" s="255">
        <f t="shared" ref="P68:P116" si="43">O68/N68*100</f>
        <v>38.954070201643013</v>
      </c>
      <c r="Q68" s="22"/>
      <c r="R68" s="22" t="e">
        <f>'6.ВС'!#REF!</f>
        <v>#REF!</v>
      </c>
      <c r="S68" s="22" t="e">
        <f>'6.ВС'!#REF!</f>
        <v>#REF!</v>
      </c>
      <c r="T68" s="22" t="e">
        <f>'6.ВС'!#REF!</f>
        <v>#REF!</v>
      </c>
      <c r="U68" s="254" t="e">
        <f t="shared" ref="U68:U116" si="44">T68/S68*100</f>
        <v>#REF!</v>
      </c>
    </row>
    <row r="69" spans="1:21" ht="27.75" customHeight="1" x14ac:dyDescent="0.25">
      <c r="A69" s="117" t="s">
        <v>253</v>
      </c>
      <c r="B69" s="113"/>
      <c r="C69" s="113"/>
      <c r="D69" s="113"/>
      <c r="E69" s="5"/>
      <c r="F69" s="3" t="s">
        <v>11</v>
      </c>
      <c r="G69" s="3" t="s">
        <v>101</v>
      </c>
      <c r="H69" s="150" t="s">
        <v>652</v>
      </c>
      <c r="I69" s="3"/>
      <c r="J69" s="22">
        <f t="shared" ref="J69:T70" si="45">J70</f>
        <v>2400</v>
      </c>
      <c r="K69" s="22">
        <f t="shared" si="45"/>
        <v>0</v>
      </c>
      <c r="L69" s="22">
        <f t="shared" si="45"/>
        <v>0</v>
      </c>
      <c r="M69" s="22">
        <f t="shared" si="45"/>
        <v>2400</v>
      </c>
      <c r="N69" s="22">
        <f t="shared" si="45"/>
        <v>2400</v>
      </c>
      <c r="O69" s="22">
        <f t="shared" si="45"/>
        <v>0</v>
      </c>
      <c r="P69" s="255">
        <f t="shared" si="43"/>
        <v>0</v>
      </c>
      <c r="Q69" s="22"/>
      <c r="R69" s="22" t="e">
        <f t="shared" si="45"/>
        <v>#REF!</v>
      </c>
      <c r="S69" s="22" t="e">
        <f t="shared" si="45"/>
        <v>#REF!</v>
      </c>
      <c r="T69" s="22" t="e">
        <f t="shared" si="45"/>
        <v>#REF!</v>
      </c>
      <c r="U69" s="254" t="e">
        <f t="shared" si="44"/>
        <v>#REF!</v>
      </c>
    </row>
    <row r="70" spans="1:21" ht="27.75" customHeight="1" x14ac:dyDescent="0.25">
      <c r="A70" s="117" t="s">
        <v>20</v>
      </c>
      <c r="B70" s="113"/>
      <c r="C70" s="113"/>
      <c r="D70" s="113"/>
      <c r="E70" s="5"/>
      <c r="F70" s="3" t="s">
        <v>11</v>
      </c>
      <c r="G70" s="3" t="s">
        <v>101</v>
      </c>
      <c r="H70" s="150" t="s">
        <v>652</v>
      </c>
      <c r="I70" s="3" t="s">
        <v>21</v>
      </c>
      <c r="J70" s="22">
        <f t="shared" si="45"/>
        <v>2400</v>
      </c>
      <c r="K70" s="22">
        <f t="shared" si="45"/>
        <v>0</v>
      </c>
      <c r="L70" s="22">
        <f t="shared" si="45"/>
        <v>0</v>
      </c>
      <c r="M70" s="22">
        <f t="shared" si="45"/>
        <v>2400</v>
      </c>
      <c r="N70" s="22">
        <f t="shared" si="45"/>
        <v>2400</v>
      </c>
      <c r="O70" s="22">
        <f t="shared" si="45"/>
        <v>0</v>
      </c>
      <c r="P70" s="255">
        <f t="shared" si="43"/>
        <v>0</v>
      </c>
      <c r="Q70" s="22"/>
      <c r="R70" s="22" t="e">
        <f t="shared" si="45"/>
        <v>#REF!</v>
      </c>
      <c r="S70" s="22" t="e">
        <f t="shared" si="45"/>
        <v>#REF!</v>
      </c>
      <c r="T70" s="22" t="e">
        <f t="shared" si="45"/>
        <v>#REF!</v>
      </c>
      <c r="U70" s="254" t="e">
        <f t="shared" si="44"/>
        <v>#REF!</v>
      </c>
    </row>
    <row r="71" spans="1:21" ht="27.75" customHeight="1" x14ac:dyDescent="0.25">
      <c r="A71" s="117" t="s">
        <v>9</v>
      </c>
      <c r="B71" s="113"/>
      <c r="C71" s="113"/>
      <c r="D71" s="113"/>
      <c r="E71" s="5"/>
      <c r="F71" s="3" t="s">
        <v>11</v>
      </c>
      <c r="G71" s="3" t="s">
        <v>101</v>
      </c>
      <c r="H71" s="150" t="s">
        <v>652</v>
      </c>
      <c r="I71" s="3" t="s">
        <v>22</v>
      </c>
      <c r="J71" s="22">
        <f>'6.ВС'!J359</f>
        <v>2400</v>
      </c>
      <c r="K71" s="22">
        <f>'6.ВС'!K359</f>
        <v>0</v>
      </c>
      <c r="L71" s="22">
        <f>'6.ВС'!L359</f>
        <v>0</v>
      </c>
      <c r="M71" s="22">
        <f>'6.ВС'!M359</f>
        <v>2400</v>
      </c>
      <c r="N71" s="22">
        <f>'6.ВС'!N359</f>
        <v>2400</v>
      </c>
      <c r="O71" s="22">
        <f>'6.ВС'!O359</f>
        <v>0</v>
      </c>
      <c r="P71" s="255">
        <f t="shared" si="43"/>
        <v>0</v>
      </c>
      <c r="Q71" s="22"/>
      <c r="R71" s="22" t="e">
        <f>'6.ВС'!#REF!</f>
        <v>#REF!</v>
      </c>
      <c r="S71" s="22" t="e">
        <f>'6.ВС'!#REF!</f>
        <v>#REF!</v>
      </c>
      <c r="T71" s="22" t="e">
        <f>'6.ВС'!#REF!</f>
        <v>#REF!</v>
      </c>
      <c r="U71" s="254" t="e">
        <f t="shared" si="44"/>
        <v>#REF!</v>
      </c>
    </row>
    <row r="72" spans="1:21" ht="27.75" customHeight="1" x14ac:dyDescent="0.25">
      <c r="A72" s="56" t="s">
        <v>763</v>
      </c>
      <c r="B72" s="56"/>
      <c r="C72" s="56"/>
      <c r="D72" s="56"/>
      <c r="E72" s="201">
        <v>853</v>
      </c>
      <c r="F72" s="129" t="s">
        <v>11</v>
      </c>
      <c r="G72" s="129" t="s">
        <v>101</v>
      </c>
      <c r="H72" s="104" t="s">
        <v>764</v>
      </c>
      <c r="I72" s="129"/>
      <c r="J72" s="23">
        <f t="shared" ref="J72:T73" si="46">J73</f>
        <v>151439.53</v>
      </c>
      <c r="K72" s="23">
        <f t="shared" si="46"/>
        <v>151439.53</v>
      </c>
      <c r="L72" s="23">
        <f t="shared" si="46"/>
        <v>0</v>
      </c>
      <c r="M72" s="23">
        <f t="shared" si="46"/>
        <v>0</v>
      </c>
      <c r="N72" s="23">
        <f t="shared" si="46"/>
        <v>151439.53</v>
      </c>
      <c r="O72" s="23">
        <f t="shared" si="46"/>
        <v>151439.53</v>
      </c>
      <c r="P72" s="255">
        <f t="shared" si="43"/>
        <v>100</v>
      </c>
      <c r="Q72" s="23"/>
      <c r="R72" s="23" t="e">
        <f t="shared" si="46"/>
        <v>#REF!</v>
      </c>
      <c r="S72" s="23" t="e">
        <f t="shared" si="46"/>
        <v>#REF!</v>
      </c>
      <c r="T72" s="23" t="e">
        <f t="shared" si="46"/>
        <v>#REF!</v>
      </c>
      <c r="U72" s="254" t="e">
        <f t="shared" si="44"/>
        <v>#REF!</v>
      </c>
    </row>
    <row r="73" spans="1:21" ht="27.75" customHeight="1" x14ac:dyDescent="0.25">
      <c r="A73" s="56" t="s">
        <v>15</v>
      </c>
      <c r="B73" s="56"/>
      <c r="C73" s="56"/>
      <c r="D73" s="56"/>
      <c r="E73" s="201">
        <v>853</v>
      </c>
      <c r="F73" s="129" t="s">
        <v>11</v>
      </c>
      <c r="G73" s="129" t="s">
        <v>101</v>
      </c>
      <c r="H73" s="104" t="s">
        <v>764</v>
      </c>
      <c r="I73" s="129" t="s">
        <v>17</v>
      </c>
      <c r="J73" s="22">
        <f t="shared" si="46"/>
        <v>151439.53</v>
      </c>
      <c r="K73" s="22">
        <f t="shared" si="46"/>
        <v>151439.53</v>
      </c>
      <c r="L73" s="22">
        <f t="shared" si="46"/>
        <v>0</v>
      </c>
      <c r="M73" s="22">
        <f t="shared" si="46"/>
        <v>0</v>
      </c>
      <c r="N73" s="22">
        <f t="shared" si="46"/>
        <v>151439.53</v>
      </c>
      <c r="O73" s="22">
        <f t="shared" si="46"/>
        <v>151439.53</v>
      </c>
      <c r="P73" s="255">
        <f t="shared" si="43"/>
        <v>100</v>
      </c>
      <c r="Q73" s="22"/>
      <c r="R73" s="22" t="e">
        <f t="shared" si="46"/>
        <v>#REF!</v>
      </c>
      <c r="S73" s="22" t="e">
        <f t="shared" si="46"/>
        <v>#REF!</v>
      </c>
      <c r="T73" s="22" t="e">
        <f t="shared" si="46"/>
        <v>#REF!</v>
      </c>
      <c r="U73" s="254" t="e">
        <f t="shared" si="44"/>
        <v>#REF!</v>
      </c>
    </row>
    <row r="74" spans="1:21" ht="27.75" customHeight="1" x14ac:dyDescent="0.25">
      <c r="A74" s="56" t="s">
        <v>499</v>
      </c>
      <c r="B74" s="56"/>
      <c r="C74" s="56"/>
      <c r="D74" s="56"/>
      <c r="E74" s="201">
        <v>853</v>
      </c>
      <c r="F74" s="129" t="s">
        <v>11</v>
      </c>
      <c r="G74" s="129" t="s">
        <v>101</v>
      </c>
      <c r="H74" s="104" t="s">
        <v>764</v>
      </c>
      <c r="I74" s="129" t="s">
        <v>18</v>
      </c>
      <c r="J74" s="22">
        <f>'6.ВС'!J362</f>
        <v>151439.53</v>
      </c>
      <c r="K74" s="22">
        <f>'6.ВС'!K362</f>
        <v>151439.53</v>
      </c>
      <c r="L74" s="22">
        <f>'6.ВС'!L362</f>
        <v>0</v>
      </c>
      <c r="M74" s="22">
        <f>'6.ВС'!M362</f>
        <v>0</v>
      </c>
      <c r="N74" s="22">
        <f>'6.ВС'!N362</f>
        <v>151439.53</v>
      </c>
      <c r="O74" s="22">
        <f>'6.ВС'!O362</f>
        <v>151439.53</v>
      </c>
      <c r="P74" s="255">
        <f t="shared" si="43"/>
        <v>100</v>
      </c>
      <c r="Q74" s="22"/>
      <c r="R74" s="22" t="e">
        <f>'6.ВС'!#REF!</f>
        <v>#REF!</v>
      </c>
      <c r="S74" s="22" t="e">
        <f>'6.ВС'!#REF!</f>
        <v>#REF!</v>
      </c>
      <c r="T74" s="22" t="e">
        <f>'6.ВС'!#REF!</f>
        <v>#REF!</v>
      </c>
      <c r="U74" s="254" t="e">
        <f t="shared" si="44"/>
        <v>#REF!</v>
      </c>
    </row>
    <row r="75" spans="1:21" ht="27.75" customHeight="1" x14ac:dyDescent="0.25">
      <c r="A75" s="116" t="s">
        <v>19</v>
      </c>
      <c r="B75" s="117"/>
      <c r="C75" s="117"/>
      <c r="D75" s="117"/>
      <c r="E75" s="113">
        <v>857</v>
      </c>
      <c r="F75" s="3" t="s">
        <v>11</v>
      </c>
      <c r="G75" s="3" t="s">
        <v>101</v>
      </c>
      <c r="H75" s="4" t="s">
        <v>141</v>
      </c>
      <c r="I75" s="3"/>
      <c r="J75" s="22">
        <f t="shared" ref="J75:T76" si="47">J76</f>
        <v>20500</v>
      </c>
      <c r="K75" s="22">
        <f t="shared" si="47"/>
        <v>0</v>
      </c>
      <c r="L75" s="22">
        <f t="shared" si="47"/>
        <v>20500</v>
      </c>
      <c r="M75" s="22">
        <f t="shared" si="47"/>
        <v>0</v>
      </c>
      <c r="N75" s="22">
        <f t="shared" si="47"/>
        <v>20500</v>
      </c>
      <c r="O75" s="22">
        <f t="shared" si="47"/>
        <v>4500</v>
      </c>
      <c r="P75" s="255">
        <f t="shared" si="43"/>
        <v>21.951219512195124</v>
      </c>
      <c r="Q75" s="22"/>
      <c r="R75" s="22" t="e">
        <f t="shared" si="47"/>
        <v>#REF!</v>
      </c>
      <c r="S75" s="22" t="e">
        <f t="shared" si="47"/>
        <v>#REF!</v>
      </c>
      <c r="T75" s="22" t="e">
        <f t="shared" si="47"/>
        <v>#REF!</v>
      </c>
      <c r="U75" s="254" t="e">
        <f t="shared" si="44"/>
        <v>#REF!</v>
      </c>
    </row>
    <row r="76" spans="1:21" ht="27.75" customHeight="1" x14ac:dyDescent="0.25">
      <c r="A76" s="117" t="s">
        <v>20</v>
      </c>
      <c r="B76" s="116"/>
      <c r="C76" s="116"/>
      <c r="D76" s="3" t="s">
        <v>11</v>
      </c>
      <c r="E76" s="113">
        <v>857</v>
      </c>
      <c r="F76" s="3" t="s">
        <v>11</v>
      </c>
      <c r="G76" s="3" t="s">
        <v>101</v>
      </c>
      <c r="H76" s="4" t="s">
        <v>141</v>
      </c>
      <c r="I76" s="3" t="s">
        <v>21</v>
      </c>
      <c r="J76" s="22">
        <f t="shared" si="47"/>
        <v>20500</v>
      </c>
      <c r="K76" s="22">
        <f t="shared" si="47"/>
        <v>0</v>
      </c>
      <c r="L76" s="22">
        <f t="shared" si="47"/>
        <v>20500</v>
      </c>
      <c r="M76" s="22">
        <f t="shared" si="47"/>
        <v>0</v>
      </c>
      <c r="N76" s="22">
        <f t="shared" si="47"/>
        <v>20500</v>
      </c>
      <c r="O76" s="22">
        <f t="shared" si="47"/>
        <v>4500</v>
      </c>
      <c r="P76" s="255">
        <f t="shared" si="43"/>
        <v>21.951219512195124</v>
      </c>
      <c r="Q76" s="22"/>
      <c r="R76" s="22" t="e">
        <f t="shared" si="47"/>
        <v>#REF!</v>
      </c>
      <c r="S76" s="22" t="e">
        <f t="shared" si="47"/>
        <v>#REF!</v>
      </c>
      <c r="T76" s="22" t="e">
        <f t="shared" si="47"/>
        <v>#REF!</v>
      </c>
      <c r="U76" s="254" t="e">
        <f t="shared" si="44"/>
        <v>#REF!</v>
      </c>
    </row>
    <row r="77" spans="1:21" ht="27.75" customHeight="1" x14ac:dyDescent="0.25">
      <c r="A77" s="117" t="s">
        <v>9</v>
      </c>
      <c r="B77" s="117"/>
      <c r="C77" s="117"/>
      <c r="D77" s="3" t="s">
        <v>11</v>
      </c>
      <c r="E77" s="113">
        <v>857</v>
      </c>
      <c r="F77" s="3" t="s">
        <v>11</v>
      </c>
      <c r="G77" s="3" t="s">
        <v>101</v>
      </c>
      <c r="H77" s="4" t="s">
        <v>141</v>
      </c>
      <c r="I77" s="3" t="s">
        <v>22</v>
      </c>
      <c r="J77" s="22">
        <f>'6.ВС'!J389</f>
        <v>20500</v>
      </c>
      <c r="K77" s="22">
        <f>'6.ВС'!K389</f>
        <v>0</v>
      </c>
      <c r="L77" s="22">
        <f>'6.ВС'!L389</f>
        <v>20500</v>
      </c>
      <c r="M77" s="22">
        <f>'6.ВС'!M389</f>
        <v>0</v>
      </c>
      <c r="N77" s="22">
        <f>'6.ВС'!N389</f>
        <v>20500</v>
      </c>
      <c r="O77" s="22">
        <f>'6.ВС'!O389</f>
        <v>4500</v>
      </c>
      <c r="P77" s="255">
        <f t="shared" si="43"/>
        <v>21.951219512195124</v>
      </c>
      <c r="Q77" s="22"/>
      <c r="R77" s="22" t="e">
        <f>'6.ВС'!#REF!</f>
        <v>#REF!</v>
      </c>
      <c r="S77" s="22" t="e">
        <f>'6.ВС'!#REF!</f>
        <v>#REF!</v>
      </c>
      <c r="T77" s="22" t="e">
        <f>'6.ВС'!#REF!</f>
        <v>#REF!</v>
      </c>
      <c r="U77" s="254" t="e">
        <f t="shared" si="44"/>
        <v>#REF!</v>
      </c>
    </row>
    <row r="78" spans="1:21" ht="27.75" customHeight="1" x14ac:dyDescent="0.25">
      <c r="A78" s="116" t="s">
        <v>143</v>
      </c>
      <c r="B78" s="117"/>
      <c r="C78" s="117"/>
      <c r="D78" s="117"/>
      <c r="E78" s="113">
        <v>857</v>
      </c>
      <c r="F78" s="3" t="s">
        <v>11</v>
      </c>
      <c r="G78" s="3" t="s">
        <v>101</v>
      </c>
      <c r="H78" s="4" t="s">
        <v>144</v>
      </c>
      <c r="I78" s="3"/>
      <c r="J78" s="22">
        <f t="shared" ref="J78:T79" si="48">J79</f>
        <v>728700</v>
      </c>
      <c r="K78" s="22">
        <f t="shared" si="48"/>
        <v>0</v>
      </c>
      <c r="L78" s="22">
        <f t="shared" si="48"/>
        <v>728700</v>
      </c>
      <c r="M78" s="22">
        <f t="shared" si="48"/>
        <v>0</v>
      </c>
      <c r="N78" s="22">
        <f t="shared" si="48"/>
        <v>728700</v>
      </c>
      <c r="O78" s="22">
        <f t="shared" si="48"/>
        <v>489793.14</v>
      </c>
      <c r="P78" s="255">
        <f t="shared" si="43"/>
        <v>67.214648003293547</v>
      </c>
      <c r="Q78" s="22"/>
      <c r="R78" s="22" t="e">
        <f t="shared" si="48"/>
        <v>#REF!</v>
      </c>
      <c r="S78" s="22" t="e">
        <f t="shared" si="48"/>
        <v>#REF!</v>
      </c>
      <c r="T78" s="22" t="e">
        <f t="shared" si="48"/>
        <v>#REF!</v>
      </c>
      <c r="U78" s="254" t="e">
        <f t="shared" si="44"/>
        <v>#REF!</v>
      </c>
    </row>
    <row r="79" spans="1:21" ht="27.75" customHeight="1" x14ac:dyDescent="0.25">
      <c r="A79" s="116" t="s">
        <v>15</v>
      </c>
      <c r="B79" s="117"/>
      <c r="C79" s="117"/>
      <c r="D79" s="117"/>
      <c r="E79" s="113">
        <v>857</v>
      </c>
      <c r="F79" s="3" t="s">
        <v>16</v>
      </c>
      <c r="G79" s="3" t="s">
        <v>101</v>
      </c>
      <c r="H79" s="4" t="s">
        <v>144</v>
      </c>
      <c r="I79" s="3" t="s">
        <v>17</v>
      </c>
      <c r="J79" s="22">
        <f t="shared" si="48"/>
        <v>728700</v>
      </c>
      <c r="K79" s="22">
        <f t="shared" si="48"/>
        <v>0</v>
      </c>
      <c r="L79" s="22">
        <f t="shared" si="48"/>
        <v>728700</v>
      </c>
      <c r="M79" s="22">
        <f t="shared" si="48"/>
        <v>0</v>
      </c>
      <c r="N79" s="22">
        <f t="shared" si="48"/>
        <v>728700</v>
      </c>
      <c r="O79" s="22">
        <f t="shared" si="48"/>
        <v>489793.14</v>
      </c>
      <c r="P79" s="255">
        <f t="shared" si="43"/>
        <v>67.214648003293547</v>
      </c>
      <c r="Q79" s="22"/>
      <c r="R79" s="22" t="e">
        <f t="shared" si="48"/>
        <v>#REF!</v>
      </c>
      <c r="S79" s="22" t="e">
        <f t="shared" si="48"/>
        <v>#REF!</v>
      </c>
      <c r="T79" s="22" t="e">
        <f t="shared" si="48"/>
        <v>#REF!</v>
      </c>
      <c r="U79" s="254" t="e">
        <f t="shared" si="44"/>
        <v>#REF!</v>
      </c>
    </row>
    <row r="80" spans="1:21" ht="27.75" customHeight="1" x14ac:dyDescent="0.25">
      <c r="A80" s="116" t="s">
        <v>8</v>
      </c>
      <c r="B80" s="116"/>
      <c r="C80" s="116"/>
      <c r="D80" s="116"/>
      <c r="E80" s="113">
        <v>857</v>
      </c>
      <c r="F80" s="3" t="s">
        <v>11</v>
      </c>
      <c r="G80" s="3" t="s">
        <v>101</v>
      </c>
      <c r="H80" s="4" t="s">
        <v>144</v>
      </c>
      <c r="I80" s="3" t="s">
        <v>18</v>
      </c>
      <c r="J80" s="22">
        <f>'6.ВС'!J392</f>
        <v>728700</v>
      </c>
      <c r="K80" s="22">
        <f>'6.ВС'!K392</f>
        <v>0</v>
      </c>
      <c r="L80" s="22">
        <f>'6.ВС'!L392</f>
        <v>728700</v>
      </c>
      <c r="M80" s="22">
        <f>'6.ВС'!M392</f>
        <v>0</v>
      </c>
      <c r="N80" s="22">
        <f>'6.ВС'!N392</f>
        <v>728700</v>
      </c>
      <c r="O80" s="22">
        <f>'6.ВС'!O392</f>
        <v>489793.14</v>
      </c>
      <c r="P80" s="255">
        <f t="shared" si="43"/>
        <v>67.214648003293547</v>
      </c>
      <c r="Q80" s="22"/>
      <c r="R80" s="22" t="e">
        <f>'6.ВС'!#REF!</f>
        <v>#REF!</v>
      </c>
      <c r="S80" s="22" t="e">
        <f>'6.ВС'!#REF!</f>
        <v>#REF!</v>
      </c>
      <c r="T80" s="22" t="e">
        <f>'6.ВС'!#REF!</f>
        <v>#REF!</v>
      </c>
      <c r="U80" s="254" t="e">
        <f t="shared" si="44"/>
        <v>#REF!</v>
      </c>
    </row>
    <row r="81" spans="1:21" ht="27.75" customHeight="1" x14ac:dyDescent="0.25">
      <c r="A81" s="116" t="s">
        <v>145</v>
      </c>
      <c r="B81" s="117"/>
      <c r="C81" s="117"/>
      <c r="D81" s="3" t="s">
        <v>11</v>
      </c>
      <c r="E81" s="113">
        <v>857</v>
      </c>
      <c r="F81" s="3" t="s">
        <v>16</v>
      </c>
      <c r="G81" s="3" t="s">
        <v>101</v>
      </c>
      <c r="H81" s="4" t="s">
        <v>146</v>
      </c>
      <c r="I81" s="3"/>
      <c r="J81" s="22">
        <f t="shared" ref="J81:T82" si="49">J82</f>
        <v>18000</v>
      </c>
      <c r="K81" s="22">
        <f t="shared" si="49"/>
        <v>0</v>
      </c>
      <c r="L81" s="22">
        <f t="shared" si="49"/>
        <v>0</v>
      </c>
      <c r="M81" s="22">
        <f t="shared" si="49"/>
        <v>18000</v>
      </c>
      <c r="N81" s="22">
        <f t="shared" si="49"/>
        <v>18000</v>
      </c>
      <c r="O81" s="22">
        <f t="shared" si="49"/>
        <v>8235</v>
      </c>
      <c r="P81" s="255">
        <f t="shared" si="43"/>
        <v>45.75</v>
      </c>
      <c r="Q81" s="22"/>
      <c r="R81" s="22" t="e">
        <f t="shared" si="49"/>
        <v>#REF!</v>
      </c>
      <c r="S81" s="22" t="e">
        <f t="shared" si="49"/>
        <v>#REF!</v>
      </c>
      <c r="T81" s="22" t="e">
        <f t="shared" si="49"/>
        <v>#REF!</v>
      </c>
      <c r="U81" s="254" t="e">
        <f t="shared" si="44"/>
        <v>#REF!</v>
      </c>
    </row>
    <row r="82" spans="1:21" ht="27.75" customHeight="1" x14ac:dyDescent="0.25">
      <c r="A82" s="117" t="s">
        <v>20</v>
      </c>
      <c r="B82" s="116"/>
      <c r="C82" s="116"/>
      <c r="D82" s="3" t="s">
        <v>11</v>
      </c>
      <c r="E82" s="113">
        <v>857</v>
      </c>
      <c r="F82" s="3" t="s">
        <v>11</v>
      </c>
      <c r="G82" s="3" t="s">
        <v>101</v>
      </c>
      <c r="H82" s="4" t="s">
        <v>146</v>
      </c>
      <c r="I82" s="3" t="s">
        <v>21</v>
      </c>
      <c r="J82" s="22">
        <f t="shared" si="49"/>
        <v>18000</v>
      </c>
      <c r="K82" s="22">
        <f t="shared" si="49"/>
        <v>0</v>
      </c>
      <c r="L82" s="22">
        <f t="shared" si="49"/>
        <v>0</v>
      </c>
      <c r="M82" s="22">
        <f t="shared" si="49"/>
        <v>18000</v>
      </c>
      <c r="N82" s="22">
        <f t="shared" si="49"/>
        <v>18000</v>
      </c>
      <c r="O82" s="22">
        <f t="shared" si="49"/>
        <v>8235</v>
      </c>
      <c r="P82" s="255">
        <f t="shared" si="43"/>
        <v>45.75</v>
      </c>
      <c r="Q82" s="22"/>
      <c r="R82" s="22" t="e">
        <f t="shared" si="49"/>
        <v>#REF!</v>
      </c>
      <c r="S82" s="22" t="e">
        <f t="shared" si="49"/>
        <v>#REF!</v>
      </c>
      <c r="T82" s="22" t="e">
        <f t="shared" si="49"/>
        <v>#REF!</v>
      </c>
      <c r="U82" s="254" t="e">
        <f t="shared" si="44"/>
        <v>#REF!</v>
      </c>
    </row>
    <row r="83" spans="1:21" ht="27.75" customHeight="1" x14ac:dyDescent="0.25">
      <c r="A83" s="117" t="s">
        <v>9</v>
      </c>
      <c r="B83" s="117"/>
      <c r="C83" s="117"/>
      <c r="D83" s="3" t="s">
        <v>11</v>
      </c>
      <c r="E83" s="113">
        <v>857</v>
      </c>
      <c r="F83" s="3" t="s">
        <v>11</v>
      </c>
      <c r="G83" s="3" t="s">
        <v>101</v>
      </c>
      <c r="H83" s="4" t="s">
        <v>146</v>
      </c>
      <c r="I83" s="3" t="s">
        <v>22</v>
      </c>
      <c r="J83" s="22">
        <f>'6.ВС'!J395</f>
        <v>18000</v>
      </c>
      <c r="K83" s="22">
        <f>'6.ВС'!K395</f>
        <v>0</v>
      </c>
      <c r="L83" s="22">
        <f>'6.ВС'!L395</f>
        <v>0</v>
      </c>
      <c r="M83" s="22">
        <f>'6.ВС'!M395</f>
        <v>18000</v>
      </c>
      <c r="N83" s="22">
        <f>'6.ВС'!N395</f>
        <v>18000</v>
      </c>
      <c r="O83" s="22">
        <f>'6.ВС'!O395</f>
        <v>8235</v>
      </c>
      <c r="P83" s="255">
        <f t="shared" si="43"/>
        <v>45.75</v>
      </c>
      <c r="Q83" s="22"/>
      <c r="R83" s="22" t="e">
        <f>'6.ВС'!#REF!</f>
        <v>#REF!</v>
      </c>
      <c r="S83" s="22" t="e">
        <f>'6.ВС'!#REF!</f>
        <v>#REF!</v>
      </c>
      <c r="T83" s="22" t="e">
        <f>'6.ВС'!#REF!</f>
        <v>#REF!</v>
      </c>
      <c r="U83" s="254" t="e">
        <f t="shared" si="44"/>
        <v>#REF!</v>
      </c>
    </row>
    <row r="84" spans="1:21" ht="27.75" customHeight="1" x14ac:dyDescent="0.25">
      <c r="A84" s="116" t="s">
        <v>128</v>
      </c>
      <c r="B84" s="117"/>
      <c r="C84" s="117"/>
      <c r="D84" s="117"/>
      <c r="E84" s="5">
        <v>853</v>
      </c>
      <c r="F84" s="3" t="s">
        <v>11</v>
      </c>
      <c r="G84" s="3" t="s">
        <v>105</v>
      </c>
      <c r="H84" s="4"/>
      <c r="I84" s="3"/>
      <c r="J84" s="22">
        <f t="shared" ref="J84:T86" si="50">J85</f>
        <v>920000</v>
      </c>
      <c r="K84" s="22">
        <f t="shared" si="50"/>
        <v>0</v>
      </c>
      <c r="L84" s="22">
        <f t="shared" si="50"/>
        <v>920000</v>
      </c>
      <c r="M84" s="22">
        <f t="shared" si="50"/>
        <v>0</v>
      </c>
      <c r="N84" s="22">
        <f t="shared" si="50"/>
        <v>860000</v>
      </c>
      <c r="O84" s="22">
        <f t="shared" si="50"/>
        <v>0</v>
      </c>
      <c r="P84" s="255">
        <f t="shared" si="43"/>
        <v>0</v>
      </c>
      <c r="Q84" s="22"/>
      <c r="R84" s="22" t="e">
        <f t="shared" si="50"/>
        <v>#REF!</v>
      </c>
      <c r="S84" s="22" t="e">
        <f t="shared" si="50"/>
        <v>#REF!</v>
      </c>
      <c r="T84" s="22" t="e">
        <f t="shared" si="50"/>
        <v>#REF!</v>
      </c>
      <c r="U84" s="254" t="e">
        <f t="shared" si="44"/>
        <v>#REF!</v>
      </c>
    </row>
    <row r="85" spans="1:21" ht="27.75" customHeight="1" x14ac:dyDescent="0.25">
      <c r="A85" s="116" t="s">
        <v>98</v>
      </c>
      <c r="B85" s="117"/>
      <c r="C85" s="117"/>
      <c r="D85" s="117"/>
      <c r="E85" s="5">
        <v>853</v>
      </c>
      <c r="F85" s="3" t="s">
        <v>11</v>
      </c>
      <c r="G85" s="3" t="s">
        <v>105</v>
      </c>
      <c r="H85" s="4" t="s">
        <v>218</v>
      </c>
      <c r="I85" s="3"/>
      <c r="J85" s="22">
        <f t="shared" si="50"/>
        <v>920000</v>
      </c>
      <c r="K85" s="22">
        <f t="shared" si="50"/>
        <v>0</v>
      </c>
      <c r="L85" s="22">
        <f t="shared" si="50"/>
        <v>920000</v>
      </c>
      <c r="M85" s="22">
        <f t="shared" si="50"/>
        <v>0</v>
      </c>
      <c r="N85" s="22">
        <f t="shared" si="50"/>
        <v>860000</v>
      </c>
      <c r="O85" s="22">
        <f t="shared" si="50"/>
        <v>0</v>
      </c>
      <c r="P85" s="255">
        <f t="shared" si="43"/>
        <v>0</v>
      </c>
      <c r="Q85" s="22"/>
      <c r="R85" s="22" t="e">
        <f t="shared" si="50"/>
        <v>#REF!</v>
      </c>
      <c r="S85" s="22" t="e">
        <f t="shared" si="50"/>
        <v>#REF!</v>
      </c>
      <c r="T85" s="22" t="e">
        <f t="shared" si="50"/>
        <v>#REF!</v>
      </c>
      <c r="U85" s="254" t="e">
        <f t="shared" si="44"/>
        <v>#REF!</v>
      </c>
    </row>
    <row r="86" spans="1:21" ht="27.75" customHeight="1" x14ac:dyDescent="0.25">
      <c r="A86" s="117" t="s">
        <v>23</v>
      </c>
      <c r="B86" s="117"/>
      <c r="C86" s="117"/>
      <c r="D86" s="117"/>
      <c r="E86" s="5">
        <v>853</v>
      </c>
      <c r="F86" s="3" t="s">
        <v>11</v>
      </c>
      <c r="G86" s="3" t="s">
        <v>105</v>
      </c>
      <c r="H86" s="4" t="s">
        <v>218</v>
      </c>
      <c r="I86" s="3" t="s">
        <v>24</v>
      </c>
      <c r="J86" s="22">
        <f t="shared" si="50"/>
        <v>920000</v>
      </c>
      <c r="K86" s="22">
        <f t="shared" si="50"/>
        <v>0</v>
      </c>
      <c r="L86" s="22">
        <f t="shared" si="50"/>
        <v>920000</v>
      </c>
      <c r="M86" s="22">
        <f t="shared" si="50"/>
        <v>0</v>
      </c>
      <c r="N86" s="22">
        <f t="shared" si="50"/>
        <v>860000</v>
      </c>
      <c r="O86" s="22">
        <f t="shared" si="50"/>
        <v>0</v>
      </c>
      <c r="P86" s="255">
        <f t="shared" si="43"/>
        <v>0</v>
      </c>
      <c r="Q86" s="22"/>
      <c r="R86" s="22" t="e">
        <f t="shared" si="50"/>
        <v>#REF!</v>
      </c>
      <c r="S86" s="22" t="e">
        <f t="shared" si="50"/>
        <v>#REF!</v>
      </c>
      <c r="T86" s="22" t="e">
        <f t="shared" si="50"/>
        <v>#REF!</v>
      </c>
      <c r="U86" s="254" t="e">
        <f t="shared" si="44"/>
        <v>#REF!</v>
      </c>
    </row>
    <row r="87" spans="1:21" ht="27.75" customHeight="1" x14ac:dyDescent="0.25">
      <c r="A87" s="116" t="s">
        <v>129</v>
      </c>
      <c r="B87" s="116"/>
      <c r="C87" s="116"/>
      <c r="D87" s="116"/>
      <c r="E87" s="5">
        <v>853</v>
      </c>
      <c r="F87" s="3" t="s">
        <v>11</v>
      </c>
      <c r="G87" s="3" t="s">
        <v>105</v>
      </c>
      <c r="H87" s="4" t="s">
        <v>218</v>
      </c>
      <c r="I87" s="3" t="s">
        <v>130</v>
      </c>
      <c r="J87" s="22">
        <f>'6.ВС'!J366</f>
        <v>920000</v>
      </c>
      <c r="K87" s="22">
        <f>'6.ВС'!K366</f>
        <v>0</v>
      </c>
      <c r="L87" s="22">
        <f>'6.ВС'!L366</f>
        <v>920000</v>
      </c>
      <c r="M87" s="22">
        <f>'6.ВС'!M366</f>
        <v>0</v>
      </c>
      <c r="N87" s="22">
        <f>'6.ВС'!N366</f>
        <v>860000</v>
      </c>
      <c r="O87" s="22">
        <f>'6.ВС'!O366</f>
        <v>0</v>
      </c>
      <c r="P87" s="255">
        <f t="shared" si="43"/>
        <v>0</v>
      </c>
      <c r="Q87" s="22"/>
      <c r="R87" s="22" t="e">
        <f>'6.ВС'!#REF!</f>
        <v>#REF!</v>
      </c>
      <c r="S87" s="22" t="e">
        <f>'6.ВС'!#REF!</f>
        <v>#REF!</v>
      </c>
      <c r="T87" s="22" t="e">
        <f>'6.ВС'!#REF!</f>
        <v>#REF!</v>
      </c>
      <c r="U87" s="254" t="e">
        <f t="shared" si="44"/>
        <v>#REF!</v>
      </c>
    </row>
    <row r="88" spans="1:21" ht="27.75" customHeight="1" x14ac:dyDescent="0.25">
      <c r="A88" s="116" t="s">
        <v>32</v>
      </c>
      <c r="B88" s="117"/>
      <c r="C88" s="117"/>
      <c r="D88" s="117"/>
      <c r="E88" s="113">
        <v>851</v>
      </c>
      <c r="F88" s="3" t="s">
        <v>11</v>
      </c>
      <c r="G88" s="3" t="s">
        <v>33</v>
      </c>
      <c r="H88" s="4"/>
      <c r="I88" s="3"/>
      <c r="J88" s="22">
        <f>J92+J89+J95</f>
        <v>3759071</v>
      </c>
      <c r="K88" s="22">
        <f t="shared" ref="K88:T88" si="51">K92+K89+K95</f>
        <v>0</v>
      </c>
      <c r="L88" s="22">
        <f t="shared" si="51"/>
        <v>3759071</v>
      </c>
      <c r="M88" s="22">
        <f t="shared" si="51"/>
        <v>0</v>
      </c>
      <c r="N88" s="22">
        <f t="shared" si="51"/>
        <v>3759071</v>
      </c>
      <c r="O88" s="22">
        <f t="shared" si="51"/>
        <v>2513452.7000000002</v>
      </c>
      <c r="P88" s="22">
        <f t="shared" si="51"/>
        <v>183.68023028809546</v>
      </c>
      <c r="Q88" s="22">
        <f t="shared" si="51"/>
        <v>0</v>
      </c>
      <c r="R88" s="22" t="e">
        <f t="shared" si="51"/>
        <v>#REF!</v>
      </c>
      <c r="S88" s="22" t="e">
        <f t="shared" si="51"/>
        <v>#REF!</v>
      </c>
      <c r="T88" s="22" t="e">
        <f t="shared" si="51"/>
        <v>#REF!</v>
      </c>
      <c r="U88" s="254" t="e">
        <f t="shared" si="44"/>
        <v>#REF!</v>
      </c>
    </row>
    <row r="89" spans="1:21" ht="27.75" customHeight="1" x14ac:dyDescent="0.25">
      <c r="A89" s="116" t="s">
        <v>243</v>
      </c>
      <c r="B89" s="117"/>
      <c r="C89" s="117"/>
      <c r="D89" s="117"/>
      <c r="E89" s="113">
        <v>851</v>
      </c>
      <c r="F89" s="3" t="s">
        <v>11</v>
      </c>
      <c r="G89" s="4" t="s">
        <v>33</v>
      </c>
      <c r="H89" s="150" t="s">
        <v>590</v>
      </c>
      <c r="I89" s="3"/>
      <c r="J89" s="22">
        <f t="shared" ref="J89:T90" si="52">J90</f>
        <v>35500</v>
      </c>
      <c r="K89" s="22">
        <f t="shared" si="52"/>
        <v>0</v>
      </c>
      <c r="L89" s="22">
        <f t="shared" si="52"/>
        <v>35500</v>
      </c>
      <c r="M89" s="22">
        <f t="shared" si="52"/>
        <v>0</v>
      </c>
      <c r="N89" s="22">
        <f t="shared" si="52"/>
        <v>35500</v>
      </c>
      <c r="O89" s="22">
        <f t="shared" si="52"/>
        <v>24850</v>
      </c>
      <c r="P89" s="255">
        <f t="shared" si="43"/>
        <v>70</v>
      </c>
      <c r="Q89" s="22"/>
      <c r="R89" s="22" t="e">
        <f t="shared" si="52"/>
        <v>#REF!</v>
      </c>
      <c r="S89" s="22" t="e">
        <f t="shared" si="52"/>
        <v>#REF!</v>
      </c>
      <c r="T89" s="22" t="e">
        <f t="shared" si="52"/>
        <v>#REF!</v>
      </c>
      <c r="U89" s="254" t="e">
        <f t="shared" si="44"/>
        <v>#REF!</v>
      </c>
    </row>
    <row r="90" spans="1:21" ht="27.75" customHeight="1" x14ac:dyDescent="0.25">
      <c r="A90" s="117" t="s">
        <v>20</v>
      </c>
      <c r="B90" s="116"/>
      <c r="C90" s="116"/>
      <c r="D90" s="116"/>
      <c r="E90" s="113">
        <v>851</v>
      </c>
      <c r="F90" s="3" t="s">
        <v>11</v>
      </c>
      <c r="G90" s="4" t="s">
        <v>33</v>
      </c>
      <c r="H90" s="150" t="s">
        <v>590</v>
      </c>
      <c r="I90" s="3" t="s">
        <v>21</v>
      </c>
      <c r="J90" s="22">
        <f t="shared" si="52"/>
        <v>35500</v>
      </c>
      <c r="K90" s="22">
        <f t="shared" si="52"/>
        <v>0</v>
      </c>
      <c r="L90" s="22">
        <f t="shared" si="52"/>
        <v>35500</v>
      </c>
      <c r="M90" s="22">
        <f t="shared" si="52"/>
        <v>0</v>
      </c>
      <c r="N90" s="22">
        <f t="shared" si="52"/>
        <v>35500</v>
      </c>
      <c r="O90" s="22">
        <f t="shared" si="52"/>
        <v>24850</v>
      </c>
      <c r="P90" s="255">
        <f t="shared" si="43"/>
        <v>70</v>
      </c>
      <c r="Q90" s="22"/>
      <c r="R90" s="22" t="e">
        <f t="shared" si="52"/>
        <v>#REF!</v>
      </c>
      <c r="S90" s="22" t="e">
        <f t="shared" si="52"/>
        <v>#REF!</v>
      </c>
      <c r="T90" s="22" t="e">
        <f t="shared" si="52"/>
        <v>#REF!</v>
      </c>
      <c r="U90" s="254" t="e">
        <f t="shared" si="44"/>
        <v>#REF!</v>
      </c>
    </row>
    <row r="91" spans="1:21" ht="27.75" customHeight="1" x14ac:dyDescent="0.25">
      <c r="A91" s="117" t="s">
        <v>9</v>
      </c>
      <c r="B91" s="117"/>
      <c r="C91" s="117"/>
      <c r="D91" s="117"/>
      <c r="E91" s="113">
        <v>851</v>
      </c>
      <c r="F91" s="3" t="s">
        <v>11</v>
      </c>
      <c r="G91" s="4" t="s">
        <v>33</v>
      </c>
      <c r="H91" s="150" t="s">
        <v>590</v>
      </c>
      <c r="I91" s="3" t="s">
        <v>22</v>
      </c>
      <c r="J91" s="22">
        <f>'6.ВС'!J61</f>
        <v>35500</v>
      </c>
      <c r="K91" s="22">
        <f>'6.ВС'!K61</f>
        <v>0</v>
      </c>
      <c r="L91" s="22">
        <f>'6.ВС'!L61</f>
        <v>35500</v>
      </c>
      <c r="M91" s="22">
        <f>'6.ВС'!M61</f>
        <v>0</v>
      </c>
      <c r="N91" s="22">
        <f>'6.ВС'!N61</f>
        <v>35500</v>
      </c>
      <c r="O91" s="22">
        <f>'6.ВС'!O61</f>
        <v>24850</v>
      </c>
      <c r="P91" s="255">
        <f t="shared" si="43"/>
        <v>70</v>
      </c>
      <c r="Q91" s="22"/>
      <c r="R91" s="22" t="e">
        <f>'6.ВС'!#REF!</f>
        <v>#REF!</v>
      </c>
      <c r="S91" s="22" t="e">
        <f>'6.ВС'!#REF!</f>
        <v>#REF!</v>
      </c>
      <c r="T91" s="22" t="e">
        <f>'6.ВС'!#REF!</f>
        <v>#REF!</v>
      </c>
      <c r="U91" s="254" t="e">
        <f t="shared" si="44"/>
        <v>#REF!</v>
      </c>
    </row>
    <row r="92" spans="1:21" ht="27.75" customHeight="1" x14ac:dyDescent="0.25">
      <c r="A92" s="116" t="s">
        <v>38</v>
      </c>
      <c r="B92" s="117"/>
      <c r="C92" s="117"/>
      <c r="D92" s="117"/>
      <c r="E92" s="113">
        <v>851</v>
      </c>
      <c r="F92" s="3" t="s">
        <v>16</v>
      </c>
      <c r="G92" s="4" t="s">
        <v>33</v>
      </c>
      <c r="H92" s="150" t="s">
        <v>667</v>
      </c>
      <c r="I92" s="3"/>
      <c r="J92" s="22">
        <f t="shared" ref="J92:T93" si="53">J93</f>
        <v>579500</v>
      </c>
      <c r="K92" s="22">
        <f t="shared" si="53"/>
        <v>0</v>
      </c>
      <c r="L92" s="22">
        <f t="shared" si="53"/>
        <v>579500</v>
      </c>
      <c r="M92" s="22">
        <f t="shared" si="53"/>
        <v>0</v>
      </c>
      <c r="N92" s="22">
        <f t="shared" si="53"/>
        <v>579500</v>
      </c>
      <c r="O92" s="22">
        <f t="shared" si="53"/>
        <v>245302.7</v>
      </c>
      <c r="P92" s="255">
        <f t="shared" si="43"/>
        <v>42.330060396893877</v>
      </c>
      <c r="Q92" s="22"/>
      <c r="R92" s="22" t="e">
        <f t="shared" si="53"/>
        <v>#REF!</v>
      </c>
      <c r="S92" s="22" t="e">
        <f t="shared" si="53"/>
        <v>#REF!</v>
      </c>
      <c r="T92" s="22" t="e">
        <f t="shared" si="53"/>
        <v>#REF!</v>
      </c>
      <c r="U92" s="254" t="e">
        <f t="shared" si="44"/>
        <v>#REF!</v>
      </c>
    </row>
    <row r="93" spans="1:21" ht="27.75" customHeight="1" x14ac:dyDescent="0.25">
      <c r="A93" s="117" t="s">
        <v>20</v>
      </c>
      <c r="B93" s="116"/>
      <c r="C93" s="116"/>
      <c r="D93" s="116"/>
      <c r="E93" s="113">
        <v>851</v>
      </c>
      <c r="F93" s="3" t="s">
        <v>11</v>
      </c>
      <c r="G93" s="3" t="s">
        <v>33</v>
      </c>
      <c r="H93" s="150" t="s">
        <v>667</v>
      </c>
      <c r="I93" s="3" t="s">
        <v>21</v>
      </c>
      <c r="J93" s="22">
        <f t="shared" si="53"/>
        <v>579500</v>
      </c>
      <c r="K93" s="22">
        <f t="shared" si="53"/>
        <v>0</v>
      </c>
      <c r="L93" s="22">
        <f t="shared" si="53"/>
        <v>579500</v>
      </c>
      <c r="M93" s="22">
        <f t="shared" si="53"/>
        <v>0</v>
      </c>
      <c r="N93" s="22">
        <f t="shared" si="53"/>
        <v>579500</v>
      </c>
      <c r="O93" s="22">
        <f t="shared" si="53"/>
        <v>245302.7</v>
      </c>
      <c r="P93" s="255">
        <f t="shared" si="43"/>
        <v>42.330060396893877</v>
      </c>
      <c r="Q93" s="22"/>
      <c r="R93" s="22" t="e">
        <f t="shared" si="53"/>
        <v>#REF!</v>
      </c>
      <c r="S93" s="22" t="e">
        <f t="shared" si="53"/>
        <v>#REF!</v>
      </c>
      <c r="T93" s="22" t="e">
        <f t="shared" si="53"/>
        <v>#REF!</v>
      </c>
      <c r="U93" s="254" t="e">
        <f t="shared" si="44"/>
        <v>#REF!</v>
      </c>
    </row>
    <row r="94" spans="1:21" ht="27.75" customHeight="1" x14ac:dyDescent="0.25">
      <c r="A94" s="117" t="s">
        <v>9</v>
      </c>
      <c r="B94" s="117"/>
      <c r="C94" s="117"/>
      <c r="D94" s="117"/>
      <c r="E94" s="113">
        <v>851</v>
      </c>
      <c r="F94" s="3" t="s">
        <v>11</v>
      </c>
      <c r="G94" s="3" t="s">
        <v>33</v>
      </c>
      <c r="H94" s="150" t="s">
        <v>667</v>
      </c>
      <c r="I94" s="3" t="s">
        <v>22</v>
      </c>
      <c r="J94" s="22">
        <f>'6.ВС'!J64</f>
        <v>579500</v>
      </c>
      <c r="K94" s="22">
        <f>'6.ВС'!K64</f>
        <v>0</v>
      </c>
      <c r="L94" s="22">
        <f>'6.ВС'!L64</f>
        <v>579500</v>
      </c>
      <c r="M94" s="22">
        <f>'6.ВС'!M64</f>
        <v>0</v>
      </c>
      <c r="N94" s="22">
        <f>'6.ВС'!N64</f>
        <v>579500</v>
      </c>
      <c r="O94" s="22">
        <f>'6.ВС'!O64</f>
        <v>245302.7</v>
      </c>
      <c r="P94" s="255">
        <f t="shared" si="43"/>
        <v>42.330060396893877</v>
      </c>
      <c r="Q94" s="22"/>
      <c r="R94" s="22" t="e">
        <f>'6.ВС'!#REF!</f>
        <v>#REF!</v>
      </c>
      <c r="S94" s="22" t="e">
        <f>'6.ВС'!#REF!</f>
        <v>#REF!</v>
      </c>
      <c r="T94" s="22" t="e">
        <f>'6.ВС'!#REF!</f>
        <v>#REF!</v>
      </c>
      <c r="U94" s="254" t="e">
        <f t="shared" si="44"/>
        <v>#REF!</v>
      </c>
    </row>
    <row r="95" spans="1:21" s="2" customFormat="1" ht="27.75" customHeight="1" x14ac:dyDescent="0.25">
      <c r="A95" s="116" t="s">
        <v>39</v>
      </c>
      <c r="B95" s="113"/>
      <c r="C95" s="113"/>
      <c r="D95" s="113"/>
      <c r="E95" s="113">
        <v>851</v>
      </c>
      <c r="F95" s="4" t="s">
        <v>11</v>
      </c>
      <c r="G95" s="4" t="s">
        <v>33</v>
      </c>
      <c r="H95" s="150" t="s">
        <v>591</v>
      </c>
      <c r="I95" s="4"/>
      <c r="J95" s="22">
        <f t="shared" ref="J95:T96" si="54">J96</f>
        <v>3144071</v>
      </c>
      <c r="K95" s="22">
        <f t="shared" si="54"/>
        <v>0</v>
      </c>
      <c r="L95" s="22">
        <f t="shared" si="54"/>
        <v>3144071</v>
      </c>
      <c r="M95" s="22">
        <f t="shared" si="54"/>
        <v>0</v>
      </c>
      <c r="N95" s="22">
        <f t="shared" si="54"/>
        <v>3144071</v>
      </c>
      <c r="O95" s="22">
        <f t="shared" si="54"/>
        <v>2243300</v>
      </c>
      <c r="P95" s="255">
        <f t="shared" si="43"/>
        <v>71.35016989120156</v>
      </c>
      <c r="Q95" s="22"/>
      <c r="R95" s="22" t="e">
        <f t="shared" si="54"/>
        <v>#REF!</v>
      </c>
      <c r="S95" s="22" t="e">
        <f t="shared" si="54"/>
        <v>#REF!</v>
      </c>
      <c r="T95" s="22" t="e">
        <f t="shared" si="54"/>
        <v>#REF!</v>
      </c>
      <c r="U95" s="254" t="e">
        <f t="shared" si="44"/>
        <v>#REF!</v>
      </c>
    </row>
    <row r="96" spans="1:21" ht="27.75" customHeight="1" x14ac:dyDescent="0.25">
      <c r="A96" s="117" t="s">
        <v>40</v>
      </c>
      <c r="B96" s="117"/>
      <c r="C96" s="117"/>
      <c r="D96" s="117"/>
      <c r="E96" s="113">
        <v>851</v>
      </c>
      <c r="F96" s="3" t="s">
        <v>11</v>
      </c>
      <c r="G96" s="3" t="s">
        <v>33</v>
      </c>
      <c r="H96" s="150" t="s">
        <v>591</v>
      </c>
      <c r="I96" s="5">
        <v>600</v>
      </c>
      <c r="J96" s="22">
        <f t="shared" si="54"/>
        <v>3144071</v>
      </c>
      <c r="K96" s="22">
        <f t="shared" si="54"/>
        <v>0</v>
      </c>
      <c r="L96" s="22">
        <f t="shared" si="54"/>
        <v>3144071</v>
      </c>
      <c r="M96" s="22">
        <f t="shared" si="54"/>
        <v>0</v>
      </c>
      <c r="N96" s="22">
        <f t="shared" si="54"/>
        <v>3144071</v>
      </c>
      <c r="O96" s="22">
        <f t="shared" si="54"/>
        <v>2243300</v>
      </c>
      <c r="P96" s="255">
        <f t="shared" si="43"/>
        <v>71.35016989120156</v>
      </c>
      <c r="Q96" s="22"/>
      <c r="R96" s="22" t="e">
        <f t="shared" si="54"/>
        <v>#REF!</v>
      </c>
      <c r="S96" s="22" t="e">
        <f t="shared" si="54"/>
        <v>#REF!</v>
      </c>
      <c r="T96" s="22" t="e">
        <f t="shared" si="54"/>
        <v>#REF!</v>
      </c>
      <c r="U96" s="254" t="e">
        <f t="shared" si="44"/>
        <v>#REF!</v>
      </c>
    </row>
    <row r="97" spans="1:21" ht="27.75" customHeight="1" x14ac:dyDescent="0.25">
      <c r="A97" s="117" t="s">
        <v>41</v>
      </c>
      <c r="B97" s="117"/>
      <c r="C97" s="117"/>
      <c r="D97" s="117"/>
      <c r="E97" s="113">
        <v>851</v>
      </c>
      <c r="F97" s="3" t="s">
        <v>11</v>
      </c>
      <c r="G97" s="3" t="s">
        <v>33</v>
      </c>
      <c r="H97" s="150" t="s">
        <v>591</v>
      </c>
      <c r="I97" s="5">
        <v>610</v>
      </c>
      <c r="J97" s="22">
        <f>'6.ВС'!J67</f>
        <v>3144071</v>
      </c>
      <c r="K97" s="22">
        <f>'6.ВС'!K67</f>
        <v>0</v>
      </c>
      <c r="L97" s="22">
        <f>'6.ВС'!L67</f>
        <v>3144071</v>
      </c>
      <c r="M97" s="22">
        <f>'6.ВС'!M67</f>
        <v>0</v>
      </c>
      <c r="N97" s="22">
        <f>'6.ВС'!N67</f>
        <v>3144071</v>
      </c>
      <c r="O97" s="22">
        <f>'6.ВС'!O67</f>
        <v>2243300</v>
      </c>
      <c r="P97" s="255">
        <f t="shared" si="43"/>
        <v>71.35016989120156</v>
      </c>
      <c r="Q97" s="22"/>
      <c r="R97" s="22" t="e">
        <f>'6.ВС'!#REF!</f>
        <v>#REF!</v>
      </c>
      <c r="S97" s="22" t="e">
        <f>'6.ВС'!#REF!</f>
        <v>#REF!</v>
      </c>
      <c r="T97" s="22" t="e">
        <f>'6.ВС'!#REF!</f>
        <v>#REF!</v>
      </c>
      <c r="U97" s="254" t="e">
        <f t="shared" si="44"/>
        <v>#REF!</v>
      </c>
    </row>
    <row r="98" spans="1:21" ht="27.75" customHeight="1" x14ac:dyDescent="0.25">
      <c r="A98" s="116" t="s">
        <v>42</v>
      </c>
      <c r="B98" s="117"/>
      <c r="C98" s="117"/>
      <c r="D98" s="117"/>
      <c r="E98" s="5">
        <v>851</v>
      </c>
      <c r="F98" s="3" t="s">
        <v>43</v>
      </c>
      <c r="G98" s="3"/>
      <c r="H98" s="4"/>
      <c r="I98" s="3"/>
      <c r="J98" s="22">
        <f t="shared" ref="J98:T99" si="55">J99</f>
        <v>2012315.2000000002</v>
      </c>
      <c r="K98" s="22">
        <f t="shared" si="55"/>
        <v>1257697</v>
      </c>
      <c r="L98" s="22">
        <f t="shared" si="55"/>
        <v>0</v>
      </c>
      <c r="M98" s="22">
        <f t="shared" si="55"/>
        <v>754618.20000000007</v>
      </c>
      <c r="N98" s="22">
        <f t="shared" si="55"/>
        <v>2012315.2000000002</v>
      </c>
      <c r="O98" s="22">
        <f t="shared" si="55"/>
        <v>1459307.29</v>
      </c>
      <c r="P98" s="255">
        <f t="shared" si="43"/>
        <v>72.51882259797074</v>
      </c>
      <c r="Q98" s="22"/>
      <c r="R98" s="22" t="e">
        <f t="shared" si="55"/>
        <v>#REF!</v>
      </c>
      <c r="S98" s="22" t="e">
        <f t="shared" si="55"/>
        <v>#REF!</v>
      </c>
      <c r="T98" s="22" t="e">
        <f t="shared" si="55"/>
        <v>#REF!</v>
      </c>
      <c r="U98" s="254" t="e">
        <f t="shared" si="44"/>
        <v>#REF!</v>
      </c>
    </row>
    <row r="99" spans="1:21" s="132" customFormat="1" ht="27.75" customHeight="1" x14ac:dyDescent="0.25">
      <c r="A99" s="116" t="s">
        <v>44</v>
      </c>
      <c r="B99" s="116"/>
      <c r="C99" s="116"/>
      <c r="D99" s="116"/>
      <c r="E99" s="5">
        <v>851</v>
      </c>
      <c r="F99" s="3" t="s">
        <v>43</v>
      </c>
      <c r="G99" s="3" t="s">
        <v>45</v>
      </c>
      <c r="H99" s="4"/>
      <c r="I99" s="3"/>
      <c r="J99" s="22">
        <f t="shared" si="55"/>
        <v>2012315.2000000002</v>
      </c>
      <c r="K99" s="22">
        <f t="shared" si="55"/>
        <v>1257697</v>
      </c>
      <c r="L99" s="22">
        <f t="shared" si="55"/>
        <v>0</v>
      </c>
      <c r="M99" s="22">
        <f t="shared" si="55"/>
        <v>754618.20000000007</v>
      </c>
      <c r="N99" s="22">
        <f t="shared" si="55"/>
        <v>2012315.2000000002</v>
      </c>
      <c r="O99" s="22">
        <f t="shared" si="55"/>
        <v>1459307.29</v>
      </c>
      <c r="P99" s="255">
        <f t="shared" si="43"/>
        <v>72.51882259797074</v>
      </c>
      <c r="Q99" s="22"/>
      <c r="R99" s="22" t="e">
        <f t="shared" si="55"/>
        <v>#REF!</v>
      </c>
      <c r="S99" s="22" t="e">
        <f t="shared" si="55"/>
        <v>#REF!</v>
      </c>
      <c r="T99" s="22" t="e">
        <f t="shared" si="55"/>
        <v>#REF!</v>
      </c>
      <c r="U99" s="254" t="e">
        <f t="shared" si="44"/>
        <v>#REF!</v>
      </c>
    </row>
    <row r="100" spans="1:21" s="2" customFormat="1" ht="27.75" customHeight="1" x14ac:dyDescent="0.25">
      <c r="A100" s="116" t="s">
        <v>46</v>
      </c>
      <c r="B100" s="116"/>
      <c r="C100" s="116"/>
      <c r="D100" s="116"/>
      <c r="E100" s="5">
        <v>851</v>
      </c>
      <c r="F100" s="113" t="s">
        <v>43</v>
      </c>
      <c r="G100" s="113" t="s">
        <v>45</v>
      </c>
      <c r="H100" s="150" t="s">
        <v>592</v>
      </c>
      <c r="I100" s="113" t="s">
        <v>47</v>
      </c>
      <c r="J100" s="22">
        <f t="shared" ref="J100:O100" si="56">J101+J103+J105</f>
        <v>2012315.2000000002</v>
      </c>
      <c r="K100" s="22">
        <f t="shared" si="56"/>
        <v>1257697</v>
      </c>
      <c r="L100" s="22">
        <f t="shared" si="56"/>
        <v>0</v>
      </c>
      <c r="M100" s="22">
        <f t="shared" si="56"/>
        <v>754618.20000000007</v>
      </c>
      <c r="N100" s="22">
        <f t="shared" si="56"/>
        <v>2012315.2000000002</v>
      </c>
      <c r="O100" s="22">
        <f t="shared" si="56"/>
        <v>1459307.29</v>
      </c>
      <c r="P100" s="255">
        <f t="shared" si="43"/>
        <v>72.51882259797074</v>
      </c>
      <c r="Q100" s="22"/>
      <c r="R100" s="22" t="e">
        <f t="shared" ref="R100:T100" si="57">R101+R103+R105</f>
        <v>#REF!</v>
      </c>
      <c r="S100" s="22" t="e">
        <f t="shared" si="57"/>
        <v>#REF!</v>
      </c>
      <c r="T100" s="22" t="e">
        <f t="shared" si="57"/>
        <v>#REF!</v>
      </c>
      <c r="U100" s="254" t="e">
        <f t="shared" si="44"/>
        <v>#REF!</v>
      </c>
    </row>
    <row r="101" spans="1:21" ht="27.75" customHeight="1" x14ac:dyDescent="0.25">
      <c r="A101" s="116" t="s">
        <v>15</v>
      </c>
      <c r="B101" s="113"/>
      <c r="C101" s="113"/>
      <c r="D101" s="113"/>
      <c r="E101" s="113">
        <v>851</v>
      </c>
      <c r="F101" s="3" t="s">
        <v>43</v>
      </c>
      <c r="G101" s="3" t="s">
        <v>45</v>
      </c>
      <c r="H101" s="150" t="s">
        <v>592</v>
      </c>
      <c r="I101" s="3" t="s">
        <v>17</v>
      </c>
      <c r="J101" s="22">
        <f t="shared" ref="J101:T101" si="58">J102</f>
        <v>732192.8</v>
      </c>
      <c r="K101" s="22">
        <f t="shared" si="58"/>
        <v>0</v>
      </c>
      <c r="L101" s="22">
        <f t="shared" si="58"/>
        <v>0</v>
      </c>
      <c r="M101" s="22">
        <f t="shared" si="58"/>
        <v>732192.8</v>
      </c>
      <c r="N101" s="22">
        <f t="shared" si="58"/>
        <v>732192.8</v>
      </c>
      <c r="O101" s="22">
        <f t="shared" si="58"/>
        <v>500324.37</v>
      </c>
      <c r="P101" s="255">
        <f t="shared" si="43"/>
        <v>68.332325857342497</v>
      </c>
      <c r="Q101" s="22"/>
      <c r="R101" s="22" t="e">
        <f t="shared" si="58"/>
        <v>#REF!</v>
      </c>
      <c r="S101" s="22" t="e">
        <f t="shared" si="58"/>
        <v>#REF!</v>
      </c>
      <c r="T101" s="22" t="e">
        <f t="shared" si="58"/>
        <v>#REF!</v>
      </c>
      <c r="U101" s="254" t="e">
        <f t="shared" si="44"/>
        <v>#REF!</v>
      </c>
    </row>
    <row r="102" spans="1:21" ht="27.75" customHeight="1" x14ac:dyDescent="0.25">
      <c r="A102" s="116" t="s">
        <v>8</v>
      </c>
      <c r="B102" s="113"/>
      <c r="C102" s="113"/>
      <c r="D102" s="113"/>
      <c r="E102" s="113">
        <v>851</v>
      </c>
      <c r="F102" s="3" t="s">
        <v>43</v>
      </c>
      <c r="G102" s="3" t="s">
        <v>45</v>
      </c>
      <c r="H102" s="150" t="s">
        <v>592</v>
      </c>
      <c r="I102" s="3" t="s">
        <v>18</v>
      </c>
      <c r="J102" s="22">
        <f>'6.ВС'!J72</f>
        <v>732192.8</v>
      </c>
      <c r="K102" s="22">
        <f>'6.ВС'!K72</f>
        <v>0</v>
      </c>
      <c r="L102" s="22">
        <f>'6.ВС'!L72</f>
        <v>0</v>
      </c>
      <c r="M102" s="22">
        <f>'6.ВС'!M72</f>
        <v>732192.8</v>
      </c>
      <c r="N102" s="22">
        <f>'6.ВС'!N72</f>
        <v>732192.8</v>
      </c>
      <c r="O102" s="22">
        <f>'6.ВС'!O72</f>
        <v>500324.37</v>
      </c>
      <c r="P102" s="255">
        <f t="shared" si="43"/>
        <v>68.332325857342497</v>
      </c>
      <c r="Q102" s="22"/>
      <c r="R102" s="22" t="e">
        <f>'6.ВС'!#REF!</f>
        <v>#REF!</v>
      </c>
      <c r="S102" s="22" t="e">
        <f>'6.ВС'!#REF!</f>
        <v>#REF!</v>
      </c>
      <c r="T102" s="22" t="e">
        <f>'6.ВС'!#REF!</f>
        <v>#REF!</v>
      </c>
      <c r="U102" s="254" t="e">
        <f t="shared" si="44"/>
        <v>#REF!</v>
      </c>
    </row>
    <row r="103" spans="1:21" ht="27.75" customHeight="1" x14ac:dyDescent="0.25">
      <c r="A103" s="117" t="s">
        <v>20</v>
      </c>
      <c r="B103" s="113"/>
      <c r="C103" s="113"/>
      <c r="D103" s="113"/>
      <c r="E103" s="113">
        <v>851</v>
      </c>
      <c r="F103" s="3" t="s">
        <v>43</v>
      </c>
      <c r="G103" s="3" t="s">
        <v>45</v>
      </c>
      <c r="H103" s="150" t="s">
        <v>592</v>
      </c>
      <c r="I103" s="3" t="s">
        <v>21</v>
      </c>
      <c r="J103" s="22">
        <f t="shared" ref="J103:T103" si="59">J104</f>
        <v>22425.4</v>
      </c>
      <c r="K103" s="22">
        <f t="shared" si="59"/>
        <v>0</v>
      </c>
      <c r="L103" s="22">
        <f t="shared" si="59"/>
        <v>0</v>
      </c>
      <c r="M103" s="22">
        <f t="shared" si="59"/>
        <v>22425.4</v>
      </c>
      <c r="N103" s="22">
        <f t="shared" si="59"/>
        <v>22425.4</v>
      </c>
      <c r="O103" s="22">
        <f t="shared" si="59"/>
        <v>15710.17</v>
      </c>
      <c r="P103" s="255">
        <f t="shared" si="43"/>
        <v>70.055249850615823</v>
      </c>
      <c r="Q103" s="22"/>
      <c r="R103" s="22" t="e">
        <f t="shared" si="59"/>
        <v>#REF!</v>
      </c>
      <c r="S103" s="22" t="e">
        <f t="shared" si="59"/>
        <v>#REF!</v>
      </c>
      <c r="T103" s="22" t="e">
        <f t="shared" si="59"/>
        <v>#REF!</v>
      </c>
      <c r="U103" s="254" t="e">
        <f t="shared" si="44"/>
        <v>#REF!</v>
      </c>
    </row>
    <row r="104" spans="1:21" ht="27.75" customHeight="1" x14ac:dyDescent="0.25">
      <c r="A104" s="117" t="s">
        <v>9</v>
      </c>
      <c r="B104" s="113"/>
      <c r="C104" s="113"/>
      <c r="D104" s="113"/>
      <c r="E104" s="113">
        <v>851</v>
      </c>
      <c r="F104" s="3" t="s">
        <v>43</v>
      </c>
      <c r="G104" s="3" t="s">
        <v>45</v>
      </c>
      <c r="H104" s="150" t="s">
        <v>592</v>
      </c>
      <c r="I104" s="3" t="s">
        <v>22</v>
      </c>
      <c r="J104" s="22">
        <f>'6.ВС'!J74</f>
        <v>22425.4</v>
      </c>
      <c r="K104" s="22">
        <f>'6.ВС'!K74</f>
        <v>0</v>
      </c>
      <c r="L104" s="22">
        <f>'6.ВС'!L74</f>
        <v>0</v>
      </c>
      <c r="M104" s="22">
        <f>'6.ВС'!M74</f>
        <v>22425.4</v>
      </c>
      <c r="N104" s="22">
        <f>'6.ВС'!N74</f>
        <v>22425.4</v>
      </c>
      <c r="O104" s="22">
        <f>'6.ВС'!O74</f>
        <v>15710.17</v>
      </c>
      <c r="P104" s="255">
        <f t="shared" si="43"/>
        <v>70.055249850615823</v>
      </c>
      <c r="Q104" s="22"/>
      <c r="R104" s="22" t="e">
        <f>'6.ВС'!#REF!</f>
        <v>#REF!</v>
      </c>
      <c r="S104" s="22" t="e">
        <f>'6.ВС'!#REF!</f>
        <v>#REF!</v>
      </c>
      <c r="T104" s="22" t="e">
        <f>'6.ВС'!#REF!</f>
        <v>#REF!</v>
      </c>
      <c r="U104" s="254" t="e">
        <f t="shared" si="44"/>
        <v>#REF!</v>
      </c>
    </row>
    <row r="105" spans="1:21" ht="27.75" customHeight="1" x14ac:dyDescent="0.25">
      <c r="A105" s="117" t="s">
        <v>34</v>
      </c>
      <c r="B105" s="116"/>
      <c r="C105" s="116"/>
      <c r="D105" s="116"/>
      <c r="E105" s="113">
        <v>851</v>
      </c>
      <c r="F105" s="113" t="s">
        <v>43</v>
      </c>
      <c r="G105" s="113" t="s">
        <v>45</v>
      </c>
      <c r="H105" s="150" t="s">
        <v>592</v>
      </c>
      <c r="I105" s="113" t="s">
        <v>35</v>
      </c>
      <c r="J105" s="22">
        <f t="shared" ref="J105:T105" si="60">J106</f>
        <v>1257697</v>
      </c>
      <c r="K105" s="22">
        <f t="shared" si="60"/>
        <v>1257697</v>
      </c>
      <c r="L105" s="22">
        <f t="shared" si="60"/>
        <v>0</v>
      </c>
      <c r="M105" s="22">
        <f t="shared" si="60"/>
        <v>0</v>
      </c>
      <c r="N105" s="22">
        <f t="shared" si="60"/>
        <v>1257697</v>
      </c>
      <c r="O105" s="22">
        <f t="shared" si="60"/>
        <v>943272.75</v>
      </c>
      <c r="P105" s="255">
        <f t="shared" si="43"/>
        <v>75</v>
      </c>
      <c r="Q105" s="22"/>
      <c r="R105" s="22" t="e">
        <f t="shared" si="60"/>
        <v>#REF!</v>
      </c>
      <c r="S105" s="22" t="e">
        <f t="shared" si="60"/>
        <v>#REF!</v>
      </c>
      <c r="T105" s="22" t="e">
        <f t="shared" si="60"/>
        <v>#REF!</v>
      </c>
      <c r="U105" s="254" t="e">
        <f t="shared" si="44"/>
        <v>#REF!</v>
      </c>
    </row>
    <row r="106" spans="1:21" ht="27.75" customHeight="1" x14ac:dyDescent="0.25">
      <c r="A106" s="117" t="s">
        <v>36</v>
      </c>
      <c r="B106" s="116"/>
      <c r="C106" s="116"/>
      <c r="D106" s="116"/>
      <c r="E106" s="113">
        <v>851</v>
      </c>
      <c r="F106" s="113" t="s">
        <v>43</v>
      </c>
      <c r="G106" s="113" t="s">
        <v>45</v>
      </c>
      <c r="H106" s="150" t="s">
        <v>592</v>
      </c>
      <c r="I106" s="113" t="s">
        <v>37</v>
      </c>
      <c r="J106" s="22">
        <f>'6.ВС'!J76</f>
        <v>1257697</v>
      </c>
      <c r="K106" s="22">
        <f>'6.ВС'!K76</f>
        <v>1257697</v>
      </c>
      <c r="L106" s="22">
        <f>'6.ВС'!L76</f>
        <v>0</v>
      </c>
      <c r="M106" s="22">
        <f>'6.ВС'!M76</f>
        <v>0</v>
      </c>
      <c r="N106" s="22">
        <f>'6.ВС'!N76</f>
        <v>1257697</v>
      </c>
      <c r="O106" s="22">
        <f>'6.ВС'!O76</f>
        <v>943272.75</v>
      </c>
      <c r="P106" s="255">
        <f t="shared" si="43"/>
        <v>75</v>
      </c>
      <c r="Q106" s="22"/>
      <c r="R106" s="22" t="e">
        <f>'6.ВС'!#REF!</f>
        <v>#REF!</v>
      </c>
      <c r="S106" s="22" t="e">
        <f>'6.ВС'!#REF!</f>
        <v>#REF!</v>
      </c>
      <c r="T106" s="22" t="e">
        <f>'6.ВС'!#REF!</f>
        <v>#REF!</v>
      </c>
      <c r="U106" s="254" t="e">
        <f t="shared" si="44"/>
        <v>#REF!</v>
      </c>
    </row>
    <row r="107" spans="1:21" ht="27.75" customHeight="1" x14ac:dyDescent="0.25">
      <c r="A107" s="6" t="s">
        <v>48</v>
      </c>
      <c r="B107" s="54"/>
      <c r="C107" s="54"/>
      <c r="D107" s="54"/>
      <c r="E107" s="103">
        <v>851</v>
      </c>
      <c r="F107" s="20" t="s">
        <v>45</v>
      </c>
      <c r="G107" s="20"/>
      <c r="H107" s="25"/>
      <c r="I107" s="20"/>
      <c r="J107" s="23">
        <f t="shared" ref="J107:O107" si="61">J108+J112</f>
        <v>3991358.28</v>
      </c>
      <c r="K107" s="23">
        <f t="shared" si="61"/>
        <v>0</v>
      </c>
      <c r="L107" s="23">
        <f t="shared" si="61"/>
        <v>3991358.28</v>
      </c>
      <c r="M107" s="23">
        <f t="shared" si="61"/>
        <v>0</v>
      </c>
      <c r="N107" s="23">
        <f t="shared" si="61"/>
        <v>3991358.28</v>
      </c>
      <c r="O107" s="23">
        <f t="shared" si="61"/>
        <v>2264428.69</v>
      </c>
      <c r="P107" s="255">
        <f t="shared" si="43"/>
        <v>56.733285542083692</v>
      </c>
      <c r="Q107" s="23"/>
      <c r="R107" s="23" t="e">
        <f t="shared" ref="R107:T107" si="62">R108+R112</f>
        <v>#REF!</v>
      </c>
      <c r="S107" s="23" t="e">
        <f t="shared" si="62"/>
        <v>#REF!</v>
      </c>
      <c r="T107" s="23" t="e">
        <f t="shared" si="62"/>
        <v>#REF!</v>
      </c>
      <c r="U107" s="254" t="e">
        <f t="shared" si="44"/>
        <v>#REF!</v>
      </c>
    </row>
    <row r="108" spans="1:21" s="24" customFormat="1" ht="19.5" customHeight="1" x14ac:dyDescent="0.25">
      <c r="A108" s="97" t="s">
        <v>788</v>
      </c>
      <c r="B108" s="54"/>
      <c r="C108" s="54"/>
      <c r="D108" s="54"/>
      <c r="E108" s="4" t="s">
        <v>282</v>
      </c>
      <c r="F108" s="20" t="s">
        <v>45</v>
      </c>
      <c r="G108" s="20" t="s">
        <v>49</v>
      </c>
      <c r="H108" s="150"/>
      <c r="I108" s="20"/>
      <c r="J108" s="27">
        <f t="shared" ref="J108:T108" si="63">J109</f>
        <v>525030</v>
      </c>
      <c r="K108" s="27">
        <f t="shared" si="63"/>
        <v>0</v>
      </c>
      <c r="L108" s="27">
        <f t="shared" si="63"/>
        <v>525030</v>
      </c>
      <c r="M108" s="27">
        <f t="shared" si="63"/>
        <v>0</v>
      </c>
      <c r="N108" s="27">
        <f t="shared" si="63"/>
        <v>525030</v>
      </c>
      <c r="O108" s="27">
        <f t="shared" si="63"/>
        <v>0</v>
      </c>
      <c r="P108" s="255">
        <f t="shared" si="43"/>
        <v>0</v>
      </c>
      <c r="Q108" s="27"/>
      <c r="R108" s="27" t="e">
        <f t="shared" si="63"/>
        <v>#REF!</v>
      </c>
      <c r="S108" s="27" t="e">
        <f t="shared" si="63"/>
        <v>#REF!</v>
      </c>
      <c r="T108" s="27" t="e">
        <f t="shared" si="63"/>
        <v>#REF!</v>
      </c>
      <c r="U108" s="254" t="e">
        <f t="shared" si="44"/>
        <v>#REF!</v>
      </c>
    </row>
    <row r="109" spans="1:21" ht="32.25" customHeight="1" x14ac:dyDescent="0.25">
      <c r="A109" s="223" t="s">
        <v>786</v>
      </c>
      <c r="B109" s="221">
        <v>51</v>
      </c>
      <c r="C109" s="221">
        <v>0</v>
      </c>
      <c r="D109" s="4" t="s">
        <v>782</v>
      </c>
      <c r="E109" s="221">
        <v>851</v>
      </c>
      <c r="F109" s="4" t="s">
        <v>45</v>
      </c>
      <c r="G109" s="4" t="s">
        <v>49</v>
      </c>
      <c r="H109" s="4" t="s">
        <v>789</v>
      </c>
      <c r="I109" s="3"/>
      <c r="J109" s="22">
        <f t="shared" ref="J109:T110" si="64">J110</f>
        <v>525030</v>
      </c>
      <c r="K109" s="22">
        <f t="shared" si="64"/>
        <v>0</v>
      </c>
      <c r="L109" s="22">
        <f t="shared" si="64"/>
        <v>525030</v>
      </c>
      <c r="M109" s="22">
        <f t="shared" si="64"/>
        <v>0</v>
      </c>
      <c r="N109" s="22">
        <f t="shared" si="64"/>
        <v>525030</v>
      </c>
      <c r="O109" s="22">
        <f t="shared" si="64"/>
        <v>0</v>
      </c>
      <c r="P109" s="255">
        <f t="shared" si="43"/>
        <v>0</v>
      </c>
      <c r="Q109" s="22"/>
      <c r="R109" s="22" t="e">
        <f t="shared" si="64"/>
        <v>#REF!</v>
      </c>
      <c r="S109" s="22" t="e">
        <f t="shared" si="64"/>
        <v>#REF!</v>
      </c>
      <c r="T109" s="22" t="e">
        <f t="shared" si="64"/>
        <v>#REF!</v>
      </c>
      <c r="U109" s="254" t="e">
        <f t="shared" si="44"/>
        <v>#REF!</v>
      </c>
    </row>
    <row r="110" spans="1:21" ht="32.25" customHeight="1" x14ac:dyDescent="0.25">
      <c r="A110" s="223" t="s">
        <v>20</v>
      </c>
      <c r="B110" s="221">
        <v>51</v>
      </c>
      <c r="C110" s="221">
        <v>0</v>
      </c>
      <c r="D110" s="4" t="s">
        <v>782</v>
      </c>
      <c r="E110" s="221">
        <v>851</v>
      </c>
      <c r="F110" s="4" t="s">
        <v>45</v>
      </c>
      <c r="G110" s="4" t="s">
        <v>49</v>
      </c>
      <c r="H110" s="4" t="s">
        <v>789</v>
      </c>
      <c r="I110" s="3" t="s">
        <v>21</v>
      </c>
      <c r="J110" s="22">
        <f t="shared" si="64"/>
        <v>525030</v>
      </c>
      <c r="K110" s="22">
        <f t="shared" si="64"/>
        <v>0</v>
      </c>
      <c r="L110" s="22">
        <f t="shared" si="64"/>
        <v>525030</v>
      </c>
      <c r="M110" s="22">
        <f t="shared" si="64"/>
        <v>0</v>
      </c>
      <c r="N110" s="22">
        <f t="shared" si="64"/>
        <v>525030</v>
      </c>
      <c r="O110" s="22">
        <f t="shared" si="64"/>
        <v>0</v>
      </c>
      <c r="P110" s="255">
        <f t="shared" si="43"/>
        <v>0</v>
      </c>
      <c r="Q110" s="22"/>
      <c r="R110" s="22" t="e">
        <f t="shared" si="64"/>
        <v>#REF!</v>
      </c>
      <c r="S110" s="22" t="e">
        <f t="shared" si="64"/>
        <v>#REF!</v>
      </c>
      <c r="T110" s="22" t="e">
        <f t="shared" si="64"/>
        <v>#REF!</v>
      </c>
      <c r="U110" s="254" t="e">
        <f t="shared" si="44"/>
        <v>#REF!</v>
      </c>
    </row>
    <row r="111" spans="1:21" ht="32.25" customHeight="1" x14ac:dyDescent="0.25">
      <c r="A111" s="223" t="s">
        <v>787</v>
      </c>
      <c r="B111" s="221">
        <v>51</v>
      </c>
      <c r="C111" s="221">
        <v>0</v>
      </c>
      <c r="D111" s="4" t="s">
        <v>782</v>
      </c>
      <c r="E111" s="221">
        <v>851</v>
      </c>
      <c r="F111" s="4" t="s">
        <v>45</v>
      </c>
      <c r="G111" s="4" t="s">
        <v>49</v>
      </c>
      <c r="H111" s="4" t="s">
        <v>789</v>
      </c>
      <c r="I111" s="3" t="s">
        <v>784</v>
      </c>
      <c r="J111" s="22">
        <f>'6.ВС'!J81</f>
        <v>525030</v>
      </c>
      <c r="K111" s="22">
        <f>'6.ВС'!K81</f>
        <v>0</v>
      </c>
      <c r="L111" s="22">
        <f>'6.ВС'!L81</f>
        <v>525030</v>
      </c>
      <c r="M111" s="22">
        <f>'6.ВС'!M81</f>
        <v>0</v>
      </c>
      <c r="N111" s="22">
        <f>'6.ВС'!N81</f>
        <v>525030</v>
      </c>
      <c r="O111" s="22">
        <f>'6.ВС'!O81</f>
        <v>0</v>
      </c>
      <c r="P111" s="255">
        <f t="shared" si="43"/>
        <v>0</v>
      </c>
      <c r="Q111" s="22"/>
      <c r="R111" s="22" t="e">
        <f>'6.ВС'!#REF!</f>
        <v>#REF!</v>
      </c>
      <c r="S111" s="22" t="e">
        <f>'6.ВС'!#REF!</f>
        <v>#REF!</v>
      </c>
      <c r="T111" s="22" t="e">
        <f>'6.ВС'!#REF!</f>
        <v>#REF!</v>
      </c>
      <c r="U111" s="254" t="e">
        <f t="shared" si="44"/>
        <v>#REF!</v>
      </c>
    </row>
    <row r="112" spans="1:21" ht="27.75" customHeight="1" x14ac:dyDescent="0.25">
      <c r="A112" s="98" t="s">
        <v>559</v>
      </c>
      <c r="B112" s="117"/>
      <c r="C112" s="117"/>
      <c r="D112" s="117"/>
      <c r="E112" s="113">
        <v>851</v>
      </c>
      <c r="F112" s="3" t="s">
        <v>45</v>
      </c>
      <c r="G112" s="3" t="s">
        <v>91</v>
      </c>
      <c r="H112" s="4"/>
      <c r="I112" s="3"/>
      <c r="J112" s="22">
        <f t="shared" ref="J112:O112" si="65">J113+J120</f>
        <v>3466328.28</v>
      </c>
      <c r="K112" s="22">
        <f t="shared" si="65"/>
        <v>0</v>
      </c>
      <c r="L112" s="22">
        <f t="shared" si="65"/>
        <v>3466328.28</v>
      </c>
      <c r="M112" s="22">
        <f t="shared" si="65"/>
        <v>0</v>
      </c>
      <c r="N112" s="22">
        <f t="shared" si="65"/>
        <v>3466328.28</v>
      </c>
      <c r="O112" s="22">
        <f t="shared" si="65"/>
        <v>2264428.69</v>
      </c>
      <c r="P112" s="255">
        <f t="shared" si="43"/>
        <v>65.326434979205146</v>
      </c>
      <c r="Q112" s="22"/>
      <c r="R112" s="22" t="e">
        <f t="shared" ref="R112:T112" si="66">R113+R120</f>
        <v>#REF!</v>
      </c>
      <c r="S112" s="22" t="e">
        <f t="shared" si="66"/>
        <v>#REF!</v>
      </c>
      <c r="T112" s="22" t="e">
        <f t="shared" si="66"/>
        <v>#REF!</v>
      </c>
      <c r="U112" s="254" t="e">
        <f t="shared" si="44"/>
        <v>#REF!</v>
      </c>
    </row>
    <row r="113" spans="1:21" ht="27.75" customHeight="1" x14ac:dyDescent="0.25">
      <c r="A113" s="116" t="s">
        <v>50</v>
      </c>
      <c r="B113" s="117"/>
      <c r="C113" s="117"/>
      <c r="D113" s="117"/>
      <c r="E113" s="113">
        <v>851</v>
      </c>
      <c r="F113" s="3" t="s">
        <v>45</v>
      </c>
      <c r="G113" s="3" t="s">
        <v>91</v>
      </c>
      <c r="H113" s="150" t="s">
        <v>593</v>
      </c>
      <c r="I113" s="3"/>
      <c r="J113" s="22">
        <f t="shared" ref="J113:O113" si="67">J114+J116+J118</f>
        <v>3309106</v>
      </c>
      <c r="K113" s="22">
        <f t="shared" si="67"/>
        <v>0</v>
      </c>
      <c r="L113" s="22">
        <f t="shared" si="67"/>
        <v>3309106</v>
      </c>
      <c r="M113" s="22">
        <f t="shared" si="67"/>
        <v>0</v>
      </c>
      <c r="N113" s="22">
        <f t="shared" si="67"/>
        <v>3309106</v>
      </c>
      <c r="O113" s="22">
        <f t="shared" si="67"/>
        <v>2170268.69</v>
      </c>
      <c r="P113" s="255">
        <f t="shared" si="43"/>
        <v>65.584743734410438</v>
      </c>
      <c r="Q113" s="22"/>
      <c r="R113" s="22" t="e">
        <f t="shared" ref="R113:T113" si="68">R114+R116+R118</f>
        <v>#REF!</v>
      </c>
      <c r="S113" s="22" t="e">
        <f t="shared" si="68"/>
        <v>#REF!</v>
      </c>
      <c r="T113" s="22" t="e">
        <f t="shared" si="68"/>
        <v>#REF!</v>
      </c>
      <c r="U113" s="254" t="e">
        <f t="shared" si="44"/>
        <v>#REF!</v>
      </c>
    </row>
    <row r="114" spans="1:21" ht="27.75" customHeight="1" x14ac:dyDescent="0.25">
      <c r="A114" s="116" t="s">
        <v>15</v>
      </c>
      <c r="B114" s="117"/>
      <c r="C114" s="117"/>
      <c r="D114" s="117"/>
      <c r="E114" s="113">
        <v>851</v>
      </c>
      <c r="F114" s="3" t="s">
        <v>45</v>
      </c>
      <c r="G114" s="4" t="s">
        <v>91</v>
      </c>
      <c r="H114" s="150" t="s">
        <v>593</v>
      </c>
      <c r="I114" s="3" t="s">
        <v>17</v>
      </c>
      <c r="J114" s="22">
        <f t="shared" ref="J114:T114" si="69">J115</f>
        <v>2311300</v>
      </c>
      <c r="K114" s="22">
        <f t="shared" si="69"/>
        <v>0</v>
      </c>
      <c r="L114" s="22">
        <f t="shared" si="69"/>
        <v>2311300</v>
      </c>
      <c r="M114" s="22">
        <f t="shared" si="69"/>
        <v>0</v>
      </c>
      <c r="N114" s="22">
        <f t="shared" si="69"/>
        <v>2311300</v>
      </c>
      <c r="O114" s="22">
        <f t="shared" si="69"/>
        <v>1645287.3</v>
      </c>
      <c r="P114" s="255">
        <f t="shared" si="43"/>
        <v>71.18449790161381</v>
      </c>
      <c r="Q114" s="22"/>
      <c r="R114" s="22" t="e">
        <f t="shared" si="69"/>
        <v>#REF!</v>
      </c>
      <c r="S114" s="22" t="e">
        <f t="shared" si="69"/>
        <v>#REF!</v>
      </c>
      <c r="T114" s="22" t="e">
        <f t="shared" si="69"/>
        <v>#REF!</v>
      </c>
      <c r="U114" s="254" t="e">
        <f t="shared" si="44"/>
        <v>#REF!</v>
      </c>
    </row>
    <row r="115" spans="1:21" ht="27.75" customHeight="1" x14ac:dyDescent="0.25">
      <c r="A115" s="117" t="s">
        <v>7</v>
      </c>
      <c r="B115" s="117"/>
      <c r="C115" s="117"/>
      <c r="D115" s="117"/>
      <c r="E115" s="113">
        <v>851</v>
      </c>
      <c r="F115" s="3" t="s">
        <v>45</v>
      </c>
      <c r="G115" s="4" t="s">
        <v>91</v>
      </c>
      <c r="H115" s="150" t="s">
        <v>593</v>
      </c>
      <c r="I115" s="3" t="s">
        <v>51</v>
      </c>
      <c r="J115" s="22">
        <f>'6.ВС'!J85</f>
        <v>2311300</v>
      </c>
      <c r="K115" s="22">
        <f>'6.ВС'!K85</f>
        <v>0</v>
      </c>
      <c r="L115" s="22">
        <f>'6.ВС'!L85</f>
        <v>2311300</v>
      </c>
      <c r="M115" s="22">
        <f>'6.ВС'!M85</f>
        <v>0</v>
      </c>
      <c r="N115" s="22">
        <f>'6.ВС'!N85</f>
        <v>2311300</v>
      </c>
      <c r="O115" s="22">
        <f>'6.ВС'!O85</f>
        <v>1645287.3</v>
      </c>
      <c r="P115" s="255">
        <f t="shared" si="43"/>
        <v>71.18449790161381</v>
      </c>
      <c r="Q115" s="22"/>
      <c r="R115" s="22" t="e">
        <f>'6.ВС'!#REF!</f>
        <v>#REF!</v>
      </c>
      <c r="S115" s="22" t="e">
        <f>'6.ВС'!#REF!</f>
        <v>#REF!</v>
      </c>
      <c r="T115" s="22" t="e">
        <f>'6.ВС'!#REF!</f>
        <v>#REF!</v>
      </c>
      <c r="U115" s="254" t="e">
        <f t="shared" si="44"/>
        <v>#REF!</v>
      </c>
    </row>
    <row r="116" spans="1:21" ht="27.75" customHeight="1" x14ac:dyDescent="0.25">
      <c r="A116" s="117" t="s">
        <v>20</v>
      </c>
      <c r="B116" s="116"/>
      <c r="C116" s="116"/>
      <c r="D116" s="116"/>
      <c r="E116" s="113">
        <v>851</v>
      </c>
      <c r="F116" s="3" t="s">
        <v>45</v>
      </c>
      <c r="G116" s="4" t="s">
        <v>91</v>
      </c>
      <c r="H116" s="150" t="s">
        <v>593</v>
      </c>
      <c r="I116" s="3" t="s">
        <v>21</v>
      </c>
      <c r="J116" s="22">
        <f t="shared" ref="J116:T116" si="70">J117</f>
        <v>966406</v>
      </c>
      <c r="K116" s="22">
        <f t="shared" si="70"/>
        <v>0</v>
      </c>
      <c r="L116" s="22">
        <f t="shared" si="70"/>
        <v>966406</v>
      </c>
      <c r="M116" s="22">
        <f t="shared" si="70"/>
        <v>0</v>
      </c>
      <c r="N116" s="22">
        <f t="shared" si="70"/>
        <v>966406</v>
      </c>
      <c r="O116" s="22">
        <f t="shared" si="70"/>
        <v>509119.39</v>
      </c>
      <c r="P116" s="255">
        <f t="shared" si="43"/>
        <v>52.681729004165959</v>
      </c>
      <c r="Q116" s="22"/>
      <c r="R116" s="22" t="e">
        <f t="shared" si="70"/>
        <v>#REF!</v>
      </c>
      <c r="S116" s="22" t="e">
        <f t="shared" si="70"/>
        <v>#REF!</v>
      </c>
      <c r="T116" s="22" t="e">
        <f t="shared" si="70"/>
        <v>#REF!</v>
      </c>
      <c r="U116" s="254" t="e">
        <f t="shared" si="44"/>
        <v>#REF!</v>
      </c>
    </row>
    <row r="117" spans="1:21" ht="27.75" customHeight="1" x14ac:dyDescent="0.25">
      <c r="A117" s="117" t="s">
        <v>9</v>
      </c>
      <c r="B117" s="117"/>
      <c r="C117" s="117"/>
      <c r="D117" s="117"/>
      <c r="E117" s="113">
        <v>851</v>
      </c>
      <c r="F117" s="3" t="s">
        <v>45</v>
      </c>
      <c r="G117" s="4" t="s">
        <v>91</v>
      </c>
      <c r="H117" s="150" t="s">
        <v>593</v>
      </c>
      <c r="I117" s="3" t="s">
        <v>22</v>
      </c>
      <c r="J117" s="22">
        <f>'6.ВС'!J87</f>
        <v>966406</v>
      </c>
      <c r="K117" s="22">
        <f>'6.ВС'!K87</f>
        <v>0</v>
      </c>
      <c r="L117" s="22">
        <f>'6.ВС'!L87</f>
        <v>966406</v>
      </c>
      <c r="M117" s="22">
        <f>'6.ВС'!M87</f>
        <v>0</v>
      </c>
      <c r="N117" s="22">
        <f>'6.ВС'!N87</f>
        <v>966406</v>
      </c>
      <c r="O117" s="22">
        <f>'6.ВС'!O87</f>
        <v>509119.39</v>
      </c>
      <c r="P117" s="255">
        <f t="shared" ref="P117:P163" si="71">O117/N117*100</f>
        <v>52.681729004165959</v>
      </c>
      <c r="Q117" s="22"/>
      <c r="R117" s="22" t="e">
        <f>'6.ВС'!#REF!</f>
        <v>#REF!</v>
      </c>
      <c r="S117" s="22" t="e">
        <f>'6.ВС'!#REF!</f>
        <v>#REF!</v>
      </c>
      <c r="T117" s="22" t="e">
        <f>'6.ВС'!#REF!</f>
        <v>#REF!</v>
      </c>
      <c r="U117" s="254" t="e">
        <f t="shared" ref="U117:U163" si="72">T117/S117*100</f>
        <v>#REF!</v>
      </c>
    </row>
    <row r="118" spans="1:21" ht="27.75" customHeight="1" x14ac:dyDescent="0.25">
      <c r="A118" s="117" t="s">
        <v>23</v>
      </c>
      <c r="B118" s="117"/>
      <c r="C118" s="117"/>
      <c r="D118" s="117"/>
      <c r="E118" s="113">
        <v>851</v>
      </c>
      <c r="F118" s="3" t="s">
        <v>45</v>
      </c>
      <c r="G118" s="4" t="s">
        <v>91</v>
      </c>
      <c r="H118" s="150" t="s">
        <v>593</v>
      </c>
      <c r="I118" s="3" t="s">
        <v>24</v>
      </c>
      <c r="J118" s="22">
        <f t="shared" ref="J118:T118" si="73">J119</f>
        <v>31400</v>
      </c>
      <c r="K118" s="22">
        <f t="shared" si="73"/>
        <v>0</v>
      </c>
      <c r="L118" s="22">
        <f t="shared" si="73"/>
        <v>31400</v>
      </c>
      <c r="M118" s="22">
        <f t="shared" si="73"/>
        <v>0</v>
      </c>
      <c r="N118" s="22">
        <f t="shared" si="73"/>
        <v>31400</v>
      </c>
      <c r="O118" s="22">
        <f t="shared" si="73"/>
        <v>15862</v>
      </c>
      <c r="P118" s="255">
        <f t="shared" si="71"/>
        <v>50.515923566878982</v>
      </c>
      <c r="Q118" s="22"/>
      <c r="R118" s="22" t="e">
        <f t="shared" si="73"/>
        <v>#REF!</v>
      </c>
      <c r="S118" s="22" t="e">
        <f t="shared" si="73"/>
        <v>#REF!</v>
      </c>
      <c r="T118" s="22" t="e">
        <f t="shared" si="73"/>
        <v>#REF!</v>
      </c>
      <c r="U118" s="254" t="e">
        <f t="shared" si="72"/>
        <v>#REF!</v>
      </c>
    </row>
    <row r="119" spans="1:21" ht="27.75" customHeight="1" x14ac:dyDescent="0.25">
      <c r="A119" s="117" t="s">
        <v>25</v>
      </c>
      <c r="B119" s="117"/>
      <c r="C119" s="117"/>
      <c r="D119" s="117"/>
      <c r="E119" s="113">
        <v>851</v>
      </c>
      <c r="F119" s="3" t="s">
        <v>45</v>
      </c>
      <c r="G119" s="4" t="s">
        <v>91</v>
      </c>
      <c r="H119" s="150" t="s">
        <v>593</v>
      </c>
      <c r="I119" s="3" t="s">
        <v>26</v>
      </c>
      <c r="J119" s="22">
        <f>'6.ВС'!J89</f>
        <v>31400</v>
      </c>
      <c r="K119" s="22">
        <f>'6.ВС'!K89</f>
        <v>0</v>
      </c>
      <c r="L119" s="22">
        <f>'6.ВС'!L89</f>
        <v>31400</v>
      </c>
      <c r="M119" s="22">
        <f>'6.ВС'!M89</f>
        <v>0</v>
      </c>
      <c r="N119" s="22">
        <f>'6.ВС'!N89</f>
        <v>31400</v>
      </c>
      <c r="O119" s="22">
        <f>'6.ВС'!O89</f>
        <v>15862</v>
      </c>
      <c r="P119" s="255">
        <f t="shared" si="71"/>
        <v>50.515923566878982</v>
      </c>
      <c r="Q119" s="22"/>
      <c r="R119" s="22" t="e">
        <f>'6.ВС'!#REF!</f>
        <v>#REF!</v>
      </c>
      <c r="S119" s="22" t="e">
        <f>'6.ВС'!#REF!</f>
        <v>#REF!</v>
      </c>
      <c r="T119" s="22" t="e">
        <f>'6.ВС'!#REF!</f>
        <v>#REF!</v>
      </c>
      <c r="U119" s="254" t="e">
        <f t="shared" si="72"/>
        <v>#REF!</v>
      </c>
    </row>
    <row r="120" spans="1:21" ht="27.75" customHeight="1" x14ac:dyDescent="0.25">
      <c r="A120" s="116" t="s">
        <v>262</v>
      </c>
      <c r="B120" s="117"/>
      <c r="C120" s="117"/>
      <c r="D120" s="117"/>
      <c r="E120" s="113"/>
      <c r="F120" s="3" t="s">
        <v>45</v>
      </c>
      <c r="G120" s="4" t="s">
        <v>91</v>
      </c>
      <c r="H120" s="150" t="s">
        <v>594</v>
      </c>
      <c r="I120" s="3"/>
      <c r="J120" s="22">
        <f t="shared" ref="J120:T121" si="74">J121</f>
        <v>157222.28</v>
      </c>
      <c r="K120" s="22">
        <f t="shared" si="74"/>
        <v>0</v>
      </c>
      <c r="L120" s="22">
        <f t="shared" si="74"/>
        <v>157222.28</v>
      </c>
      <c r="M120" s="22">
        <f t="shared" si="74"/>
        <v>0</v>
      </c>
      <c r="N120" s="22">
        <f t="shared" si="74"/>
        <v>157222.28</v>
      </c>
      <c r="O120" s="22">
        <f t="shared" si="74"/>
        <v>94160</v>
      </c>
      <c r="P120" s="255">
        <f t="shared" si="71"/>
        <v>59.889730641229733</v>
      </c>
      <c r="Q120" s="22"/>
      <c r="R120" s="22" t="e">
        <f t="shared" si="74"/>
        <v>#REF!</v>
      </c>
      <c r="S120" s="22" t="e">
        <f t="shared" si="74"/>
        <v>#REF!</v>
      </c>
      <c r="T120" s="22" t="e">
        <f t="shared" si="74"/>
        <v>#REF!</v>
      </c>
      <c r="U120" s="254" t="e">
        <f t="shared" si="72"/>
        <v>#REF!</v>
      </c>
    </row>
    <row r="121" spans="1:21" ht="27.75" customHeight="1" x14ac:dyDescent="0.25">
      <c r="A121" s="117" t="s">
        <v>20</v>
      </c>
      <c r="B121" s="117"/>
      <c r="C121" s="117"/>
      <c r="D121" s="117"/>
      <c r="E121" s="113"/>
      <c r="F121" s="3" t="s">
        <v>45</v>
      </c>
      <c r="G121" s="4" t="s">
        <v>91</v>
      </c>
      <c r="H121" s="150" t="s">
        <v>594</v>
      </c>
      <c r="I121" s="3" t="s">
        <v>21</v>
      </c>
      <c r="J121" s="22">
        <f t="shared" si="74"/>
        <v>157222.28</v>
      </c>
      <c r="K121" s="22">
        <f t="shared" si="74"/>
        <v>0</v>
      </c>
      <c r="L121" s="22">
        <f t="shared" si="74"/>
        <v>157222.28</v>
      </c>
      <c r="M121" s="22">
        <f t="shared" si="74"/>
        <v>0</v>
      </c>
      <c r="N121" s="22">
        <f t="shared" si="74"/>
        <v>157222.28</v>
      </c>
      <c r="O121" s="22">
        <f t="shared" si="74"/>
        <v>94160</v>
      </c>
      <c r="P121" s="255">
        <f t="shared" si="71"/>
        <v>59.889730641229733</v>
      </c>
      <c r="Q121" s="22"/>
      <c r="R121" s="22" t="e">
        <f t="shared" si="74"/>
        <v>#REF!</v>
      </c>
      <c r="S121" s="22" t="e">
        <f t="shared" si="74"/>
        <v>#REF!</v>
      </c>
      <c r="T121" s="22" t="e">
        <f t="shared" si="74"/>
        <v>#REF!</v>
      </c>
      <c r="U121" s="254" t="e">
        <f t="shared" si="72"/>
        <v>#REF!</v>
      </c>
    </row>
    <row r="122" spans="1:21" ht="27.75" customHeight="1" x14ac:dyDescent="0.25">
      <c r="A122" s="117" t="s">
        <v>9</v>
      </c>
      <c r="B122" s="117"/>
      <c r="C122" s="117"/>
      <c r="D122" s="117"/>
      <c r="E122" s="113"/>
      <c r="F122" s="3" t="s">
        <v>45</v>
      </c>
      <c r="G122" s="4" t="s">
        <v>91</v>
      </c>
      <c r="H122" s="150" t="s">
        <v>594</v>
      </c>
      <c r="I122" s="3" t="s">
        <v>22</v>
      </c>
      <c r="J122" s="22">
        <f>'6.ВС'!J92</f>
        <v>157222.28</v>
      </c>
      <c r="K122" s="22">
        <f>'6.ВС'!K92</f>
        <v>0</v>
      </c>
      <c r="L122" s="22">
        <f>'6.ВС'!L92</f>
        <v>157222.28</v>
      </c>
      <c r="M122" s="22">
        <f>'6.ВС'!M92</f>
        <v>0</v>
      </c>
      <c r="N122" s="22">
        <f>'6.ВС'!N92</f>
        <v>157222.28</v>
      </c>
      <c r="O122" s="22">
        <f>'6.ВС'!O92</f>
        <v>94160</v>
      </c>
      <c r="P122" s="255">
        <f t="shared" si="71"/>
        <v>59.889730641229733</v>
      </c>
      <c r="Q122" s="22"/>
      <c r="R122" s="22" t="e">
        <f>'6.ВС'!#REF!</f>
        <v>#REF!</v>
      </c>
      <c r="S122" s="22" t="e">
        <f>'6.ВС'!#REF!</f>
        <v>#REF!</v>
      </c>
      <c r="T122" s="22" t="e">
        <f>'6.ВС'!#REF!</f>
        <v>#REF!</v>
      </c>
      <c r="U122" s="254" t="e">
        <f t="shared" si="72"/>
        <v>#REF!</v>
      </c>
    </row>
    <row r="123" spans="1:21" ht="27.75" customHeight="1" x14ac:dyDescent="0.25">
      <c r="A123" s="116" t="s">
        <v>52</v>
      </c>
      <c r="B123" s="117"/>
      <c r="C123" s="117"/>
      <c r="D123" s="117"/>
      <c r="E123" s="113">
        <v>851</v>
      </c>
      <c r="F123" s="3" t="s">
        <v>13</v>
      </c>
      <c r="G123" s="3"/>
      <c r="H123" s="4"/>
      <c r="I123" s="3"/>
      <c r="J123" s="22">
        <f t="shared" ref="J123:O123" si="75">J124+J128+J138+J142</f>
        <v>14028100.32</v>
      </c>
      <c r="K123" s="22">
        <f t="shared" si="75"/>
        <v>1597711.8900000001</v>
      </c>
      <c r="L123" s="22">
        <f t="shared" si="75"/>
        <v>12430388.43</v>
      </c>
      <c r="M123" s="22">
        <f t="shared" si="75"/>
        <v>0</v>
      </c>
      <c r="N123" s="22">
        <f t="shared" si="75"/>
        <v>14028100.32</v>
      </c>
      <c r="O123" s="22">
        <f t="shared" si="75"/>
        <v>7164146.5</v>
      </c>
      <c r="P123" s="255">
        <f t="shared" si="71"/>
        <v>51.069969108974831</v>
      </c>
      <c r="Q123" s="22"/>
      <c r="R123" s="22" t="e">
        <f>R124+R128+R138+R142</f>
        <v>#REF!</v>
      </c>
      <c r="S123" s="22" t="e">
        <f>S124+S128+S138+S142</f>
        <v>#REF!</v>
      </c>
      <c r="T123" s="22" t="e">
        <f>T124+T128+T138+T142</f>
        <v>#REF!</v>
      </c>
      <c r="U123" s="254" t="e">
        <f t="shared" si="72"/>
        <v>#REF!</v>
      </c>
    </row>
    <row r="124" spans="1:21" ht="27.75" customHeight="1" x14ac:dyDescent="0.25">
      <c r="A124" s="116" t="s">
        <v>53</v>
      </c>
      <c r="B124" s="117"/>
      <c r="C124" s="117"/>
      <c r="D124" s="117"/>
      <c r="E124" s="113">
        <v>851</v>
      </c>
      <c r="F124" s="3" t="s">
        <v>13</v>
      </c>
      <c r="G124" s="3" t="s">
        <v>30</v>
      </c>
      <c r="H124" s="4"/>
      <c r="I124" s="3"/>
      <c r="J124" s="23">
        <f>J125</f>
        <v>242711.89</v>
      </c>
      <c r="K124" s="23">
        <f t="shared" ref="K124:T124" si="76">K125</f>
        <v>242711.89</v>
      </c>
      <c r="L124" s="23">
        <f t="shared" si="76"/>
        <v>0</v>
      </c>
      <c r="M124" s="23">
        <f t="shared" si="76"/>
        <v>0</v>
      </c>
      <c r="N124" s="23">
        <f t="shared" si="76"/>
        <v>242711.89</v>
      </c>
      <c r="O124" s="23">
        <f t="shared" si="76"/>
        <v>104634</v>
      </c>
      <c r="P124" s="23">
        <f t="shared" si="76"/>
        <v>43.110372549115738</v>
      </c>
      <c r="Q124" s="23">
        <f t="shared" si="76"/>
        <v>0</v>
      </c>
      <c r="R124" s="23" t="e">
        <f t="shared" si="76"/>
        <v>#REF!</v>
      </c>
      <c r="S124" s="23" t="e">
        <f t="shared" si="76"/>
        <v>#REF!</v>
      </c>
      <c r="T124" s="23" t="e">
        <f t="shared" si="76"/>
        <v>#REF!</v>
      </c>
      <c r="U124" s="254" t="e">
        <f t="shared" si="72"/>
        <v>#REF!</v>
      </c>
    </row>
    <row r="125" spans="1:21" ht="27.75" customHeight="1" x14ac:dyDescent="0.25">
      <c r="A125" s="116" t="s">
        <v>557</v>
      </c>
      <c r="B125" s="117"/>
      <c r="C125" s="117"/>
      <c r="D125" s="117"/>
      <c r="E125" s="113">
        <v>851</v>
      </c>
      <c r="F125" s="3" t="s">
        <v>13</v>
      </c>
      <c r="G125" s="3" t="s">
        <v>30</v>
      </c>
      <c r="H125" s="189" t="s">
        <v>595</v>
      </c>
      <c r="I125" s="3"/>
      <c r="J125" s="22">
        <f t="shared" ref="J125:T126" si="77">J126</f>
        <v>242711.89</v>
      </c>
      <c r="K125" s="22">
        <f t="shared" si="77"/>
        <v>242711.89</v>
      </c>
      <c r="L125" s="22">
        <f t="shared" si="77"/>
        <v>0</v>
      </c>
      <c r="M125" s="22">
        <f t="shared" si="77"/>
        <v>0</v>
      </c>
      <c r="N125" s="22">
        <f t="shared" si="77"/>
        <v>242711.89</v>
      </c>
      <c r="O125" s="22">
        <f t="shared" si="77"/>
        <v>104634</v>
      </c>
      <c r="P125" s="255">
        <f t="shared" si="71"/>
        <v>43.110372549115738</v>
      </c>
      <c r="Q125" s="22"/>
      <c r="R125" s="22" t="e">
        <f t="shared" si="77"/>
        <v>#REF!</v>
      </c>
      <c r="S125" s="22" t="e">
        <f t="shared" si="77"/>
        <v>#REF!</v>
      </c>
      <c r="T125" s="22" t="e">
        <f t="shared" si="77"/>
        <v>#REF!</v>
      </c>
      <c r="U125" s="254" t="e">
        <f t="shared" si="72"/>
        <v>#REF!</v>
      </c>
    </row>
    <row r="126" spans="1:21" ht="27.75" customHeight="1" x14ac:dyDescent="0.25">
      <c r="A126" s="117" t="s">
        <v>20</v>
      </c>
      <c r="B126" s="116"/>
      <c r="C126" s="116"/>
      <c r="D126" s="116"/>
      <c r="E126" s="113">
        <v>851</v>
      </c>
      <c r="F126" s="3" t="s">
        <v>13</v>
      </c>
      <c r="G126" s="3" t="s">
        <v>30</v>
      </c>
      <c r="H126" s="4" t="s">
        <v>595</v>
      </c>
      <c r="I126" s="3" t="s">
        <v>21</v>
      </c>
      <c r="J126" s="22">
        <f t="shared" si="77"/>
        <v>242711.89</v>
      </c>
      <c r="K126" s="22">
        <f t="shared" si="77"/>
        <v>242711.89</v>
      </c>
      <c r="L126" s="22">
        <f t="shared" si="77"/>
        <v>0</v>
      </c>
      <c r="M126" s="22">
        <f t="shared" si="77"/>
        <v>0</v>
      </c>
      <c r="N126" s="22">
        <f t="shared" si="77"/>
        <v>242711.89</v>
      </c>
      <c r="O126" s="22">
        <f t="shared" si="77"/>
        <v>104634</v>
      </c>
      <c r="P126" s="255">
        <f t="shared" si="71"/>
        <v>43.110372549115738</v>
      </c>
      <c r="Q126" s="22"/>
      <c r="R126" s="22" t="e">
        <f t="shared" si="77"/>
        <v>#REF!</v>
      </c>
      <c r="S126" s="22" t="e">
        <f t="shared" si="77"/>
        <v>#REF!</v>
      </c>
      <c r="T126" s="22" t="e">
        <f t="shared" si="77"/>
        <v>#REF!</v>
      </c>
      <c r="U126" s="254" t="e">
        <f t="shared" si="72"/>
        <v>#REF!</v>
      </c>
    </row>
    <row r="127" spans="1:21" ht="27.75" customHeight="1" x14ac:dyDescent="0.25">
      <c r="A127" s="117" t="s">
        <v>9</v>
      </c>
      <c r="B127" s="117"/>
      <c r="C127" s="117"/>
      <c r="D127" s="117"/>
      <c r="E127" s="113">
        <v>851</v>
      </c>
      <c r="F127" s="3" t="s">
        <v>13</v>
      </c>
      <c r="G127" s="3" t="s">
        <v>30</v>
      </c>
      <c r="H127" s="4" t="s">
        <v>595</v>
      </c>
      <c r="I127" s="3" t="s">
        <v>22</v>
      </c>
      <c r="J127" s="22">
        <f>'6.ВС'!J97</f>
        <v>242711.89</v>
      </c>
      <c r="K127" s="22">
        <f>'6.ВС'!K97</f>
        <v>242711.89</v>
      </c>
      <c r="L127" s="22">
        <f>'6.ВС'!L97</f>
        <v>0</v>
      </c>
      <c r="M127" s="22">
        <f>'6.ВС'!M97</f>
        <v>0</v>
      </c>
      <c r="N127" s="22">
        <f>'6.ВС'!N97</f>
        <v>242711.89</v>
      </c>
      <c r="O127" s="22">
        <f>'6.ВС'!O97</f>
        <v>104634</v>
      </c>
      <c r="P127" s="255">
        <f t="shared" si="71"/>
        <v>43.110372549115738</v>
      </c>
      <c r="Q127" s="22"/>
      <c r="R127" s="22" t="e">
        <f>'6.ВС'!#REF!</f>
        <v>#REF!</v>
      </c>
      <c r="S127" s="22" t="e">
        <f>'6.ВС'!#REF!</f>
        <v>#REF!</v>
      </c>
      <c r="T127" s="22" t="e">
        <f>'6.ВС'!#REF!</f>
        <v>#REF!</v>
      </c>
      <c r="U127" s="254" t="e">
        <f t="shared" si="72"/>
        <v>#REF!</v>
      </c>
    </row>
    <row r="128" spans="1:21" ht="27.75" customHeight="1" x14ac:dyDescent="0.25">
      <c r="A128" s="116" t="s">
        <v>56</v>
      </c>
      <c r="B128" s="117"/>
      <c r="C128" s="117"/>
      <c r="D128" s="117"/>
      <c r="E128" s="113">
        <v>851</v>
      </c>
      <c r="F128" s="3" t="s">
        <v>13</v>
      </c>
      <c r="G128" s="3" t="s">
        <v>57</v>
      </c>
      <c r="H128" s="4"/>
      <c r="I128" s="3"/>
      <c r="J128" s="23">
        <f t="shared" ref="J128:O128" si="78">J129+J132+J135</f>
        <v>4555000</v>
      </c>
      <c r="K128" s="23">
        <f t="shared" si="78"/>
        <v>1355000</v>
      </c>
      <c r="L128" s="23">
        <f t="shared" si="78"/>
        <v>3200000</v>
      </c>
      <c r="M128" s="23">
        <f t="shared" si="78"/>
        <v>0</v>
      </c>
      <c r="N128" s="23">
        <f t="shared" si="78"/>
        <v>4555000</v>
      </c>
      <c r="O128" s="23">
        <f t="shared" si="78"/>
        <v>2121892.6</v>
      </c>
      <c r="P128" s="255">
        <f t="shared" si="71"/>
        <v>46.583811196487382</v>
      </c>
      <c r="Q128" s="23"/>
      <c r="R128" s="23" t="e">
        <f t="shared" ref="R128:T128" si="79">R129+R132+R135</f>
        <v>#REF!</v>
      </c>
      <c r="S128" s="23" t="e">
        <f t="shared" si="79"/>
        <v>#REF!</v>
      </c>
      <c r="T128" s="23" t="e">
        <f t="shared" si="79"/>
        <v>#REF!</v>
      </c>
      <c r="U128" s="254" t="e">
        <f t="shared" si="72"/>
        <v>#REF!</v>
      </c>
    </row>
    <row r="129" spans="1:21" ht="27.75" customHeight="1" x14ac:dyDescent="0.25">
      <c r="A129" s="98" t="s">
        <v>766</v>
      </c>
      <c r="B129" s="198"/>
      <c r="C129" s="198"/>
      <c r="D129" s="198"/>
      <c r="E129" s="4" t="s">
        <v>282</v>
      </c>
      <c r="F129" s="3" t="s">
        <v>13</v>
      </c>
      <c r="G129" s="3" t="s">
        <v>57</v>
      </c>
      <c r="H129" s="150" t="s">
        <v>767</v>
      </c>
      <c r="I129" s="3"/>
      <c r="J129" s="23">
        <f t="shared" ref="J129:T129" si="80">J130</f>
        <v>1355000</v>
      </c>
      <c r="K129" s="23">
        <f t="shared" si="80"/>
        <v>1355000</v>
      </c>
      <c r="L129" s="23">
        <f t="shared" si="80"/>
        <v>0</v>
      </c>
      <c r="M129" s="23">
        <f t="shared" si="80"/>
        <v>0</v>
      </c>
      <c r="N129" s="23">
        <f t="shared" si="80"/>
        <v>1355000</v>
      </c>
      <c r="O129" s="23">
        <f t="shared" si="80"/>
        <v>0</v>
      </c>
      <c r="P129" s="255">
        <f t="shared" si="71"/>
        <v>0</v>
      </c>
      <c r="Q129" s="23"/>
      <c r="R129" s="23" t="e">
        <f t="shared" si="80"/>
        <v>#REF!</v>
      </c>
      <c r="S129" s="23" t="e">
        <f t="shared" si="80"/>
        <v>#REF!</v>
      </c>
      <c r="T129" s="23" t="e">
        <f t="shared" si="80"/>
        <v>#REF!</v>
      </c>
      <c r="U129" s="254" t="e">
        <f t="shared" si="72"/>
        <v>#REF!</v>
      </c>
    </row>
    <row r="130" spans="1:21" ht="27.75" customHeight="1" x14ac:dyDescent="0.25">
      <c r="A130" s="73" t="s">
        <v>20</v>
      </c>
      <c r="B130" s="198"/>
      <c r="C130" s="198"/>
      <c r="D130" s="198"/>
      <c r="E130" s="4" t="s">
        <v>282</v>
      </c>
      <c r="F130" s="3" t="s">
        <v>13</v>
      </c>
      <c r="G130" s="3" t="s">
        <v>57</v>
      </c>
      <c r="H130" s="150" t="s">
        <v>767</v>
      </c>
      <c r="I130" s="3" t="s">
        <v>21</v>
      </c>
      <c r="J130" s="23">
        <f t="shared" ref="J130:T130" si="81">J131</f>
        <v>1355000</v>
      </c>
      <c r="K130" s="23">
        <f t="shared" si="81"/>
        <v>1355000</v>
      </c>
      <c r="L130" s="23">
        <f t="shared" si="81"/>
        <v>0</v>
      </c>
      <c r="M130" s="23">
        <f t="shared" si="81"/>
        <v>0</v>
      </c>
      <c r="N130" s="23">
        <f t="shared" si="81"/>
        <v>1355000</v>
      </c>
      <c r="O130" s="23">
        <f t="shared" si="81"/>
        <v>0</v>
      </c>
      <c r="P130" s="255">
        <f t="shared" si="71"/>
        <v>0</v>
      </c>
      <c r="Q130" s="23"/>
      <c r="R130" s="23" t="e">
        <f t="shared" si="81"/>
        <v>#REF!</v>
      </c>
      <c r="S130" s="23" t="e">
        <f t="shared" si="81"/>
        <v>#REF!</v>
      </c>
      <c r="T130" s="23" t="e">
        <f t="shared" si="81"/>
        <v>#REF!</v>
      </c>
      <c r="U130" s="254" t="e">
        <f t="shared" si="72"/>
        <v>#REF!</v>
      </c>
    </row>
    <row r="131" spans="1:21" ht="27.75" customHeight="1" x14ac:dyDescent="0.25">
      <c r="A131" s="73" t="s">
        <v>9</v>
      </c>
      <c r="B131" s="198"/>
      <c r="C131" s="198"/>
      <c r="D131" s="198"/>
      <c r="E131" s="4" t="s">
        <v>282</v>
      </c>
      <c r="F131" s="3" t="s">
        <v>13</v>
      </c>
      <c r="G131" s="3" t="s">
        <v>57</v>
      </c>
      <c r="H131" s="150" t="s">
        <v>767</v>
      </c>
      <c r="I131" s="3" t="s">
        <v>22</v>
      </c>
      <c r="J131" s="23">
        <f>'6.ВС'!J101</f>
        <v>1355000</v>
      </c>
      <c r="K131" s="23">
        <f>'6.ВС'!K101</f>
        <v>1355000</v>
      </c>
      <c r="L131" s="23">
        <f>'6.ВС'!L101</f>
        <v>0</v>
      </c>
      <c r="M131" s="23">
        <f>'6.ВС'!M101</f>
        <v>0</v>
      </c>
      <c r="N131" s="23">
        <f>'6.ВС'!N101</f>
        <v>1355000</v>
      </c>
      <c r="O131" s="23">
        <f>'6.ВС'!O101</f>
        <v>0</v>
      </c>
      <c r="P131" s="255">
        <f t="shared" si="71"/>
        <v>0</v>
      </c>
      <c r="Q131" s="23"/>
      <c r="R131" s="23" t="e">
        <f>'6.ВС'!#REF!</f>
        <v>#REF!</v>
      </c>
      <c r="S131" s="23" t="e">
        <f>'6.ВС'!#REF!</f>
        <v>#REF!</v>
      </c>
      <c r="T131" s="23" t="e">
        <f>'6.ВС'!#REF!</f>
        <v>#REF!</v>
      </c>
      <c r="U131" s="254" t="e">
        <f t="shared" si="72"/>
        <v>#REF!</v>
      </c>
    </row>
    <row r="132" spans="1:21" ht="27.75" customHeight="1" x14ac:dyDescent="0.25">
      <c r="A132" s="116" t="s">
        <v>242</v>
      </c>
      <c r="B132" s="117"/>
      <c r="C132" s="117"/>
      <c r="D132" s="117"/>
      <c r="E132" s="113">
        <v>851</v>
      </c>
      <c r="F132" s="3" t="s">
        <v>13</v>
      </c>
      <c r="G132" s="3" t="s">
        <v>57</v>
      </c>
      <c r="H132" s="150" t="s">
        <v>596</v>
      </c>
      <c r="I132" s="3"/>
      <c r="J132" s="22">
        <f t="shared" ref="J132:T133" si="82">J133</f>
        <v>3144900</v>
      </c>
      <c r="K132" s="22">
        <f t="shared" si="82"/>
        <v>0</v>
      </c>
      <c r="L132" s="22">
        <f t="shared" si="82"/>
        <v>3144900</v>
      </c>
      <c r="M132" s="22">
        <f t="shared" si="82"/>
        <v>0</v>
      </c>
      <c r="N132" s="22">
        <f t="shared" si="82"/>
        <v>3144900</v>
      </c>
      <c r="O132" s="22">
        <f t="shared" si="82"/>
        <v>2078389.6</v>
      </c>
      <c r="P132" s="255">
        <f t="shared" si="71"/>
        <v>66.087621228019984</v>
      </c>
      <c r="Q132" s="22"/>
      <c r="R132" s="22" t="e">
        <f t="shared" si="82"/>
        <v>#REF!</v>
      </c>
      <c r="S132" s="22" t="e">
        <f t="shared" si="82"/>
        <v>#REF!</v>
      </c>
      <c r="T132" s="22" t="e">
        <f t="shared" si="82"/>
        <v>#REF!</v>
      </c>
      <c r="U132" s="254" t="e">
        <f t="shared" si="72"/>
        <v>#REF!</v>
      </c>
    </row>
    <row r="133" spans="1:21" ht="27.75" customHeight="1" x14ac:dyDescent="0.25">
      <c r="A133" s="117" t="s">
        <v>23</v>
      </c>
      <c r="B133" s="117"/>
      <c r="C133" s="117"/>
      <c r="D133" s="117"/>
      <c r="E133" s="113">
        <v>851</v>
      </c>
      <c r="F133" s="3" t="s">
        <v>13</v>
      </c>
      <c r="G133" s="3" t="s">
        <v>57</v>
      </c>
      <c r="H133" s="150" t="s">
        <v>596</v>
      </c>
      <c r="I133" s="3" t="s">
        <v>24</v>
      </c>
      <c r="J133" s="22">
        <f t="shared" si="82"/>
        <v>3144900</v>
      </c>
      <c r="K133" s="22">
        <f t="shared" si="82"/>
        <v>0</v>
      </c>
      <c r="L133" s="22">
        <f t="shared" si="82"/>
        <v>3144900</v>
      </c>
      <c r="M133" s="22">
        <f t="shared" si="82"/>
        <v>0</v>
      </c>
      <c r="N133" s="22">
        <f t="shared" si="82"/>
        <v>3144900</v>
      </c>
      <c r="O133" s="22">
        <f t="shared" si="82"/>
        <v>2078389.6</v>
      </c>
      <c r="P133" s="255">
        <f t="shared" si="71"/>
        <v>66.087621228019984</v>
      </c>
      <c r="Q133" s="22"/>
      <c r="R133" s="22" t="e">
        <f t="shared" si="82"/>
        <v>#REF!</v>
      </c>
      <c r="S133" s="22" t="e">
        <f t="shared" si="82"/>
        <v>#REF!</v>
      </c>
      <c r="T133" s="22" t="e">
        <f t="shared" si="82"/>
        <v>#REF!</v>
      </c>
      <c r="U133" s="254" t="e">
        <f t="shared" si="72"/>
        <v>#REF!</v>
      </c>
    </row>
    <row r="134" spans="1:21" ht="27.75" customHeight="1" x14ac:dyDescent="0.25">
      <c r="A134" s="117" t="s">
        <v>54</v>
      </c>
      <c r="B134" s="117"/>
      <c r="C134" s="117"/>
      <c r="D134" s="117"/>
      <c r="E134" s="113">
        <v>851</v>
      </c>
      <c r="F134" s="3" t="s">
        <v>13</v>
      </c>
      <c r="G134" s="3" t="s">
        <v>57</v>
      </c>
      <c r="H134" s="150" t="s">
        <v>596</v>
      </c>
      <c r="I134" s="3" t="s">
        <v>55</v>
      </c>
      <c r="J134" s="22">
        <f>'6.ВС'!J104</f>
        <v>3144900</v>
      </c>
      <c r="K134" s="22">
        <f>'6.ВС'!K104</f>
        <v>0</v>
      </c>
      <c r="L134" s="22">
        <f>'6.ВС'!L104</f>
        <v>3144900</v>
      </c>
      <c r="M134" s="22">
        <f>'6.ВС'!M104</f>
        <v>0</v>
      </c>
      <c r="N134" s="22">
        <f>'6.ВС'!N104</f>
        <v>3144900</v>
      </c>
      <c r="O134" s="22">
        <f>'6.ВС'!O104</f>
        <v>2078389.6</v>
      </c>
      <c r="P134" s="255">
        <f t="shared" si="71"/>
        <v>66.087621228019984</v>
      </c>
      <c r="Q134" s="22"/>
      <c r="R134" s="22" t="e">
        <f>'6.ВС'!#REF!</f>
        <v>#REF!</v>
      </c>
      <c r="S134" s="22" t="e">
        <f>'6.ВС'!#REF!</f>
        <v>#REF!</v>
      </c>
      <c r="T134" s="22" t="e">
        <f>'6.ВС'!#REF!</f>
        <v>#REF!</v>
      </c>
      <c r="U134" s="254" t="e">
        <f t="shared" si="72"/>
        <v>#REF!</v>
      </c>
    </row>
    <row r="135" spans="1:21" ht="27.75" customHeight="1" x14ac:dyDescent="0.25">
      <c r="A135" s="116" t="s">
        <v>58</v>
      </c>
      <c r="B135" s="117"/>
      <c r="C135" s="117"/>
      <c r="D135" s="117"/>
      <c r="E135" s="113">
        <v>851</v>
      </c>
      <c r="F135" s="3" t="s">
        <v>13</v>
      </c>
      <c r="G135" s="3" t="s">
        <v>57</v>
      </c>
      <c r="H135" s="150" t="s">
        <v>597</v>
      </c>
      <c r="I135" s="3"/>
      <c r="J135" s="22">
        <f t="shared" ref="J135:T136" si="83">J136</f>
        <v>55100</v>
      </c>
      <c r="K135" s="22">
        <f t="shared" si="83"/>
        <v>0</v>
      </c>
      <c r="L135" s="22">
        <f t="shared" si="83"/>
        <v>55100</v>
      </c>
      <c r="M135" s="22">
        <f t="shared" si="83"/>
        <v>0</v>
      </c>
      <c r="N135" s="22">
        <f t="shared" si="83"/>
        <v>55100</v>
      </c>
      <c r="O135" s="22">
        <f t="shared" si="83"/>
        <v>43503</v>
      </c>
      <c r="P135" s="255">
        <f t="shared" si="71"/>
        <v>78.952813067150643</v>
      </c>
      <c r="Q135" s="22"/>
      <c r="R135" s="22" t="e">
        <f t="shared" si="83"/>
        <v>#REF!</v>
      </c>
      <c r="S135" s="22" t="e">
        <f t="shared" si="83"/>
        <v>#REF!</v>
      </c>
      <c r="T135" s="22" t="e">
        <f t="shared" si="83"/>
        <v>#REF!</v>
      </c>
      <c r="U135" s="254" t="e">
        <f t="shared" si="72"/>
        <v>#REF!</v>
      </c>
    </row>
    <row r="136" spans="1:21" ht="27.75" customHeight="1" x14ac:dyDescent="0.25">
      <c r="A136" s="117" t="s">
        <v>23</v>
      </c>
      <c r="B136" s="117"/>
      <c r="C136" s="117"/>
      <c r="D136" s="117"/>
      <c r="E136" s="113">
        <v>851</v>
      </c>
      <c r="F136" s="3" t="s">
        <v>13</v>
      </c>
      <c r="G136" s="3" t="s">
        <v>57</v>
      </c>
      <c r="H136" s="150" t="s">
        <v>597</v>
      </c>
      <c r="I136" s="3" t="s">
        <v>24</v>
      </c>
      <c r="J136" s="22">
        <f t="shared" si="83"/>
        <v>55100</v>
      </c>
      <c r="K136" s="22">
        <f t="shared" si="83"/>
        <v>0</v>
      </c>
      <c r="L136" s="22">
        <f t="shared" si="83"/>
        <v>55100</v>
      </c>
      <c r="M136" s="22">
        <f t="shared" si="83"/>
        <v>0</v>
      </c>
      <c r="N136" s="22">
        <f t="shared" si="83"/>
        <v>55100</v>
      </c>
      <c r="O136" s="22">
        <f t="shared" si="83"/>
        <v>43503</v>
      </c>
      <c r="P136" s="255">
        <f t="shared" si="71"/>
        <v>78.952813067150643</v>
      </c>
      <c r="Q136" s="22"/>
      <c r="R136" s="22" t="e">
        <f t="shared" si="83"/>
        <v>#REF!</v>
      </c>
      <c r="S136" s="22" t="e">
        <f t="shared" si="83"/>
        <v>#REF!</v>
      </c>
      <c r="T136" s="22" t="e">
        <f t="shared" si="83"/>
        <v>#REF!</v>
      </c>
      <c r="U136" s="254" t="e">
        <f t="shared" si="72"/>
        <v>#REF!</v>
      </c>
    </row>
    <row r="137" spans="1:21" ht="27.75" customHeight="1" x14ac:dyDescent="0.25">
      <c r="A137" s="117" t="s">
        <v>25</v>
      </c>
      <c r="B137" s="117"/>
      <c r="C137" s="117"/>
      <c r="D137" s="117"/>
      <c r="E137" s="113">
        <v>851</v>
      </c>
      <c r="F137" s="3" t="s">
        <v>13</v>
      </c>
      <c r="G137" s="3" t="s">
        <v>57</v>
      </c>
      <c r="H137" s="150" t="s">
        <v>597</v>
      </c>
      <c r="I137" s="3" t="s">
        <v>26</v>
      </c>
      <c r="J137" s="22">
        <f>'6.ВС'!J107</f>
        <v>55100</v>
      </c>
      <c r="K137" s="22">
        <f>'6.ВС'!K107</f>
        <v>0</v>
      </c>
      <c r="L137" s="22">
        <f>'6.ВС'!L107</f>
        <v>55100</v>
      </c>
      <c r="M137" s="22">
        <f>'6.ВС'!M107</f>
        <v>0</v>
      </c>
      <c r="N137" s="22">
        <f>'6.ВС'!N107</f>
        <v>55100</v>
      </c>
      <c r="O137" s="22">
        <f>'6.ВС'!O107</f>
        <v>43503</v>
      </c>
      <c r="P137" s="255">
        <f t="shared" si="71"/>
        <v>78.952813067150643</v>
      </c>
      <c r="Q137" s="22"/>
      <c r="R137" s="22" t="e">
        <f>'6.ВС'!#REF!</f>
        <v>#REF!</v>
      </c>
      <c r="S137" s="22" t="e">
        <f>'6.ВС'!#REF!</f>
        <v>#REF!</v>
      </c>
      <c r="T137" s="22" t="e">
        <f>'6.ВС'!#REF!</f>
        <v>#REF!</v>
      </c>
      <c r="U137" s="254" t="e">
        <f t="shared" si="72"/>
        <v>#REF!</v>
      </c>
    </row>
    <row r="138" spans="1:21" ht="27.75" customHeight="1" x14ac:dyDescent="0.25">
      <c r="A138" s="116" t="s">
        <v>59</v>
      </c>
      <c r="B138" s="117"/>
      <c r="C138" s="117"/>
      <c r="D138" s="117"/>
      <c r="E138" s="113">
        <v>851</v>
      </c>
      <c r="F138" s="3" t="s">
        <v>13</v>
      </c>
      <c r="G138" s="3" t="s">
        <v>49</v>
      </c>
      <c r="H138" s="4"/>
      <c r="I138" s="3"/>
      <c r="J138" s="22">
        <f t="shared" ref="J138:T140" si="84">J139</f>
        <v>8915388.4299999997</v>
      </c>
      <c r="K138" s="22">
        <f t="shared" si="84"/>
        <v>0</v>
      </c>
      <c r="L138" s="22">
        <f t="shared" si="84"/>
        <v>8915388.4299999997</v>
      </c>
      <c r="M138" s="22">
        <f t="shared" si="84"/>
        <v>0</v>
      </c>
      <c r="N138" s="22">
        <f t="shared" si="84"/>
        <v>8915388.4299999997</v>
      </c>
      <c r="O138" s="22">
        <f t="shared" si="84"/>
        <v>4622619.9000000004</v>
      </c>
      <c r="P138" s="255">
        <f t="shared" si="71"/>
        <v>51.849899040237332</v>
      </c>
      <c r="Q138" s="22"/>
      <c r="R138" s="22" t="e">
        <f t="shared" si="84"/>
        <v>#REF!</v>
      </c>
      <c r="S138" s="22" t="e">
        <f t="shared" si="84"/>
        <v>#REF!</v>
      </c>
      <c r="T138" s="22" t="e">
        <f t="shared" si="84"/>
        <v>#REF!</v>
      </c>
      <c r="U138" s="254" t="e">
        <f t="shared" si="72"/>
        <v>#REF!</v>
      </c>
    </row>
    <row r="139" spans="1:21" ht="27.75" customHeight="1" x14ac:dyDescent="0.25">
      <c r="A139" s="116" t="s">
        <v>194</v>
      </c>
      <c r="B139" s="117"/>
      <c r="C139" s="117"/>
      <c r="D139" s="117"/>
      <c r="E139" s="113">
        <v>851</v>
      </c>
      <c r="F139" s="4" t="s">
        <v>13</v>
      </c>
      <c r="G139" s="4" t="s">
        <v>49</v>
      </c>
      <c r="H139" s="150" t="s">
        <v>598</v>
      </c>
      <c r="I139" s="4"/>
      <c r="J139" s="22">
        <f t="shared" si="84"/>
        <v>8915388.4299999997</v>
      </c>
      <c r="K139" s="22">
        <f t="shared" si="84"/>
        <v>0</v>
      </c>
      <c r="L139" s="22">
        <f t="shared" si="84"/>
        <v>8915388.4299999997</v>
      </c>
      <c r="M139" s="22">
        <f t="shared" si="84"/>
        <v>0</v>
      </c>
      <c r="N139" s="22">
        <f t="shared" si="84"/>
        <v>8915388.4299999997</v>
      </c>
      <c r="O139" s="22">
        <f t="shared" si="84"/>
        <v>4622619.9000000004</v>
      </c>
      <c r="P139" s="255">
        <f t="shared" si="71"/>
        <v>51.849899040237332</v>
      </c>
      <c r="Q139" s="22"/>
      <c r="R139" s="22" t="e">
        <f t="shared" si="84"/>
        <v>#REF!</v>
      </c>
      <c r="S139" s="22" t="e">
        <f t="shared" si="84"/>
        <v>#REF!</v>
      </c>
      <c r="T139" s="22" t="e">
        <f t="shared" si="84"/>
        <v>#REF!</v>
      </c>
      <c r="U139" s="254" t="e">
        <f t="shared" si="72"/>
        <v>#REF!</v>
      </c>
    </row>
    <row r="140" spans="1:21" ht="27.75" customHeight="1" x14ac:dyDescent="0.25">
      <c r="A140" s="116" t="s">
        <v>34</v>
      </c>
      <c r="B140" s="117"/>
      <c r="C140" s="117"/>
      <c r="D140" s="117"/>
      <c r="E140" s="113">
        <v>851</v>
      </c>
      <c r="F140" s="4" t="s">
        <v>13</v>
      </c>
      <c r="G140" s="4" t="s">
        <v>49</v>
      </c>
      <c r="H140" s="150" t="s">
        <v>598</v>
      </c>
      <c r="I140" s="3" t="s">
        <v>35</v>
      </c>
      <c r="J140" s="22">
        <f t="shared" si="84"/>
        <v>8915388.4299999997</v>
      </c>
      <c r="K140" s="22">
        <f t="shared" si="84"/>
        <v>0</v>
      </c>
      <c r="L140" s="22">
        <f t="shared" si="84"/>
        <v>8915388.4299999997</v>
      </c>
      <c r="M140" s="22">
        <f t="shared" si="84"/>
        <v>0</v>
      </c>
      <c r="N140" s="22">
        <f t="shared" si="84"/>
        <v>8915388.4299999997</v>
      </c>
      <c r="O140" s="22">
        <f t="shared" si="84"/>
        <v>4622619.9000000004</v>
      </c>
      <c r="P140" s="255">
        <f t="shared" si="71"/>
        <v>51.849899040237332</v>
      </c>
      <c r="Q140" s="22"/>
      <c r="R140" s="22" t="e">
        <f t="shared" si="84"/>
        <v>#REF!</v>
      </c>
      <c r="S140" s="22" t="e">
        <f t="shared" si="84"/>
        <v>#REF!</v>
      </c>
      <c r="T140" s="22" t="e">
        <f t="shared" si="84"/>
        <v>#REF!</v>
      </c>
      <c r="U140" s="254" t="e">
        <f t="shared" si="72"/>
        <v>#REF!</v>
      </c>
    </row>
    <row r="141" spans="1:21" ht="27.75" customHeight="1" x14ac:dyDescent="0.25">
      <c r="A141" s="117" t="s">
        <v>60</v>
      </c>
      <c r="B141" s="117"/>
      <c r="C141" s="117"/>
      <c r="D141" s="117"/>
      <c r="E141" s="113">
        <v>851</v>
      </c>
      <c r="F141" s="4" t="s">
        <v>13</v>
      </c>
      <c r="G141" s="4" t="s">
        <v>49</v>
      </c>
      <c r="H141" s="150" t="s">
        <v>598</v>
      </c>
      <c r="I141" s="3" t="s">
        <v>61</v>
      </c>
      <c r="J141" s="22">
        <f>'6.ВС'!J111</f>
        <v>8915388.4299999997</v>
      </c>
      <c r="K141" s="22">
        <f>'6.ВС'!K111</f>
        <v>0</v>
      </c>
      <c r="L141" s="22">
        <f>'6.ВС'!L111</f>
        <v>8915388.4299999997</v>
      </c>
      <c r="M141" s="22">
        <f>'6.ВС'!M111</f>
        <v>0</v>
      </c>
      <c r="N141" s="22">
        <f>'6.ВС'!N111</f>
        <v>8915388.4299999997</v>
      </c>
      <c r="O141" s="22">
        <f>'6.ВС'!O111</f>
        <v>4622619.9000000004</v>
      </c>
      <c r="P141" s="255">
        <f t="shared" si="71"/>
        <v>51.849899040237332</v>
      </c>
      <c r="Q141" s="22"/>
      <c r="R141" s="22" t="e">
        <f>'6.ВС'!#REF!</f>
        <v>#REF!</v>
      </c>
      <c r="S141" s="22" t="e">
        <f>'6.ВС'!#REF!</f>
        <v>#REF!</v>
      </c>
      <c r="T141" s="22" t="e">
        <f>'6.ВС'!#REF!</f>
        <v>#REF!</v>
      </c>
      <c r="U141" s="254" t="e">
        <f t="shared" si="72"/>
        <v>#REF!</v>
      </c>
    </row>
    <row r="142" spans="1:21" ht="27.75" customHeight="1" x14ac:dyDescent="0.25">
      <c r="A142" s="116" t="s">
        <v>62</v>
      </c>
      <c r="B142" s="117"/>
      <c r="C142" s="117"/>
      <c r="D142" s="117"/>
      <c r="E142" s="113">
        <v>851</v>
      </c>
      <c r="F142" s="3" t="s">
        <v>13</v>
      </c>
      <c r="G142" s="3" t="s">
        <v>63</v>
      </c>
      <c r="H142" s="4"/>
      <c r="I142" s="3"/>
      <c r="J142" s="22">
        <f>J143</f>
        <v>315000</v>
      </c>
      <c r="K142" s="22">
        <f t="shared" ref="K142:T142" si="85">K143</f>
        <v>0</v>
      </c>
      <c r="L142" s="22">
        <f t="shared" si="85"/>
        <v>315000</v>
      </c>
      <c r="M142" s="22">
        <f t="shared" si="85"/>
        <v>0</v>
      </c>
      <c r="N142" s="22">
        <f t="shared" si="85"/>
        <v>315000</v>
      </c>
      <c r="O142" s="22">
        <f t="shared" si="85"/>
        <v>315000</v>
      </c>
      <c r="P142" s="22">
        <f t="shared" si="85"/>
        <v>100</v>
      </c>
      <c r="Q142" s="22">
        <f t="shared" si="85"/>
        <v>0</v>
      </c>
      <c r="R142" s="22" t="e">
        <f t="shared" si="85"/>
        <v>#REF!</v>
      </c>
      <c r="S142" s="22" t="e">
        <f t="shared" si="85"/>
        <v>#REF!</v>
      </c>
      <c r="T142" s="22" t="e">
        <f t="shared" si="85"/>
        <v>#REF!</v>
      </c>
      <c r="U142" s="254" t="e">
        <f t="shared" si="72"/>
        <v>#REF!</v>
      </c>
    </row>
    <row r="143" spans="1:21" ht="27.75" customHeight="1" x14ac:dyDescent="0.25">
      <c r="A143" s="109" t="s">
        <v>572</v>
      </c>
      <c r="B143" s="117"/>
      <c r="C143" s="117"/>
      <c r="D143" s="117"/>
      <c r="E143" s="69">
        <v>851</v>
      </c>
      <c r="F143" s="69" t="s">
        <v>13</v>
      </c>
      <c r="G143" s="69" t="s">
        <v>63</v>
      </c>
      <c r="H143" s="150" t="s">
        <v>600</v>
      </c>
      <c r="I143" s="90"/>
      <c r="J143" s="22">
        <f t="shared" ref="J143:T144" si="86">J144</f>
        <v>315000</v>
      </c>
      <c r="K143" s="22">
        <f t="shared" si="86"/>
        <v>0</v>
      </c>
      <c r="L143" s="22">
        <f t="shared" si="86"/>
        <v>315000</v>
      </c>
      <c r="M143" s="22">
        <f t="shared" si="86"/>
        <v>0</v>
      </c>
      <c r="N143" s="22">
        <f t="shared" si="86"/>
        <v>315000</v>
      </c>
      <c r="O143" s="22">
        <f t="shared" si="86"/>
        <v>315000</v>
      </c>
      <c r="P143" s="255">
        <f t="shared" si="71"/>
        <v>100</v>
      </c>
      <c r="Q143" s="22"/>
      <c r="R143" s="22" t="e">
        <f t="shared" si="86"/>
        <v>#REF!</v>
      </c>
      <c r="S143" s="22" t="e">
        <f t="shared" si="86"/>
        <v>#REF!</v>
      </c>
      <c r="T143" s="22" t="e">
        <f t="shared" si="86"/>
        <v>#REF!</v>
      </c>
      <c r="U143" s="254" t="e">
        <f t="shared" si="72"/>
        <v>#REF!</v>
      </c>
    </row>
    <row r="144" spans="1:21" ht="27.75" customHeight="1" x14ac:dyDescent="0.25">
      <c r="A144" s="109" t="s">
        <v>20</v>
      </c>
      <c r="B144" s="117"/>
      <c r="C144" s="117"/>
      <c r="D144" s="117"/>
      <c r="E144" s="69">
        <v>851</v>
      </c>
      <c r="F144" s="69" t="s">
        <v>13</v>
      </c>
      <c r="G144" s="69" t="s">
        <v>63</v>
      </c>
      <c r="H144" s="150" t="s">
        <v>600</v>
      </c>
      <c r="I144" s="90" t="s">
        <v>21</v>
      </c>
      <c r="J144" s="22">
        <f t="shared" si="86"/>
        <v>315000</v>
      </c>
      <c r="K144" s="22">
        <f t="shared" si="86"/>
        <v>0</v>
      </c>
      <c r="L144" s="22">
        <f t="shared" si="86"/>
        <v>315000</v>
      </c>
      <c r="M144" s="22">
        <f t="shared" si="86"/>
        <v>0</v>
      </c>
      <c r="N144" s="22">
        <f t="shared" si="86"/>
        <v>315000</v>
      </c>
      <c r="O144" s="22">
        <f t="shared" si="86"/>
        <v>315000</v>
      </c>
      <c r="P144" s="255">
        <f t="shared" si="71"/>
        <v>100</v>
      </c>
      <c r="Q144" s="22"/>
      <c r="R144" s="22" t="e">
        <f t="shared" si="86"/>
        <v>#REF!</v>
      </c>
      <c r="S144" s="22" t="e">
        <f t="shared" si="86"/>
        <v>#REF!</v>
      </c>
      <c r="T144" s="22" t="e">
        <f t="shared" si="86"/>
        <v>#REF!</v>
      </c>
      <c r="U144" s="254" t="e">
        <f t="shared" si="72"/>
        <v>#REF!</v>
      </c>
    </row>
    <row r="145" spans="1:21" ht="27.75" customHeight="1" x14ac:dyDescent="0.25">
      <c r="A145" s="109" t="s">
        <v>9</v>
      </c>
      <c r="B145" s="117"/>
      <c r="C145" s="117"/>
      <c r="D145" s="117"/>
      <c r="E145" s="69">
        <v>851</v>
      </c>
      <c r="F145" s="69" t="s">
        <v>13</v>
      </c>
      <c r="G145" s="69" t="s">
        <v>63</v>
      </c>
      <c r="H145" s="150" t="s">
        <v>600</v>
      </c>
      <c r="I145" s="90" t="s">
        <v>22</v>
      </c>
      <c r="J145" s="22">
        <f>'6.ВС'!J115</f>
        <v>315000</v>
      </c>
      <c r="K145" s="22">
        <f>'6.ВС'!K115</f>
        <v>0</v>
      </c>
      <c r="L145" s="22">
        <f>'6.ВС'!L115</f>
        <v>315000</v>
      </c>
      <c r="M145" s="22">
        <f>'6.ВС'!M115</f>
        <v>0</v>
      </c>
      <c r="N145" s="22">
        <f>'6.ВС'!N115</f>
        <v>315000</v>
      </c>
      <c r="O145" s="22">
        <f>'6.ВС'!O115</f>
        <v>315000</v>
      </c>
      <c r="P145" s="255">
        <f t="shared" si="71"/>
        <v>100</v>
      </c>
      <c r="Q145" s="22"/>
      <c r="R145" s="22" t="e">
        <f>'6.ВС'!#REF!</f>
        <v>#REF!</v>
      </c>
      <c r="S145" s="22" t="e">
        <f>'6.ВС'!#REF!</f>
        <v>#REF!</v>
      </c>
      <c r="T145" s="22" t="e">
        <f>'6.ВС'!#REF!</f>
        <v>#REF!</v>
      </c>
      <c r="U145" s="254" t="e">
        <f t="shared" si="72"/>
        <v>#REF!</v>
      </c>
    </row>
    <row r="146" spans="1:21" ht="27.75" customHeight="1" x14ac:dyDescent="0.25">
      <c r="A146" s="116" t="s">
        <v>65</v>
      </c>
      <c r="B146" s="117"/>
      <c r="C146" s="117"/>
      <c r="D146" s="26"/>
      <c r="E146" s="113">
        <v>851</v>
      </c>
      <c r="F146" s="4" t="s">
        <v>30</v>
      </c>
      <c r="G146" s="4"/>
      <c r="H146" s="4"/>
      <c r="I146" s="3"/>
      <c r="J146" s="22">
        <f>J147+J157+J164</f>
        <v>16177927.960000001</v>
      </c>
      <c r="K146" s="22">
        <f t="shared" ref="K146:T146" si="87">K147+K157+K164</f>
        <v>13692734.51</v>
      </c>
      <c r="L146" s="22">
        <f t="shared" si="87"/>
        <v>2485193.4500000002</v>
      </c>
      <c r="M146" s="22">
        <f t="shared" si="87"/>
        <v>0</v>
      </c>
      <c r="N146" s="22">
        <f t="shared" si="87"/>
        <v>16177927.960000001</v>
      </c>
      <c r="O146" s="22">
        <f t="shared" si="87"/>
        <v>4370778.2699999996</v>
      </c>
      <c r="P146" s="22">
        <f t="shared" si="87"/>
        <v>160.05710508198646</v>
      </c>
      <c r="Q146" s="22">
        <f t="shared" si="87"/>
        <v>0</v>
      </c>
      <c r="R146" s="22" t="e">
        <f t="shared" si="87"/>
        <v>#REF!</v>
      </c>
      <c r="S146" s="22" t="e">
        <f t="shared" si="87"/>
        <v>#REF!</v>
      </c>
      <c r="T146" s="22" t="e">
        <f t="shared" si="87"/>
        <v>#REF!</v>
      </c>
      <c r="U146" s="254" t="e">
        <f t="shared" si="72"/>
        <v>#REF!</v>
      </c>
    </row>
    <row r="147" spans="1:21" ht="27.75" customHeight="1" x14ac:dyDescent="0.25">
      <c r="A147" s="26" t="s">
        <v>66</v>
      </c>
      <c r="B147" s="117"/>
      <c r="C147" s="117"/>
      <c r="D147" s="26"/>
      <c r="E147" s="113">
        <v>851</v>
      </c>
      <c r="F147" s="4" t="s">
        <v>30</v>
      </c>
      <c r="G147" s="4" t="s">
        <v>11</v>
      </c>
      <c r="H147" s="4"/>
      <c r="I147" s="3"/>
      <c r="J147" s="22">
        <f t="shared" ref="J147:O147" si="88">J151+J148+J154</f>
        <v>337827</v>
      </c>
      <c r="K147" s="22">
        <f t="shared" si="88"/>
        <v>0</v>
      </c>
      <c r="L147" s="22">
        <f t="shared" si="88"/>
        <v>337827</v>
      </c>
      <c r="M147" s="22">
        <f t="shared" si="88"/>
        <v>0</v>
      </c>
      <c r="N147" s="22">
        <f t="shared" si="88"/>
        <v>337827</v>
      </c>
      <c r="O147" s="22">
        <f t="shared" si="88"/>
        <v>107494.82</v>
      </c>
      <c r="P147" s="255">
        <f t="shared" si="71"/>
        <v>31.819487489158654</v>
      </c>
      <c r="Q147" s="22"/>
      <c r="R147" s="22" t="e">
        <f t="shared" ref="R147:T147" si="89">R151+R148+R154</f>
        <v>#REF!</v>
      </c>
      <c r="S147" s="22" t="e">
        <f t="shared" si="89"/>
        <v>#REF!</v>
      </c>
      <c r="T147" s="22" t="e">
        <f t="shared" si="89"/>
        <v>#REF!</v>
      </c>
      <c r="U147" s="254" t="e">
        <f t="shared" si="72"/>
        <v>#REF!</v>
      </c>
    </row>
    <row r="148" spans="1:21" ht="27.75" customHeight="1" x14ac:dyDescent="0.25">
      <c r="A148" s="116" t="s">
        <v>67</v>
      </c>
      <c r="B148" s="117"/>
      <c r="C148" s="117"/>
      <c r="D148" s="26"/>
      <c r="E148" s="113">
        <v>851</v>
      </c>
      <c r="F148" s="4" t="s">
        <v>30</v>
      </c>
      <c r="G148" s="4" t="s">
        <v>11</v>
      </c>
      <c r="H148" s="131" t="s">
        <v>602</v>
      </c>
      <c r="I148" s="3"/>
      <c r="J148" s="22">
        <f t="shared" ref="J148:T152" si="90">J149</f>
        <v>90603</v>
      </c>
      <c r="K148" s="22">
        <f t="shared" si="90"/>
        <v>0</v>
      </c>
      <c r="L148" s="22">
        <f t="shared" si="90"/>
        <v>90603</v>
      </c>
      <c r="M148" s="22">
        <f t="shared" si="90"/>
        <v>0</v>
      </c>
      <c r="N148" s="22">
        <f t="shared" si="90"/>
        <v>90603</v>
      </c>
      <c r="O148" s="22">
        <f t="shared" si="90"/>
        <v>63557.59</v>
      </c>
      <c r="P148" s="255">
        <f t="shared" si="71"/>
        <v>70.149542509629924</v>
      </c>
      <c r="Q148" s="22"/>
      <c r="R148" s="22" t="e">
        <f t="shared" si="90"/>
        <v>#REF!</v>
      </c>
      <c r="S148" s="22" t="e">
        <f t="shared" si="90"/>
        <v>#REF!</v>
      </c>
      <c r="T148" s="22" t="e">
        <f t="shared" si="90"/>
        <v>#REF!</v>
      </c>
      <c r="U148" s="254" t="e">
        <f t="shared" si="72"/>
        <v>#REF!</v>
      </c>
    </row>
    <row r="149" spans="1:21" ht="27.75" customHeight="1" x14ac:dyDescent="0.25">
      <c r="A149" s="117" t="s">
        <v>20</v>
      </c>
      <c r="B149" s="117"/>
      <c r="C149" s="117"/>
      <c r="D149" s="117"/>
      <c r="E149" s="113">
        <v>851</v>
      </c>
      <c r="F149" s="4" t="s">
        <v>30</v>
      </c>
      <c r="G149" s="4" t="s">
        <v>11</v>
      </c>
      <c r="H149" s="131" t="s">
        <v>602</v>
      </c>
      <c r="I149" s="3" t="s">
        <v>21</v>
      </c>
      <c r="J149" s="22">
        <f t="shared" si="90"/>
        <v>90603</v>
      </c>
      <c r="K149" s="22">
        <f t="shared" si="90"/>
        <v>0</v>
      </c>
      <c r="L149" s="22">
        <f t="shared" si="90"/>
        <v>90603</v>
      </c>
      <c r="M149" s="22">
        <f t="shared" si="90"/>
        <v>0</v>
      </c>
      <c r="N149" s="22">
        <f t="shared" si="90"/>
        <v>90603</v>
      </c>
      <c r="O149" s="22">
        <f t="shared" si="90"/>
        <v>63557.59</v>
      </c>
      <c r="P149" s="255">
        <f t="shared" si="71"/>
        <v>70.149542509629924</v>
      </c>
      <c r="Q149" s="22"/>
      <c r="R149" s="22" t="e">
        <f t="shared" si="90"/>
        <v>#REF!</v>
      </c>
      <c r="S149" s="22" t="e">
        <f t="shared" si="90"/>
        <v>#REF!</v>
      </c>
      <c r="T149" s="22" t="e">
        <f t="shared" si="90"/>
        <v>#REF!</v>
      </c>
      <c r="U149" s="254" t="e">
        <f t="shared" si="72"/>
        <v>#REF!</v>
      </c>
    </row>
    <row r="150" spans="1:21" ht="27.75" customHeight="1" x14ac:dyDescent="0.25">
      <c r="A150" s="117" t="s">
        <v>9</v>
      </c>
      <c r="B150" s="117"/>
      <c r="C150" s="117"/>
      <c r="D150" s="117"/>
      <c r="E150" s="113">
        <v>851</v>
      </c>
      <c r="F150" s="4" t="s">
        <v>30</v>
      </c>
      <c r="G150" s="4" t="s">
        <v>11</v>
      </c>
      <c r="H150" s="131" t="s">
        <v>602</v>
      </c>
      <c r="I150" s="3" t="s">
        <v>22</v>
      </c>
      <c r="J150" s="22">
        <f>'6.ВС'!J120</f>
        <v>90603</v>
      </c>
      <c r="K150" s="22">
        <f>'6.ВС'!K120</f>
        <v>0</v>
      </c>
      <c r="L150" s="22">
        <f>'6.ВС'!L120</f>
        <v>90603</v>
      </c>
      <c r="M150" s="22">
        <f>'6.ВС'!M120</f>
        <v>0</v>
      </c>
      <c r="N150" s="22">
        <f>'6.ВС'!N120</f>
        <v>90603</v>
      </c>
      <c r="O150" s="22">
        <f>'6.ВС'!O120</f>
        <v>63557.59</v>
      </c>
      <c r="P150" s="255">
        <f t="shared" si="71"/>
        <v>70.149542509629924</v>
      </c>
      <c r="Q150" s="22"/>
      <c r="R150" s="22" t="e">
        <f>'6.ВС'!#REF!</f>
        <v>#REF!</v>
      </c>
      <c r="S150" s="22" t="e">
        <f>'6.ВС'!#REF!</f>
        <v>#REF!</v>
      </c>
      <c r="T150" s="22" t="e">
        <f>'6.ВС'!#REF!</f>
        <v>#REF!</v>
      </c>
      <c r="U150" s="254" t="e">
        <f t="shared" si="72"/>
        <v>#REF!</v>
      </c>
    </row>
    <row r="151" spans="1:21" s="91" customFormat="1" ht="27.75" customHeight="1" x14ac:dyDescent="0.25">
      <c r="A151" s="143" t="s">
        <v>574</v>
      </c>
      <c r="B151" s="70"/>
      <c r="C151" s="70"/>
      <c r="D151" s="144"/>
      <c r="E151" s="69">
        <v>851</v>
      </c>
      <c r="F151" s="69" t="s">
        <v>30</v>
      </c>
      <c r="G151" s="69" t="s">
        <v>11</v>
      </c>
      <c r="H151" s="151" t="s">
        <v>601</v>
      </c>
      <c r="I151" s="90"/>
      <c r="J151" s="22">
        <f t="shared" si="90"/>
        <v>176151</v>
      </c>
      <c r="K151" s="22">
        <f t="shared" si="90"/>
        <v>0</v>
      </c>
      <c r="L151" s="22">
        <f t="shared" si="90"/>
        <v>176151</v>
      </c>
      <c r="M151" s="22">
        <f t="shared" si="90"/>
        <v>0</v>
      </c>
      <c r="N151" s="22">
        <f t="shared" si="90"/>
        <v>176151</v>
      </c>
      <c r="O151" s="22">
        <f t="shared" si="90"/>
        <v>0</v>
      </c>
      <c r="P151" s="255">
        <f t="shared" si="71"/>
        <v>0</v>
      </c>
      <c r="Q151" s="22"/>
      <c r="R151" s="22" t="e">
        <f t="shared" si="90"/>
        <v>#REF!</v>
      </c>
      <c r="S151" s="22" t="e">
        <f t="shared" si="90"/>
        <v>#REF!</v>
      </c>
      <c r="T151" s="22" t="e">
        <f t="shared" si="90"/>
        <v>#REF!</v>
      </c>
      <c r="U151" s="254" t="e">
        <f t="shared" si="72"/>
        <v>#REF!</v>
      </c>
    </row>
    <row r="152" spans="1:21" s="91" customFormat="1" ht="27.75" customHeight="1" x14ac:dyDescent="0.25">
      <c r="A152" s="109" t="s">
        <v>20</v>
      </c>
      <c r="B152" s="70"/>
      <c r="C152" s="70"/>
      <c r="D152" s="144"/>
      <c r="E152" s="69">
        <v>851</v>
      </c>
      <c r="F152" s="69" t="s">
        <v>30</v>
      </c>
      <c r="G152" s="69" t="s">
        <v>11</v>
      </c>
      <c r="H152" s="151" t="s">
        <v>601</v>
      </c>
      <c r="I152" s="90" t="s">
        <v>21</v>
      </c>
      <c r="J152" s="22">
        <f t="shared" si="90"/>
        <v>176151</v>
      </c>
      <c r="K152" s="22">
        <f t="shared" si="90"/>
        <v>0</v>
      </c>
      <c r="L152" s="22">
        <f t="shared" si="90"/>
        <v>176151</v>
      </c>
      <c r="M152" s="22">
        <f t="shared" si="90"/>
        <v>0</v>
      </c>
      <c r="N152" s="22">
        <f t="shared" si="90"/>
        <v>176151</v>
      </c>
      <c r="O152" s="22">
        <f t="shared" si="90"/>
        <v>0</v>
      </c>
      <c r="P152" s="255">
        <f t="shared" si="71"/>
        <v>0</v>
      </c>
      <c r="Q152" s="22"/>
      <c r="R152" s="22" t="e">
        <f t="shared" si="90"/>
        <v>#REF!</v>
      </c>
      <c r="S152" s="22" t="e">
        <f t="shared" si="90"/>
        <v>#REF!</v>
      </c>
      <c r="T152" s="22" t="e">
        <f t="shared" si="90"/>
        <v>#REF!</v>
      </c>
      <c r="U152" s="254" t="e">
        <f t="shared" si="72"/>
        <v>#REF!</v>
      </c>
    </row>
    <row r="153" spans="1:21" s="91" customFormat="1" ht="27.75" customHeight="1" x14ac:dyDescent="0.25">
      <c r="A153" s="109" t="s">
        <v>9</v>
      </c>
      <c r="B153" s="70"/>
      <c r="C153" s="70"/>
      <c r="D153" s="144"/>
      <c r="E153" s="69">
        <v>851</v>
      </c>
      <c r="F153" s="69" t="s">
        <v>30</v>
      </c>
      <c r="G153" s="69" t="s">
        <v>11</v>
      </c>
      <c r="H153" s="151" t="s">
        <v>601</v>
      </c>
      <c r="I153" s="90" t="s">
        <v>22</v>
      </c>
      <c r="J153" s="22">
        <f>'6.ВС'!J123</f>
        <v>176151</v>
      </c>
      <c r="K153" s="22">
        <f>'6.ВС'!K123</f>
        <v>0</v>
      </c>
      <c r="L153" s="22">
        <f>'6.ВС'!L123</f>
        <v>176151</v>
      </c>
      <c r="M153" s="22">
        <f>'6.ВС'!M123</f>
        <v>0</v>
      </c>
      <c r="N153" s="22">
        <f>'6.ВС'!N123</f>
        <v>176151</v>
      </c>
      <c r="O153" s="22">
        <f>'6.ВС'!O123</f>
        <v>0</v>
      </c>
      <c r="P153" s="255">
        <f t="shared" si="71"/>
        <v>0</v>
      </c>
      <c r="Q153" s="22"/>
      <c r="R153" s="22" t="e">
        <f>'6.ВС'!#REF!</f>
        <v>#REF!</v>
      </c>
      <c r="S153" s="22" t="e">
        <f>'6.ВС'!#REF!</f>
        <v>#REF!</v>
      </c>
      <c r="T153" s="22" t="e">
        <f>'6.ВС'!#REF!</f>
        <v>#REF!</v>
      </c>
      <c r="U153" s="254" t="e">
        <f t="shared" si="72"/>
        <v>#REF!</v>
      </c>
    </row>
    <row r="154" spans="1:21" ht="27.75" customHeight="1" x14ac:dyDescent="0.25">
      <c r="A154" s="116" t="s">
        <v>68</v>
      </c>
      <c r="B154" s="117"/>
      <c r="C154" s="117"/>
      <c r="D154" s="117"/>
      <c r="E154" s="113">
        <v>851</v>
      </c>
      <c r="F154" s="4" t="s">
        <v>30</v>
      </c>
      <c r="G154" s="4" t="s">
        <v>11</v>
      </c>
      <c r="H154" s="131" t="s">
        <v>603</v>
      </c>
      <c r="I154" s="3"/>
      <c r="J154" s="22">
        <f t="shared" ref="J154:T155" si="91">J155</f>
        <v>71073</v>
      </c>
      <c r="K154" s="22">
        <f t="shared" si="91"/>
        <v>0</v>
      </c>
      <c r="L154" s="22">
        <f t="shared" si="91"/>
        <v>71073</v>
      </c>
      <c r="M154" s="22">
        <f t="shared" si="91"/>
        <v>0</v>
      </c>
      <c r="N154" s="22">
        <f t="shared" si="91"/>
        <v>71073</v>
      </c>
      <c r="O154" s="22">
        <f t="shared" si="91"/>
        <v>43937.23</v>
      </c>
      <c r="P154" s="255">
        <f t="shared" si="71"/>
        <v>61.81986126939907</v>
      </c>
      <c r="Q154" s="22"/>
      <c r="R154" s="22" t="e">
        <f t="shared" si="91"/>
        <v>#REF!</v>
      </c>
      <c r="S154" s="22" t="e">
        <f t="shared" si="91"/>
        <v>#REF!</v>
      </c>
      <c r="T154" s="22" t="e">
        <f t="shared" si="91"/>
        <v>#REF!</v>
      </c>
      <c r="U154" s="254" t="e">
        <f t="shared" si="72"/>
        <v>#REF!</v>
      </c>
    </row>
    <row r="155" spans="1:21" ht="27.75" customHeight="1" x14ac:dyDescent="0.25">
      <c r="A155" s="116" t="s">
        <v>34</v>
      </c>
      <c r="B155" s="117"/>
      <c r="C155" s="117"/>
      <c r="D155" s="117"/>
      <c r="E155" s="113">
        <v>851</v>
      </c>
      <c r="F155" s="4" t="s">
        <v>30</v>
      </c>
      <c r="G155" s="4" t="s">
        <v>11</v>
      </c>
      <c r="H155" s="131" t="s">
        <v>603</v>
      </c>
      <c r="I155" s="3" t="s">
        <v>35</v>
      </c>
      <c r="J155" s="22">
        <f t="shared" si="91"/>
        <v>71073</v>
      </c>
      <c r="K155" s="22">
        <f t="shared" si="91"/>
        <v>0</v>
      </c>
      <c r="L155" s="22">
        <f t="shared" si="91"/>
        <v>71073</v>
      </c>
      <c r="M155" s="22">
        <f t="shared" si="91"/>
        <v>0</v>
      </c>
      <c r="N155" s="22">
        <f t="shared" si="91"/>
        <v>71073</v>
      </c>
      <c r="O155" s="22">
        <f t="shared" si="91"/>
        <v>43937.23</v>
      </c>
      <c r="P155" s="255">
        <f t="shared" si="71"/>
        <v>61.81986126939907</v>
      </c>
      <c r="Q155" s="22"/>
      <c r="R155" s="22" t="e">
        <f t="shared" si="91"/>
        <v>#REF!</v>
      </c>
      <c r="S155" s="22" t="e">
        <f t="shared" si="91"/>
        <v>#REF!</v>
      </c>
      <c r="T155" s="22" t="e">
        <f t="shared" si="91"/>
        <v>#REF!</v>
      </c>
      <c r="U155" s="254" t="e">
        <f t="shared" si="72"/>
        <v>#REF!</v>
      </c>
    </row>
    <row r="156" spans="1:21" ht="27.75" customHeight="1" x14ac:dyDescent="0.25">
      <c r="A156" s="117" t="s">
        <v>60</v>
      </c>
      <c r="B156" s="117"/>
      <c r="C156" s="117"/>
      <c r="D156" s="117"/>
      <c r="E156" s="113">
        <v>851</v>
      </c>
      <c r="F156" s="4" t="s">
        <v>30</v>
      </c>
      <c r="G156" s="4" t="s">
        <v>11</v>
      </c>
      <c r="H156" s="131" t="s">
        <v>603</v>
      </c>
      <c r="I156" s="3" t="s">
        <v>61</v>
      </c>
      <c r="J156" s="22">
        <f>'6.ВС'!J126</f>
        <v>71073</v>
      </c>
      <c r="K156" s="22">
        <f>'6.ВС'!K126</f>
        <v>0</v>
      </c>
      <c r="L156" s="22">
        <f>'6.ВС'!L126</f>
        <v>71073</v>
      </c>
      <c r="M156" s="22">
        <f>'6.ВС'!M126</f>
        <v>0</v>
      </c>
      <c r="N156" s="22">
        <f>'6.ВС'!N126</f>
        <v>71073</v>
      </c>
      <c r="O156" s="22">
        <f>'6.ВС'!O126</f>
        <v>43937.23</v>
      </c>
      <c r="P156" s="255">
        <f t="shared" si="71"/>
        <v>61.81986126939907</v>
      </c>
      <c r="Q156" s="22"/>
      <c r="R156" s="22" t="e">
        <f>'6.ВС'!#REF!</f>
        <v>#REF!</v>
      </c>
      <c r="S156" s="22" t="e">
        <f>'6.ВС'!#REF!</f>
        <v>#REF!</v>
      </c>
      <c r="T156" s="22" t="e">
        <f>'6.ВС'!#REF!</f>
        <v>#REF!</v>
      </c>
      <c r="U156" s="254" t="e">
        <f t="shared" si="72"/>
        <v>#REF!</v>
      </c>
    </row>
    <row r="157" spans="1:21" ht="27.75" customHeight="1" x14ac:dyDescent="0.25">
      <c r="A157" s="26" t="s">
        <v>69</v>
      </c>
      <c r="B157" s="117"/>
      <c r="C157" s="117"/>
      <c r="D157" s="26"/>
      <c r="E157" s="113">
        <v>851</v>
      </c>
      <c r="F157" s="4" t="s">
        <v>30</v>
      </c>
      <c r="G157" s="4" t="s">
        <v>43</v>
      </c>
      <c r="H157" s="130"/>
      <c r="I157" s="3"/>
      <c r="J157" s="22">
        <f>J158+J161</f>
        <v>2009056</v>
      </c>
      <c r="K157" s="22">
        <f t="shared" ref="K157:T157" si="92">K158+K161</f>
        <v>0</v>
      </c>
      <c r="L157" s="22">
        <f t="shared" si="92"/>
        <v>2009056</v>
      </c>
      <c r="M157" s="22">
        <f t="shared" si="92"/>
        <v>0</v>
      </c>
      <c r="N157" s="22">
        <f t="shared" si="92"/>
        <v>2009056</v>
      </c>
      <c r="O157" s="22">
        <f t="shared" si="92"/>
        <v>670894.36</v>
      </c>
      <c r="P157" s="22">
        <f t="shared" si="92"/>
        <v>102.26424319928525</v>
      </c>
      <c r="Q157" s="22">
        <f t="shared" si="92"/>
        <v>0</v>
      </c>
      <c r="R157" s="22" t="e">
        <f t="shared" si="92"/>
        <v>#REF!</v>
      </c>
      <c r="S157" s="22" t="e">
        <f t="shared" si="92"/>
        <v>#REF!</v>
      </c>
      <c r="T157" s="22" t="e">
        <f t="shared" si="92"/>
        <v>#REF!</v>
      </c>
      <c r="U157" s="254" t="e">
        <f t="shared" si="72"/>
        <v>#REF!</v>
      </c>
    </row>
    <row r="158" spans="1:21" ht="27.75" customHeight="1" x14ac:dyDescent="0.25">
      <c r="A158" s="116" t="s">
        <v>74</v>
      </c>
      <c r="B158" s="117"/>
      <c r="C158" s="117"/>
      <c r="D158" s="26"/>
      <c r="E158" s="113">
        <v>851</v>
      </c>
      <c r="F158" s="4" t="s">
        <v>30</v>
      </c>
      <c r="G158" s="4" t="s">
        <v>43</v>
      </c>
      <c r="H158" s="130" t="s">
        <v>604</v>
      </c>
      <c r="I158" s="3"/>
      <c r="J158" s="22">
        <f t="shared" ref="J158:T159" si="93">J159</f>
        <v>1930000</v>
      </c>
      <c r="K158" s="22">
        <f t="shared" si="93"/>
        <v>0</v>
      </c>
      <c r="L158" s="22">
        <f t="shared" si="93"/>
        <v>1930000</v>
      </c>
      <c r="M158" s="22">
        <f t="shared" si="93"/>
        <v>0</v>
      </c>
      <c r="N158" s="22">
        <f t="shared" si="93"/>
        <v>1930000</v>
      </c>
      <c r="O158" s="22">
        <f t="shared" si="93"/>
        <v>615250</v>
      </c>
      <c r="P158" s="255">
        <f t="shared" si="71"/>
        <v>31.878238341968913</v>
      </c>
      <c r="Q158" s="22"/>
      <c r="R158" s="22" t="e">
        <f t="shared" si="93"/>
        <v>#REF!</v>
      </c>
      <c r="S158" s="22" t="e">
        <f t="shared" si="93"/>
        <v>#REF!</v>
      </c>
      <c r="T158" s="22" t="e">
        <f t="shared" si="93"/>
        <v>#REF!</v>
      </c>
      <c r="U158" s="254" t="e">
        <f t="shared" si="72"/>
        <v>#REF!</v>
      </c>
    </row>
    <row r="159" spans="1:21" ht="27.75" customHeight="1" x14ac:dyDescent="0.25">
      <c r="A159" s="117" t="s">
        <v>70</v>
      </c>
      <c r="B159" s="117"/>
      <c r="C159" s="117"/>
      <c r="D159" s="26"/>
      <c r="E159" s="113">
        <v>851</v>
      </c>
      <c r="F159" s="4" t="s">
        <v>30</v>
      </c>
      <c r="G159" s="4" t="s">
        <v>43</v>
      </c>
      <c r="H159" s="130" t="s">
        <v>604</v>
      </c>
      <c r="I159" s="3" t="s">
        <v>71</v>
      </c>
      <c r="J159" s="22">
        <f t="shared" si="93"/>
        <v>1930000</v>
      </c>
      <c r="K159" s="22">
        <f t="shared" si="93"/>
        <v>0</v>
      </c>
      <c r="L159" s="22">
        <f t="shared" si="93"/>
        <v>1930000</v>
      </c>
      <c r="M159" s="22">
        <f t="shared" si="93"/>
        <v>0</v>
      </c>
      <c r="N159" s="22">
        <f t="shared" si="93"/>
        <v>1930000</v>
      </c>
      <c r="O159" s="22">
        <f t="shared" si="93"/>
        <v>615250</v>
      </c>
      <c r="P159" s="255">
        <f t="shared" si="71"/>
        <v>31.878238341968913</v>
      </c>
      <c r="Q159" s="22"/>
      <c r="R159" s="22" t="e">
        <f t="shared" si="93"/>
        <v>#REF!</v>
      </c>
      <c r="S159" s="22" t="e">
        <f t="shared" si="93"/>
        <v>#REF!</v>
      </c>
      <c r="T159" s="22" t="e">
        <f t="shared" si="93"/>
        <v>#REF!</v>
      </c>
      <c r="U159" s="254" t="e">
        <f t="shared" si="72"/>
        <v>#REF!</v>
      </c>
    </row>
    <row r="160" spans="1:21" ht="27.75" customHeight="1" x14ac:dyDescent="0.25">
      <c r="A160" s="117" t="s">
        <v>72</v>
      </c>
      <c r="B160" s="117"/>
      <c r="C160" s="117"/>
      <c r="D160" s="26"/>
      <c r="E160" s="113">
        <v>851</v>
      </c>
      <c r="F160" s="4" t="s">
        <v>30</v>
      </c>
      <c r="G160" s="4" t="s">
        <v>43</v>
      </c>
      <c r="H160" s="130" t="s">
        <v>604</v>
      </c>
      <c r="I160" s="3" t="s">
        <v>73</v>
      </c>
      <c r="J160" s="22">
        <f>'6.ВС'!J130</f>
        <v>1930000</v>
      </c>
      <c r="K160" s="22">
        <f>'6.ВС'!K130</f>
        <v>0</v>
      </c>
      <c r="L160" s="22">
        <f>'6.ВС'!L130</f>
        <v>1930000</v>
      </c>
      <c r="M160" s="22">
        <f>'6.ВС'!M130</f>
        <v>0</v>
      </c>
      <c r="N160" s="22">
        <f>'6.ВС'!N130</f>
        <v>1930000</v>
      </c>
      <c r="O160" s="22">
        <f>'6.ВС'!O130</f>
        <v>615250</v>
      </c>
      <c r="P160" s="255">
        <f t="shared" si="71"/>
        <v>31.878238341968913</v>
      </c>
      <c r="Q160" s="22"/>
      <c r="R160" s="22" t="e">
        <f>'6.ВС'!#REF!</f>
        <v>#REF!</v>
      </c>
      <c r="S160" s="22" t="e">
        <f>'6.ВС'!#REF!</f>
        <v>#REF!</v>
      </c>
      <c r="T160" s="22" t="e">
        <f>'6.ВС'!#REF!</f>
        <v>#REF!</v>
      </c>
      <c r="U160" s="254" t="e">
        <f t="shared" si="72"/>
        <v>#REF!</v>
      </c>
    </row>
    <row r="161" spans="1:41" ht="27.75" customHeight="1" x14ac:dyDescent="0.25">
      <c r="A161" s="117" t="s">
        <v>246</v>
      </c>
      <c r="B161" s="117"/>
      <c r="C161" s="117"/>
      <c r="D161" s="26"/>
      <c r="E161" s="113">
        <v>851</v>
      </c>
      <c r="F161" s="4" t="s">
        <v>30</v>
      </c>
      <c r="G161" s="4" t="s">
        <v>43</v>
      </c>
      <c r="H161" s="130" t="s">
        <v>605</v>
      </c>
      <c r="I161" s="3"/>
      <c r="J161" s="22">
        <f t="shared" ref="J161:T162" si="94">J162</f>
        <v>79056</v>
      </c>
      <c r="K161" s="22">
        <f t="shared" si="94"/>
        <v>0</v>
      </c>
      <c r="L161" s="22">
        <f t="shared" si="94"/>
        <v>79056</v>
      </c>
      <c r="M161" s="22">
        <f t="shared" si="94"/>
        <v>0</v>
      </c>
      <c r="N161" s="22">
        <f t="shared" si="94"/>
        <v>79056</v>
      </c>
      <c r="O161" s="22">
        <f t="shared" si="94"/>
        <v>55644.36</v>
      </c>
      <c r="P161" s="255">
        <f t="shared" si="71"/>
        <v>70.386004857316337</v>
      </c>
      <c r="Q161" s="22"/>
      <c r="R161" s="22" t="e">
        <f t="shared" si="94"/>
        <v>#REF!</v>
      </c>
      <c r="S161" s="22" t="e">
        <f t="shared" si="94"/>
        <v>#REF!</v>
      </c>
      <c r="T161" s="22" t="e">
        <f t="shared" si="94"/>
        <v>#REF!</v>
      </c>
      <c r="U161" s="254" t="e">
        <f t="shared" si="72"/>
        <v>#REF!</v>
      </c>
    </row>
    <row r="162" spans="1:41" ht="27.75" customHeight="1" x14ac:dyDescent="0.25">
      <c r="A162" s="117" t="s">
        <v>20</v>
      </c>
      <c r="B162" s="117"/>
      <c r="C162" s="117"/>
      <c r="D162" s="26"/>
      <c r="E162" s="113">
        <v>851</v>
      </c>
      <c r="F162" s="4" t="s">
        <v>30</v>
      </c>
      <c r="G162" s="4" t="s">
        <v>43</v>
      </c>
      <c r="H162" s="130" t="s">
        <v>605</v>
      </c>
      <c r="I162" s="3" t="s">
        <v>21</v>
      </c>
      <c r="J162" s="22">
        <f t="shared" si="94"/>
        <v>79056</v>
      </c>
      <c r="K162" s="22">
        <f t="shared" si="94"/>
        <v>0</v>
      </c>
      <c r="L162" s="22">
        <f t="shared" si="94"/>
        <v>79056</v>
      </c>
      <c r="M162" s="22">
        <f t="shared" si="94"/>
        <v>0</v>
      </c>
      <c r="N162" s="22">
        <f t="shared" si="94"/>
        <v>79056</v>
      </c>
      <c r="O162" s="22">
        <f t="shared" si="94"/>
        <v>55644.36</v>
      </c>
      <c r="P162" s="255">
        <f t="shared" si="71"/>
        <v>70.386004857316337</v>
      </c>
      <c r="Q162" s="22"/>
      <c r="R162" s="22" t="e">
        <f t="shared" si="94"/>
        <v>#REF!</v>
      </c>
      <c r="S162" s="22" t="e">
        <f t="shared" si="94"/>
        <v>#REF!</v>
      </c>
      <c r="T162" s="22" t="e">
        <f t="shared" si="94"/>
        <v>#REF!</v>
      </c>
      <c r="U162" s="254" t="e">
        <f t="shared" si="72"/>
        <v>#REF!</v>
      </c>
    </row>
    <row r="163" spans="1:41" ht="27.75" customHeight="1" x14ac:dyDescent="0.25">
      <c r="A163" s="117" t="s">
        <v>9</v>
      </c>
      <c r="B163" s="117"/>
      <c r="C163" s="117"/>
      <c r="D163" s="26"/>
      <c r="E163" s="113">
        <v>851</v>
      </c>
      <c r="F163" s="4" t="s">
        <v>30</v>
      </c>
      <c r="G163" s="4" t="s">
        <v>43</v>
      </c>
      <c r="H163" s="130" t="s">
        <v>605</v>
      </c>
      <c r="I163" s="3" t="s">
        <v>22</v>
      </c>
      <c r="J163" s="22">
        <f>'6.ВС'!J133</f>
        <v>79056</v>
      </c>
      <c r="K163" s="22">
        <f>'6.ВС'!K133</f>
        <v>0</v>
      </c>
      <c r="L163" s="22">
        <f>'6.ВС'!L133</f>
        <v>79056</v>
      </c>
      <c r="M163" s="22">
        <f>'6.ВС'!M133</f>
        <v>0</v>
      </c>
      <c r="N163" s="22">
        <f>'6.ВС'!N133</f>
        <v>79056</v>
      </c>
      <c r="O163" s="22">
        <f>'6.ВС'!O133</f>
        <v>55644.36</v>
      </c>
      <c r="P163" s="255">
        <f t="shared" si="71"/>
        <v>70.386004857316337</v>
      </c>
      <c r="Q163" s="22"/>
      <c r="R163" s="22" t="e">
        <f>'6.ВС'!#REF!</f>
        <v>#REF!</v>
      </c>
      <c r="S163" s="22" t="e">
        <f>'6.ВС'!#REF!</f>
        <v>#REF!</v>
      </c>
      <c r="T163" s="22" t="e">
        <f>'6.ВС'!#REF!</f>
        <v>#REF!</v>
      </c>
      <c r="U163" s="254" t="e">
        <f t="shared" si="72"/>
        <v>#REF!</v>
      </c>
    </row>
    <row r="164" spans="1:41" s="24" customFormat="1" ht="27.75" customHeight="1" x14ac:dyDescent="0.25">
      <c r="A164" s="54" t="s">
        <v>264</v>
      </c>
      <c r="B164" s="54"/>
      <c r="C164" s="54"/>
      <c r="D164" s="28"/>
      <c r="E164" s="103">
        <v>851</v>
      </c>
      <c r="F164" s="25" t="s">
        <v>30</v>
      </c>
      <c r="G164" s="25" t="s">
        <v>30</v>
      </c>
      <c r="H164" s="25"/>
      <c r="I164" s="20"/>
      <c r="J164" s="23">
        <f>J165</f>
        <v>13831044.960000001</v>
      </c>
      <c r="K164" s="23">
        <f t="shared" ref="K164:T164" si="95">K165</f>
        <v>13692734.51</v>
      </c>
      <c r="L164" s="23">
        <f t="shared" si="95"/>
        <v>138310.45000000001</v>
      </c>
      <c r="M164" s="23">
        <f t="shared" si="95"/>
        <v>0</v>
      </c>
      <c r="N164" s="23">
        <f t="shared" si="95"/>
        <v>13831044.960000001</v>
      </c>
      <c r="O164" s="23">
        <f t="shared" si="95"/>
        <v>3592389.09</v>
      </c>
      <c r="P164" s="23">
        <f t="shared" si="95"/>
        <v>25.973374393542564</v>
      </c>
      <c r="Q164" s="23">
        <f t="shared" si="95"/>
        <v>0</v>
      </c>
      <c r="R164" s="23" t="e">
        <f t="shared" si="95"/>
        <v>#REF!</v>
      </c>
      <c r="S164" s="23" t="e">
        <f t="shared" si="95"/>
        <v>#REF!</v>
      </c>
      <c r="T164" s="23" t="e">
        <f t="shared" si="95"/>
        <v>#REF!</v>
      </c>
      <c r="U164" s="254" t="e">
        <f t="shared" ref="U164:U200" si="96">T164/S164*100</f>
        <v>#REF!</v>
      </c>
    </row>
    <row r="165" spans="1:41" ht="27.75" customHeight="1" x14ac:dyDescent="0.25">
      <c r="A165" s="73" t="s">
        <v>265</v>
      </c>
      <c r="B165" s="142"/>
      <c r="C165" s="142"/>
      <c r="D165" s="26"/>
      <c r="E165" s="4">
        <v>851</v>
      </c>
      <c r="F165" s="4" t="s">
        <v>30</v>
      </c>
      <c r="G165" s="4" t="s">
        <v>30</v>
      </c>
      <c r="H165" s="150" t="s">
        <v>606</v>
      </c>
      <c r="I165" s="3"/>
      <c r="J165" s="22">
        <f t="shared" ref="J165:T166" si="97">J166</f>
        <v>13831044.960000001</v>
      </c>
      <c r="K165" s="22">
        <f t="shared" si="97"/>
        <v>13692734.51</v>
      </c>
      <c r="L165" s="22">
        <f t="shared" si="97"/>
        <v>138310.45000000001</v>
      </c>
      <c r="M165" s="22">
        <f t="shared" si="97"/>
        <v>0</v>
      </c>
      <c r="N165" s="22">
        <f t="shared" si="97"/>
        <v>13831044.960000001</v>
      </c>
      <c r="O165" s="22">
        <f t="shared" si="97"/>
        <v>3592389.09</v>
      </c>
      <c r="P165" s="255">
        <f t="shared" ref="P165:P200" si="98">O165/N165*100</f>
        <v>25.973374393542564</v>
      </c>
      <c r="Q165" s="22"/>
      <c r="R165" s="22" t="e">
        <f t="shared" si="97"/>
        <v>#REF!</v>
      </c>
      <c r="S165" s="22" t="e">
        <f t="shared" si="97"/>
        <v>#REF!</v>
      </c>
      <c r="T165" s="22" t="e">
        <f t="shared" si="97"/>
        <v>#REF!</v>
      </c>
      <c r="U165" s="254" t="e">
        <f t="shared" si="96"/>
        <v>#REF!</v>
      </c>
      <c r="V165" s="22" t="e">
        <f t="shared" ref="V165:AD166" si="99">V166</f>
        <v>#REF!</v>
      </c>
      <c r="W165" s="22" t="e">
        <f t="shared" si="99"/>
        <v>#REF!</v>
      </c>
      <c r="X165" s="22" t="e">
        <f t="shared" si="99"/>
        <v>#REF!</v>
      </c>
      <c r="Y165" s="22" t="e">
        <f t="shared" si="99"/>
        <v>#REF!</v>
      </c>
      <c r="Z165" s="22">
        <f t="shared" si="99"/>
        <v>0</v>
      </c>
      <c r="AA165" s="22">
        <f t="shared" si="99"/>
        <v>0</v>
      </c>
      <c r="AB165" s="22">
        <f t="shared" si="99"/>
        <v>0</v>
      </c>
      <c r="AC165" s="22">
        <f t="shared" si="99"/>
        <v>0</v>
      </c>
      <c r="AD165" s="22" t="e">
        <f t="shared" si="99"/>
        <v>#REF!</v>
      </c>
      <c r="AE165" s="22" t="e">
        <f t="shared" ref="AE165:AO166" si="100">AE166</f>
        <v>#REF!</v>
      </c>
      <c r="AF165" s="22" t="e">
        <f t="shared" si="100"/>
        <v>#REF!</v>
      </c>
      <c r="AG165" s="22" t="e">
        <f t="shared" si="100"/>
        <v>#REF!</v>
      </c>
      <c r="AH165" s="22">
        <f t="shared" si="100"/>
        <v>0</v>
      </c>
      <c r="AI165" s="22">
        <f t="shared" si="100"/>
        <v>0</v>
      </c>
      <c r="AJ165" s="22">
        <f t="shared" si="100"/>
        <v>0</v>
      </c>
      <c r="AK165" s="22">
        <f t="shared" si="100"/>
        <v>0</v>
      </c>
      <c r="AL165" s="22" t="e">
        <f t="shared" si="100"/>
        <v>#REF!</v>
      </c>
      <c r="AM165" s="22" t="e">
        <f t="shared" si="100"/>
        <v>#REF!</v>
      </c>
      <c r="AN165" s="22" t="e">
        <f t="shared" si="100"/>
        <v>#REF!</v>
      </c>
      <c r="AO165" s="22" t="e">
        <f t="shared" si="100"/>
        <v>#REF!</v>
      </c>
    </row>
    <row r="166" spans="1:41" ht="27.75" customHeight="1" x14ac:dyDescent="0.25">
      <c r="A166" s="73" t="s">
        <v>70</v>
      </c>
      <c r="B166" s="142"/>
      <c r="C166" s="142"/>
      <c r="D166" s="26"/>
      <c r="E166" s="4">
        <v>851</v>
      </c>
      <c r="F166" s="4" t="s">
        <v>30</v>
      </c>
      <c r="G166" s="4" t="s">
        <v>30</v>
      </c>
      <c r="H166" s="150" t="s">
        <v>606</v>
      </c>
      <c r="I166" s="3" t="s">
        <v>71</v>
      </c>
      <c r="J166" s="22">
        <f t="shared" si="97"/>
        <v>13831044.960000001</v>
      </c>
      <c r="K166" s="22">
        <f t="shared" si="97"/>
        <v>13692734.51</v>
      </c>
      <c r="L166" s="22">
        <f t="shared" si="97"/>
        <v>138310.45000000001</v>
      </c>
      <c r="M166" s="22">
        <f t="shared" si="97"/>
        <v>0</v>
      </c>
      <c r="N166" s="22">
        <f t="shared" si="97"/>
        <v>13831044.960000001</v>
      </c>
      <c r="O166" s="22">
        <f t="shared" si="97"/>
        <v>3592389.09</v>
      </c>
      <c r="P166" s="255">
        <f t="shared" si="98"/>
        <v>25.973374393542564</v>
      </c>
      <c r="Q166" s="22"/>
      <c r="R166" s="22" t="e">
        <f t="shared" si="97"/>
        <v>#REF!</v>
      </c>
      <c r="S166" s="22" t="e">
        <f t="shared" si="97"/>
        <v>#REF!</v>
      </c>
      <c r="T166" s="22" t="e">
        <f t="shared" si="97"/>
        <v>#REF!</v>
      </c>
      <c r="U166" s="254" t="e">
        <f t="shared" si="96"/>
        <v>#REF!</v>
      </c>
      <c r="V166" s="22" t="e">
        <f t="shared" si="99"/>
        <v>#REF!</v>
      </c>
      <c r="W166" s="22" t="e">
        <f t="shared" si="99"/>
        <v>#REF!</v>
      </c>
      <c r="X166" s="22" t="e">
        <f t="shared" si="99"/>
        <v>#REF!</v>
      </c>
      <c r="Y166" s="22" t="e">
        <f t="shared" si="99"/>
        <v>#REF!</v>
      </c>
      <c r="Z166" s="22">
        <f t="shared" si="99"/>
        <v>0</v>
      </c>
      <c r="AA166" s="22">
        <f t="shared" si="99"/>
        <v>0</v>
      </c>
      <c r="AB166" s="22">
        <f t="shared" si="99"/>
        <v>0</v>
      </c>
      <c r="AC166" s="22">
        <f t="shared" si="99"/>
        <v>0</v>
      </c>
      <c r="AD166" s="22" t="e">
        <f t="shared" si="99"/>
        <v>#REF!</v>
      </c>
      <c r="AE166" s="22" t="e">
        <f t="shared" si="100"/>
        <v>#REF!</v>
      </c>
      <c r="AF166" s="22" t="e">
        <f t="shared" si="100"/>
        <v>#REF!</v>
      </c>
      <c r="AG166" s="22" t="e">
        <f t="shared" si="100"/>
        <v>#REF!</v>
      </c>
      <c r="AH166" s="22">
        <f t="shared" si="100"/>
        <v>0</v>
      </c>
      <c r="AI166" s="22">
        <f t="shared" si="100"/>
        <v>0</v>
      </c>
      <c r="AJ166" s="22">
        <f t="shared" si="100"/>
        <v>0</v>
      </c>
      <c r="AK166" s="22">
        <f t="shared" si="100"/>
        <v>0</v>
      </c>
      <c r="AL166" s="22" t="e">
        <f t="shared" si="100"/>
        <v>#REF!</v>
      </c>
      <c r="AM166" s="22" t="e">
        <f t="shared" si="100"/>
        <v>#REF!</v>
      </c>
      <c r="AN166" s="22" t="e">
        <f t="shared" si="100"/>
        <v>#REF!</v>
      </c>
      <c r="AO166" s="22" t="e">
        <f t="shared" si="100"/>
        <v>#REF!</v>
      </c>
    </row>
    <row r="167" spans="1:41" ht="27.75" customHeight="1" x14ac:dyDescent="0.25">
      <c r="A167" s="73" t="s">
        <v>72</v>
      </c>
      <c r="B167" s="142"/>
      <c r="C167" s="142"/>
      <c r="D167" s="26"/>
      <c r="E167" s="4">
        <v>851</v>
      </c>
      <c r="F167" s="4" t="s">
        <v>30</v>
      </c>
      <c r="G167" s="4" t="s">
        <v>30</v>
      </c>
      <c r="H167" s="150" t="s">
        <v>606</v>
      </c>
      <c r="I167" s="3" t="s">
        <v>73</v>
      </c>
      <c r="J167" s="58">
        <f>'6.ВС'!J137</f>
        <v>13831044.960000001</v>
      </c>
      <c r="K167" s="58">
        <f>'6.ВС'!K137</f>
        <v>13692734.51</v>
      </c>
      <c r="L167" s="58">
        <f>'6.ВС'!L137</f>
        <v>138310.45000000001</v>
      </c>
      <c r="M167" s="58">
        <f>'6.ВС'!M137</f>
        <v>0</v>
      </c>
      <c r="N167" s="58">
        <f>'6.ВС'!N137</f>
        <v>13831044.960000001</v>
      </c>
      <c r="O167" s="58">
        <f>'6.ВС'!O137</f>
        <v>3592389.09</v>
      </c>
      <c r="P167" s="255">
        <f t="shared" si="98"/>
        <v>25.973374393542564</v>
      </c>
      <c r="Q167" s="58"/>
      <c r="R167" s="58" t="e">
        <f>'6.ВС'!#REF!</f>
        <v>#REF!</v>
      </c>
      <c r="S167" s="58" t="e">
        <f>'6.ВС'!#REF!</f>
        <v>#REF!</v>
      </c>
      <c r="T167" s="58" t="e">
        <f>'6.ВС'!#REF!</f>
        <v>#REF!</v>
      </c>
      <c r="U167" s="254" t="e">
        <f t="shared" si="96"/>
        <v>#REF!</v>
      </c>
      <c r="V167" s="22" t="e">
        <f>#REF!+S167</f>
        <v>#REF!</v>
      </c>
      <c r="W167" s="22" t="e">
        <f>#REF!+T167</f>
        <v>#REF!</v>
      </c>
      <c r="X167" s="22" t="e">
        <f>Q167+U167</f>
        <v>#REF!</v>
      </c>
      <c r="Y167" s="22" t="e">
        <f>R167+#REF!</f>
        <v>#REF!</v>
      </c>
      <c r="Z167" s="119"/>
      <c r="AA167" s="119"/>
      <c r="AB167" s="119"/>
      <c r="AC167" s="119"/>
      <c r="AD167" s="22" t="e">
        <f t="shared" ref="AD167:AG167" si="101">V167+Z167</f>
        <v>#REF!</v>
      </c>
      <c r="AE167" s="22" t="e">
        <f t="shared" si="101"/>
        <v>#REF!</v>
      </c>
      <c r="AF167" s="22" t="e">
        <f t="shared" si="101"/>
        <v>#REF!</v>
      </c>
      <c r="AG167" s="22" t="e">
        <f t="shared" si="101"/>
        <v>#REF!</v>
      </c>
      <c r="AH167" s="119"/>
      <c r="AI167" s="119"/>
      <c r="AJ167" s="119"/>
      <c r="AK167" s="119"/>
      <c r="AL167" s="22" t="e">
        <f t="shared" ref="AL167:AO167" si="102">AD167+AH167</f>
        <v>#REF!</v>
      </c>
      <c r="AM167" s="22" t="e">
        <f t="shared" si="102"/>
        <v>#REF!</v>
      </c>
      <c r="AN167" s="22" t="e">
        <f t="shared" si="102"/>
        <v>#REF!</v>
      </c>
      <c r="AO167" s="22" t="e">
        <f t="shared" si="102"/>
        <v>#REF!</v>
      </c>
    </row>
    <row r="168" spans="1:41" ht="27.75" customHeight="1" x14ac:dyDescent="0.25">
      <c r="A168" s="116" t="s">
        <v>75</v>
      </c>
      <c r="B168" s="117"/>
      <c r="C168" s="117"/>
      <c r="D168" s="117"/>
      <c r="E168" s="113">
        <v>852</v>
      </c>
      <c r="F168" s="3" t="s">
        <v>76</v>
      </c>
      <c r="G168" s="3"/>
      <c r="H168" s="4"/>
      <c r="I168" s="3"/>
      <c r="J168" s="22">
        <f t="shared" ref="J168:O168" si="103">J169+J185+J228+J259+J265</f>
        <v>262051408.19999999</v>
      </c>
      <c r="K168" s="22">
        <f t="shared" si="103"/>
        <v>185586201.52000001</v>
      </c>
      <c r="L168" s="22">
        <f t="shared" si="103"/>
        <v>76465206.679999992</v>
      </c>
      <c r="M168" s="22">
        <f t="shared" si="103"/>
        <v>0</v>
      </c>
      <c r="N168" s="22">
        <f t="shared" si="103"/>
        <v>262051408.19999999</v>
      </c>
      <c r="O168" s="22">
        <f t="shared" si="103"/>
        <v>175146187.81</v>
      </c>
      <c r="P168" s="255">
        <f t="shared" si="98"/>
        <v>66.836575698279347</v>
      </c>
      <c r="Q168" s="22"/>
      <c r="R168" s="22" t="e">
        <f>R169+R185+R228+R259+R265</f>
        <v>#REF!</v>
      </c>
      <c r="S168" s="22" t="e">
        <f>S169+S185+S228+S259+S265</f>
        <v>#REF!</v>
      </c>
      <c r="T168" s="22" t="e">
        <f>T169+T185+T228+T259+T265</f>
        <v>#REF!</v>
      </c>
      <c r="U168" s="254" t="e">
        <f t="shared" si="96"/>
        <v>#REF!</v>
      </c>
    </row>
    <row r="169" spans="1:41" ht="27.75" customHeight="1" x14ac:dyDescent="0.25">
      <c r="A169" s="116" t="s">
        <v>112</v>
      </c>
      <c r="B169" s="117"/>
      <c r="C169" s="117"/>
      <c r="D169" s="117"/>
      <c r="E169" s="113">
        <v>852</v>
      </c>
      <c r="F169" s="3" t="s">
        <v>76</v>
      </c>
      <c r="G169" s="3" t="s">
        <v>11</v>
      </c>
      <c r="H169" s="4"/>
      <c r="I169" s="3"/>
      <c r="J169" s="22">
        <f>J170+J173+J176+J179+J182</f>
        <v>42896600</v>
      </c>
      <c r="K169" s="22">
        <f t="shared" ref="K169:T169" si="104">K170+K173+K176+K179+K182</f>
        <v>31941946</v>
      </c>
      <c r="L169" s="22">
        <f t="shared" si="104"/>
        <v>10954654</v>
      </c>
      <c r="M169" s="22">
        <f t="shared" si="104"/>
        <v>0</v>
      </c>
      <c r="N169" s="22">
        <f t="shared" si="104"/>
        <v>42896600</v>
      </c>
      <c r="O169" s="22">
        <f t="shared" si="104"/>
        <v>27961559</v>
      </c>
      <c r="P169" s="22">
        <f t="shared" si="104"/>
        <v>252.51429582821004</v>
      </c>
      <c r="Q169" s="22">
        <f t="shared" si="104"/>
        <v>0</v>
      </c>
      <c r="R169" s="22" t="e">
        <f t="shared" si="104"/>
        <v>#REF!</v>
      </c>
      <c r="S169" s="22" t="e">
        <f t="shared" si="104"/>
        <v>#REF!</v>
      </c>
      <c r="T169" s="22" t="e">
        <f t="shared" si="104"/>
        <v>#REF!</v>
      </c>
      <c r="U169" s="254" t="e">
        <f t="shared" si="96"/>
        <v>#REF!</v>
      </c>
    </row>
    <row r="170" spans="1:41" ht="27.75" customHeight="1" x14ac:dyDescent="0.25">
      <c r="A170" s="1" t="s">
        <v>512</v>
      </c>
      <c r="B170" s="117"/>
      <c r="C170" s="117"/>
      <c r="D170" s="117"/>
      <c r="E170" s="113">
        <v>852</v>
      </c>
      <c r="F170" s="3" t="s">
        <v>76</v>
      </c>
      <c r="G170" s="3" t="s">
        <v>11</v>
      </c>
      <c r="H170" s="131" t="s">
        <v>627</v>
      </c>
      <c r="I170" s="3"/>
      <c r="J170" s="22">
        <f t="shared" ref="J170:T171" si="105">J171</f>
        <v>31482346</v>
      </c>
      <c r="K170" s="22">
        <f t="shared" si="105"/>
        <v>31482346</v>
      </c>
      <c r="L170" s="22">
        <f t="shared" si="105"/>
        <v>0</v>
      </c>
      <c r="M170" s="22">
        <f t="shared" si="105"/>
        <v>0</v>
      </c>
      <c r="N170" s="22">
        <f t="shared" si="105"/>
        <v>31482346</v>
      </c>
      <c r="O170" s="22">
        <f t="shared" si="105"/>
        <v>20244768</v>
      </c>
      <c r="P170" s="255">
        <f t="shared" si="98"/>
        <v>64.305144222733588</v>
      </c>
      <c r="Q170" s="22"/>
      <c r="R170" s="22" t="e">
        <f t="shared" si="105"/>
        <v>#REF!</v>
      </c>
      <c r="S170" s="22" t="e">
        <f t="shared" si="105"/>
        <v>#REF!</v>
      </c>
      <c r="T170" s="22" t="e">
        <f t="shared" si="105"/>
        <v>#REF!</v>
      </c>
      <c r="U170" s="254" t="e">
        <f t="shared" si="96"/>
        <v>#REF!</v>
      </c>
    </row>
    <row r="171" spans="1:41" ht="27.75" customHeight="1" x14ac:dyDescent="0.25">
      <c r="A171" s="1" t="s">
        <v>40</v>
      </c>
      <c r="B171" s="117"/>
      <c r="C171" s="117"/>
      <c r="D171" s="117"/>
      <c r="E171" s="113">
        <v>852</v>
      </c>
      <c r="F171" s="3" t="s">
        <v>76</v>
      </c>
      <c r="G171" s="3" t="s">
        <v>11</v>
      </c>
      <c r="H171" s="131" t="s">
        <v>627</v>
      </c>
      <c r="I171" s="3" t="s">
        <v>81</v>
      </c>
      <c r="J171" s="22">
        <f t="shared" si="105"/>
        <v>31482346</v>
      </c>
      <c r="K171" s="22">
        <f t="shared" si="105"/>
        <v>31482346</v>
      </c>
      <c r="L171" s="22">
        <f t="shared" si="105"/>
        <v>0</v>
      </c>
      <c r="M171" s="22">
        <f t="shared" si="105"/>
        <v>0</v>
      </c>
      <c r="N171" s="22">
        <f t="shared" si="105"/>
        <v>31482346</v>
      </c>
      <c r="O171" s="22">
        <f t="shared" si="105"/>
        <v>20244768</v>
      </c>
      <c r="P171" s="255">
        <f t="shared" si="98"/>
        <v>64.305144222733588</v>
      </c>
      <c r="Q171" s="22"/>
      <c r="R171" s="22" t="e">
        <f t="shared" si="105"/>
        <v>#REF!</v>
      </c>
      <c r="S171" s="22" t="e">
        <f t="shared" si="105"/>
        <v>#REF!</v>
      </c>
      <c r="T171" s="22" t="e">
        <f t="shared" si="105"/>
        <v>#REF!</v>
      </c>
      <c r="U171" s="254" t="e">
        <f t="shared" si="96"/>
        <v>#REF!</v>
      </c>
    </row>
    <row r="172" spans="1:41" ht="27.75" customHeight="1" x14ac:dyDescent="0.25">
      <c r="A172" s="1" t="s">
        <v>82</v>
      </c>
      <c r="B172" s="117"/>
      <c r="C172" s="117"/>
      <c r="D172" s="117"/>
      <c r="E172" s="113">
        <v>852</v>
      </c>
      <c r="F172" s="3" t="s">
        <v>76</v>
      </c>
      <c r="G172" s="3" t="s">
        <v>11</v>
      </c>
      <c r="H172" s="131" t="s">
        <v>627</v>
      </c>
      <c r="I172" s="3" t="s">
        <v>83</v>
      </c>
      <c r="J172" s="22">
        <f>'6.ВС'!J233</f>
        <v>31482346</v>
      </c>
      <c r="K172" s="22">
        <f>'6.ВС'!K233</f>
        <v>31482346</v>
      </c>
      <c r="L172" s="22">
        <f>'6.ВС'!L233</f>
        <v>0</v>
      </c>
      <c r="M172" s="22">
        <f>'6.ВС'!M233</f>
        <v>0</v>
      </c>
      <c r="N172" s="22">
        <f>'6.ВС'!N233</f>
        <v>31482346</v>
      </c>
      <c r="O172" s="22">
        <f>'6.ВС'!O233</f>
        <v>20244768</v>
      </c>
      <c r="P172" s="255">
        <f t="shared" si="98"/>
        <v>64.305144222733588</v>
      </c>
      <c r="Q172" s="22"/>
      <c r="R172" s="22" t="e">
        <f>'6.ВС'!#REF!</f>
        <v>#REF!</v>
      </c>
      <c r="S172" s="22" t="e">
        <f>'6.ВС'!#REF!</f>
        <v>#REF!</v>
      </c>
      <c r="T172" s="22" t="e">
        <f>'6.ВС'!#REF!</f>
        <v>#REF!</v>
      </c>
      <c r="U172" s="254" t="e">
        <f t="shared" si="96"/>
        <v>#REF!</v>
      </c>
    </row>
    <row r="173" spans="1:41" s="2" customFormat="1" ht="27.75" customHeight="1" x14ac:dyDescent="0.25">
      <c r="A173" s="116" t="s">
        <v>113</v>
      </c>
      <c r="B173" s="117"/>
      <c r="C173" s="117"/>
      <c r="D173" s="116"/>
      <c r="E173" s="113">
        <v>852</v>
      </c>
      <c r="F173" s="4" t="s">
        <v>76</v>
      </c>
      <c r="G173" s="4" t="s">
        <v>11</v>
      </c>
      <c r="H173" s="131" t="s">
        <v>628</v>
      </c>
      <c r="I173" s="4"/>
      <c r="J173" s="22">
        <f t="shared" ref="J173:T177" si="106">J174</f>
        <v>10381100</v>
      </c>
      <c r="K173" s="22">
        <f t="shared" si="106"/>
        <v>0</v>
      </c>
      <c r="L173" s="22">
        <f t="shared" si="106"/>
        <v>10381100</v>
      </c>
      <c r="M173" s="22">
        <f t="shared" si="106"/>
        <v>0</v>
      </c>
      <c r="N173" s="22">
        <f t="shared" si="106"/>
        <v>10381100</v>
      </c>
      <c r="O173" s="22">
        <f t="shared" si="106"/>
        <v>7253844</v>
      </c>
      <c r="P173" s="255">
        <f t="shared" si="98"/>
        <v>69.875485256861026</v>
      </c>
      <c r="Q173" s="22"/>
      <c r="R173" s="22" t="e">
        <f t="shared" si="106"/>
        <v>#REF!</v>
      </c>
      <c r="S173" s="22" t="e">
        <f t="shared" si="106"/>
        <v>#REF!</v>
      </c>
      <c r="T173" s="22" t="e">
        <f t="shared" si="106"/>
        <v>#REF!</v>
      </c>
      <c r="U173" s="254" t="e">
        <f t="shared" si="96"/>
        <v>#REF!</v>
      </c>
    </row>
    <row r="174" spans="1:41" s="2" customFormat="1" ht="27.75" customHeight="1" x14ac:dyDescent="0.25">
      <c r="A174" s="117" t="s">
        <v>40</v>
      </c>
      <c r="B174" s="117"/>
      <c r="C174" s="117"/>
      <c r="D174" s="117"/>
      <c r="E174" s="113">
        <v>852</v>
      </c>
      <c r="F174" s="4" t="s">
        <v>76</v>
      </c>
      <c r="G174" s="4" t="s">
        <v>11</v>
      </c>
      <c r="H174" s="131" t="s">
        <v>628</v>
      </c>
      <c r="I174" s="4" t="s">
        <v>81</v>
      </c>
      <c r="J174" s="22">
        <f t="shared" si="106"/>
        <v>10381100</v>
      </c>
      <c r="K174" s="22">
        <f t="shared" si="106"/>
        <v>0</v>
      </c>
      <c r="L174" s="22">
        <f t="shared" si="106"/>
        <v>10381100</v>
      </c>
      <c r="M174" s="22">
        <f t="shared" si="106"/>
        <v>0</v>
      </c>
      <c r="N174" s="22">
        <f t="shared" si="106"/>
        <v>10381100</v>
      </c>
      <c r="O174" s="22">
        <f t="shared" si="106"/>
        <v>7253844</v>
      </c>
      <c r="P174" s="255">
        <f t="shared" si="98"/>
        <v>69.875485256861026</v>
      </c>
      <c r="Q174" s="22"/>
      <c r="R174" s="22" t="e">
        <f t="shared" si="106"/>
        <v>#REF!</v>
      </c>
      <c r="S174" s="22" t="e">
        <f t="shared" si="106"/>
        <v>#REF!</v>
      </c>
      <c r="T174" s="22" t="e">
        <f t="shared" si="106"/>
        <v>#REF!</v>
      </c>
      <c r="U174" s="254" t="e">
        <f t="shared" si="96"/>
        <v>#REF!</v>
      </c>
    </row>
    <row r="175" spans="1:41" s="2" customFormat="1" ht="27.75" customHeight="1" x14ac:dyDescent="0.25">
      <c r="A175" s="117" t="s">
        <v>82</v>
      </c>
      <c r="B175" s="117"/>
      <c r="C175" s="117"/>
      <c r="D175" s="117"/>
      <c r="E175" s="113">
        <v>852</v>
      </c>
      <c r="F175" s="4" t="s">
        <v>76</v>
      </c>
      <c r="G175" s="4" t="s">
        <v>11</v>
      </c>
      <c r="H175" s="131" t="s">
        <v>628</v>
      </c>
      <c r="I175" s="3" t="s">
        <v>83</v>
      </c>
      <c r="J175" s="22">
        <f>'6.ВС'!J236</f>
        <v>10381100</v>
      </c>
      <c r="K175" s="22">
        <f>'6.ВС'!K236</f>
        <v>0</v>
      </c>
      <c r="L175" s="22">
        <f>'6.ВС'!L236</f>
        <v>10381100</v>
      </c>
      <c r="M175" s="22">
        <f>'6.ВС'!M236</f>
        <v>0</v>
      </c>
      <c r="N175" s="22">
        <f>'6.ВС'!N236</f>
        <v>10381100</v>
      </c>
      <c r="O175" s="22">
        <f>'6.ВС'!O236</f>
        <v>7253844</v>
      </c>
      <c r="P175" s="255">
        <f t="shared" si="98"/>
        <v>69.875485256861026</v>
      </c>
      <c r="Q175" s="22"/>
      <c r="R175" s="22" t="e">
        <f>'6.ВС'!#REF!</f>
        <v>#REF!</v>
      </c>
      <c r="S175" s="22" t="e">
        <f>'6.ВС'!#REF!</f>
        <v>#REF!</v>
      </c>
      <c r="T175" s="22" t="e">
        <f>'6.ВС'!#REF!</f>
        <v>#REF!</v>
      </c>
      <c r="U175" s="254" t="e">
        <f t="shared" si="96"/>
        <v>#REF!</v>
      </c>
    </row>
    <row r="176" spans="1:41" s="2" customFormat="1" ht="27.75" customHeight="1" x14ac:dyDescent="0.25">
      <c r="A176" s="1" t="s">
        <v>114</v>
      </c>
      <c r="B176" s="116"/>
      <c r="C176" s="116"/>
      <c r="D176" s="116"/>
      <c r="E176" s="116"/>
      <c r="F176" s="102" t="s">
        <v>76</v>
      </c>
      <c r="G176" s="102" t="s">
        <v>11</v>
      </c>
      <c r="H176" s="131" t="s">
        <v>629</v>
      </c>
      <c r="I176" s="66" t="s">
        <v>47</v>
      </c>
      <c r="J176" s="22">
        <f t="shared" si="106"/>
        <v>329910</v>
      </c>
      <c r="K176" s="22">
        <f t="shared" si="106"/>
        <v>0</v>
      </c>
      <c r="L176" s="22">
        <f t="shared" si="106"/>
        <v>329910</v>
      </c>
      <c r="M176" s="22">
        <f t="shared" si="106"/>
        <v>0</v>
      </c>
      <c r="N176" s="22">
        <f t="shared" si="106"/>
        <v>329910</v>
      </c>
      <c r="O176" s="22">
        <f t="shared" si="106"/>
        <v>86000</v>
      </c>
      <c r="P176" s="255">
        <f t="shared" si="98"/>
        <v>26.067715437543569</v>
      </c>
      <c r="Q176" s="22"/>
      <c r="R176" s="22" t="e">
        <f t="shared" si="106"/>
        <v>#REF!</v>
      </c>
      <c r="S176" s="22" t="e">
        <f t="shared" si="106"/>
        <v>#REF!</v>
      </c>
      <c r="T176" s="22" t="e">
        <f t="shared" si="106"/>
        <v>#REF!</v>
      </c>
      <c r="U176" s="254" t="e">
        <f t="shared" si="96"/>
        <v>#REF!</v>
      </c>
    </row>
    <row r="177" spans="1:21" s="2" customFormat="1" ht="27.75" customHeight="1" x14ac:dyDescent="0.25">
      <c r="A177" s="1" t="s">
        <v>40</v>
      </c>
      <c r="B177" s="116"/>
      <c r="C177" s="116"/>
      <c r="D177" s="116"/>
      <c r="E177" s="116"/>
      <c r="F177" s="102" t="s">
        <v>76</v>
      </c>
      <c r="G177" s="102" t="s">
        <v>11</v>
      </c>
      <c r="H177" s="131" t="s">
        <v>629</v>
      </c>
      <c r="I177" s="102" t="s">
        <v>81</v>
      </c>
      <c r="J177" s="22">
        <f t="shared" si="106"/>
        <v>329910</v>
      </c>
      <c r="K177" s="22">
        <f t="shared" si="106"/>
        <v>0</v>
      </c>
      <c r="L177" s="22">
        <f t="shared" si="106"/>
        <v>329910</v>
      </c>
      <c r="M177" s="22">
        <f t="shared" si="106"/>
        <v>0</v>
      </c>
      <c r="N177" s="22">
        <f t="shared" si="106"/>
        <v>329910</v>
      </c>
      <c r="O177" s="22">
        <f t="shared" si="106"/>
        <v>86000</v>
      </c>
      <c r="P177" s="255">
        <f t="shared" si="98"/>
        <v>26.067715437543569</v>
      </c>
      <c r="Q177" s="22"/>
      <c r="R177" s="22" t="e">
        <f t="shared" si="106"/>
        <v>#REF!</v>
      </c>
      <c r="S177" s="22" t="e">
        <f t="shared" si="106"/>
        <v>#REF!</v>
      </c>
      <c r="T177" s="22" t="e">
        <f t="shared" si="106"/>
        <v>#REF!</v>
      </c>
      <c r="U177" s="254" t="e">
        <f t="shared" si="96"/>
        <v>#REF!</v>
      </c>
    </row>
    <row r="178" spans="1:21" s="2" customFormat="1" ht="27.75" customHeight="1" x14ac:dyDescent="0.25">
      <c r="A178" s="1" t="s">
        <v>82</v>
      </c>
      <c r="B178" s="116"/>
      <c r="C178" s="116"/>
      <c r="D178" s="116"/>
      <c r="E178" s="116"/>
      <c r="F178" s="102" t="s">
        <v>76</v>
      </c>
      <c r="G178" s="102" t="s">
        <v>11</v>
      </c>
      <c r="H178" s="131" t="s">
        <v>629</v>
      </c>
      <c r="I178" s="102" t="s">
        <v>83</v>
      </c>
      <c r="J178" s="22">
        <f>'6.ВС'!J239</f>
        <v>329910</v>
      </c>
      <c r="K178" s="22">
        <f>'6.ВС'!K239</f>
        <v>0</v>
      </c>
      <c r="L178" s="22">
        <f>'6.ВС'!L239</f>
        <v>329910</v>
      </c>
      <c r="M178" s="22">
        <f>'6.ВС'!M239</f>
        <v>0</v>
      </c>
      <c r="N178" s="22">
        <f>'6.ВС'!N239</f>
        <v>329910</v>
      </c>
      <c r="O178" s="22">
        <f>'6.ВС'!O239</f>
        <v>86000</v>
      </c>
      <c r="P178" s="255">
        <f t="shared" si="98"/>
        <v>26.067715437543569</v>
      </c>
      <c r="Q178" s="22"/>
      <c r="R178" s="22" t="e">
        <f>'6.ВС'!#REF!</f>
        <v>#REF!</v>
      </c>
      <c r="S178" s="22" t="e">
        <f>'6.ВС'!#REF!</f>
        <v>#REF!</v>
      </c>
      <c r="T178" s="22" t="e">
        <f>'6.ВС'!#REF!</f>
        <v>#REF!</v>
      </c>
      <c r="U178" s="254" t="e">
        <f t="shared" si="96"/>
        <v>#REF!</v>
      </c>
    </row>
    <row r="179" spans="1:21" ht="27.75" customHeight="1" x14ac:dyDescent="0.25">
      <c r="A179" s="116" t="s">
        <v>115</v>
      </c>
      <c r="B179" s="117"/>
      <c r="C179" s="117"/>
      <c r="D179" s="117"/>
      <c r="E179" s="113">
        <v>852</v>
      </c>
      <c r="F179" s="4" t="s">
        <v>76</v>
      </c>
      <c r="G179" s="3" t="s">
        <v>11</v>
      </c>
      <c r="H179" s="131" t="s">
        <v>630</v>
      </c>
      <c r="I179" s="3"/>
      <c r="J179" s="22">
        <f t="shared" ref="J179:T180" si="107">J180</f>
        <v>243644</v>
      </c>
      <c r="K179" s="22">
        <f t="shared" si="107"/>
        <v>0</v>
      </c>
      <c r="L179" s="22">
        <f t="shared" si="107"/>
        <v>243644</v>
      </c>
      <c r="M179" s="22">
        <f t="shared" si="107"/>
        <v>0</v>
      </c>
      <c r="N179" s="22">
        <f t="shared" si="107"/>
        <v>243644</v>
      </c>
      <c r="O179" s="22">
        <f t="shared" si="107"/>
        <v>53147</v>
      </c>
      <c r="P179" s="255">
        <f t="shared" si="98"/>
        <v>21.8133834611154</v>
      </c>
      <c r="Q179" s="22"/>
      <c r="R179" s="22" t="e">
        <f t="shared" si="107"/>
        <v>#REF!</v>
      </c>
      <c r="S179" s="22" t="e">
        <f t="shared" si="107"/>
        <v>#REF!</v>
      </c>
      <c r="T179" s="22" t="e">
        <f t="shared" si="107"/>
        <v>#REF!</v>
      </c>
      <c r="U179" s="254" t="e">
        <f t="shared" si="96"/>
        <v>#REF!</v>
      </c>
    </row>
    <row r="180" spans="1:21" ht="27.75" customHeight="1" x14ac:dyDescent="0.25">
      <c r="A180" s="117" t="s">
        <v>40</v>
      </c>
      <c r="B180" s="117"/>
      <c r="C180" s="117"/>
      <c r="D180" s="117"/>
      <c r="E180" s="113">
        <v>852</v>
      </c>
      <c r="F180" s="3" t="s">
        <v>76</v>
      </c>
      <c r="G180" s="3" t="s">
        <v>11</v>
      </c>
      <c r="H180" s="131" t="s">
        <v>630</v>
      </c>
      <c r="I180" s="3" t="s">
        <v>81</v>
      </c>
      <c r="J180" s="22">
        <f t="shared" si="107"/>
        <v>243644</v>
      </c>
      <c r="K180" s="22">
        <f t="shared" si="107"/>
        <v>0</v>
      </c>
      <c r="L180" s="22">
        <f t="shared" si="107"/>
        <v>243644</v>
      </c>
      <c r="M180" s="22">
        <f t="shared" si="107"/>
        <v>0</v>
      </c>
      <c r="N180" s="22">
        <f t="shared" si="107"/>
        <v>243644</v>
      </c>
      <c r="O180" s="22">
        <f t="shared" si="107"/>
        <v>53147</v>
      </c>
      <c r="P180" s="255">
        <f t="shared" si="98"/>
        <v>21.8133834611154</v>
      </c>
      <c r="Q180" s="22"/>
      <c r="R180" s="22" t="e">
        <f t="shared" si="107"/>
        <v>#REF!</v>
      </c>
      <c r="S180" s="22" t="e">
        <f t="shared" si="107"/>
        <v>#REF!</v>
      </c>
      <c r="T180" s="22" t="e">
        <f t="shared" si="107"/>
        <v>#REF!</v>
      </c>
      <c r="U180" s="254" t="e">
        <f t="shared" si="96"/>
        <v>#REF!</v>
      </c>
    </row>
    <row r="181" spans="1:21" ht="27.75" customHeight="1" x14ac:dyDescent="0.25">
      <c r="A181" s="117" t="s">
        <v>82</v>
      </c>
      <c r="B181" s="117"/>
      <c r="C181" s="117"/>
      <c r="D181" s="117"/>
      <c r="E181" s="113">
        <v>852</v>
      </c>
      <c r="F181" s="3" t="s">
        <v>76</v>
      </c>
      <c r="G181" s="3" t="s">
        <v>11</v>
      </c>
      <c r="H181" s="131" t="s">
        <v>630</v>
      </c>
      <c r="I181" s="3" t="s">
        <v>83</v>
      </c>
      <c r="J181" s="22">
        <f>'6.ВС'!J242</f>
        <v>243644</v>
      </c>
      <c r="K181" s="22">
        <f>'6.ВС'!K242</f>
        <v>0</v>
      </c>
      <c r="L181" s="22">
        <f>'6.ВС'!L242</f>
        <v>243644</v>
      </c>
      <c r="M181" s="22">
        <f>'6.ВС'!M242</f>
        <v>0</v>
      </c>
      <c r="N181" s="22">
        <f>'6.ВС'!N242</f>
        <v>243644</v>
      </c>
      <c r="O181" s="22">
        <f>'6.ВС'!O242</f>
        <v>53147</v>
      </c>
      <c r="P181" s="255">
        <f t="shared" si="98"/>
        <v>21.8133834611154</v>
      </c>
      <c r="Q181" s="22"/>
      <c r="R181" s="22" t="e">
        <f>'6.ВС'!#REF!</f>
        <v>#REF!</v>
      </c>
      <c r="S181" s="22" t="e">
        <f>'6.ВС'!#REF!</f>
        <v>#REF!</v>
      </c>
      <c r="T181" s="22" t="e">
        <f>'6.ВС'!#REF!</f>
        <v>#REF!</v>
      </c>
      <c r="U181" s="254" t="e">
        <f t="shared" si="96"/>
        <v>#REF!</v>
      </c>
    </row>
    <row r="182" spans="1:21" ht="27.75" customHeight="1" x14ac:dyDescent="0.25">
      <c r="A182" s="1" t="s">
        <v>513</v>
      </c>
      <c r="B182" s="117"/>
      <c r="C182" s="117"/>
      <c r="D182" s="117"/>
      <c r="E182" s="113">
        <v>852</v>
      </c>
      <c r="F182" s="3" t="s">
        <v>76</v>
      </c>
      <c r="G182" s="3" t="s">
        <v>11</v>
      </c>
      <c r="H182" s="131" t="s">
        <v>632</v>
      </c>
      <c r="I182" s="3"/>
      <c r="J182" s="22">
        <f t="shared" ref="J182:T183" si="108">J183</f>
        <v>459600</v>
      </c>
      <c r="K182" s="22">
        <f t="shared" si="108"/>
        <v>459600</v>
      </c>
      <c r="L182" s="22">
        <f t="shared" si="108"/>
        <v>0</v>
      </c>
      <c r="M182" s="22">
        <f t="shared" si="108"/>
        <v>0</v>
      </c>
      <c r="N182" s="22">
        <f t="shared" si="108"/>
        <v>459600</v>
      </c>
      <c r="O182" s="22">
        <f t="shared" si="108"/>
        <v>323800</v>
      </c>
      <c r="P182" s="255">
        <f t="shared" si="98"/>
        <v>70.452567449956476</v>
      </c>
      <c r="Q182" s="22"/>
      <c r="R182" s="22" t="e">
        <f t="shared" si="108"/>
        <v>#REF!</v>
      </c>
      <c r="S182" s="22" t="e">
        <f t="shared" si="108"/>
        <v>#REF!</v>
      </c>
      <c r="T182" s="22" t="e">
        <f t="shared" si="108"/>
        <v>#REF!</v>
      </c>
      <c r="U182" s="254" t="e">
        <f t="shared" si="96"/>
        <v>#REF!</v>
      </c>
    </row>
    <row r="183" spans="1:21" ht="27.75" customHeight="1" x14ac:dyDescent="0.25">
      <c r="A183" s="1" t="s">
        <v>40</v>
      </c>
      <c r="B183" s="117"/>
      <c r="C183" s="117"/>
      <c r="D183" s="117"/>
      <c r="E183" s="113">
        <v>852</v>
      </c>
      <c r="F183" s="3" t="s">
        <v>76</v>
      </c>
      <c r="G183" s="3" t="s">
        <v>11</v>
      </c>
      <c r="H183" s="131" t="s">
        <v>632</v>
      </c>
      <c r="I183" s="3" t="s">
        <v>81</v>
      </c>
      <c r="J183" s="22">
        <f t="shared" si="108"/>
        <v>459600</v>
      </c>
      <c r="K183" s="22">
        <f t="shared" si="108"/>
        <v>459600</v>
      </c>
      <c r="L183" s="22">
        <f t="shared" si="108"/>
        <v>0</v>
      </c>
      <c r="M183" s="22">
        <f t="shared" si="108"/>
        <v>0</v>
      </c>
      <c r="N183" s="22">
        <f t="shared" si="108"/>
        <v>459600</v>
      </c>
      <c r="O183" s="22">
        <f t="shared" si="108"/>
        <v>323800</v>
      </c>
      <c r="P183" s="255">
        <f t="shared" si="98"/>
        <v>70.452567449956476</v>
      </c>
      <c r="Q183" s="22"/>
      <c r="R183" s="22" t="e">
        <f t="shared" si="108"/>
        <v>#REF!</v>
      </c>
      <c r="S183" s="22" t="e">
        <f t="shared" si="108"/>
        <v>#REF!</v>
      </c>
      <c r="T183" s="22" t="e">
        <f t="shared" si="108"/>
        <v>#REF!</v>
      </c>
      <c r="U183" s="254" t="e">
        <f t="shared" si="96"/>
        <v>#REF!</v>
      </c>
    </row>
    <row r="184" spans="1:21" ht="27.75" customHeight="1" x14ac:dyDescent="0.25">
      <c r="A184" s="1" t="s">
        <v>82</v>
      </c>
      <c r="B184" s="117"/>
      <c r="C184" s="117"/>
      <c r="D184" s="117"/>
      <c r="E184" s="113">
        <v>852</v>
      </c>
      <c r="F184" s="3" t="s">
        <v>76</v>
      </c>
      <c r="G184" s="3" t="s">
        <v>11</v>
      </c>
      <c r="H184" s="131" t="s">
        <v>632</v>
      </c>
      <c r="I184" s="3" t="s">
        <v>83</v>
      </c>
      <c r="J184" s="22">
        <f>'6.ВС'!J245</f>
        <v>459600</v>
      </c>
      <c r="K184" s="22">
        <f>'6.ВС'!K245</f>
        <v>459600</v>
      </c>
      <c r="L184" s="22">
        <f>'6.ВС'!L245</f>
        <v>0</v>
      </c>
      <c r="M184" s="22">
        <f>'6.ВС'!M245</f>
        <v>0</v>
      </c>
      <c r="N184" s="22">
        <f>'6.ВС'!N245</f>
        <v>459600</v>
      </c>
      <c r="O184" s="22">
        <f>'6.ВС'!O245</f>
        <v>323800</v>
      </c>
      <c r="P184" s="255">
        <f t="shared" si="98"/>
        <v>70.452567449956476</v>
      </c>
      <c r="Q184" s="22"/>
      <c r="R184" s="22" t="e">
        <f>'6.ВС'!#REF!</f>
        <v>#REF!</v>
      </c>
      <c r="S184" s="22" t="e">
        <f>'6.ВС'!#REF!</f>
        <v>#REF!</v>
      </c>
      <c r="T184" s="22" t="e">
        <f>'6.ВС'!#REF!</f>
        <v>#REF!</v>
      </c>
      <c r="U184" s="254" t="e">
        <f t="shared" si="96"/>
        <v>#REF!</v>
      </c>
    </row>
    <row r="185" spans="1:21" ht="27.75" customHeight="1" x14ac:dyDescent="0.25">
      <c r="A185" s="183" t="s">
        <v>77</v>
      </c>
      <c r="B185" s="184"/>
      <c r="C185" s="184"/>
      <c r="D185" s="184"/>
      <c r="E185" s="182">
        <v>852</v>
      </c>
      <c r="F185" s="3" t="s">
        <v>76</v>
      </c>
      <c r="G185" s="3" t="s">
        <v>43</v>
      </c>
      <c r="H185" s="4"/>
      <c r="I185" s="3"/>
      <c r="J185" s="23">
        <f>J186+J189+J192+J216+J195+J198+J201+J219+J222+J207+J213+J225+J210+J204</f>
        <v>176751402.93000001</v>
      </c>
      <c r="K185" s="23">
        <f t="shared" ref="K185:T185" si="109">K186+K189+K192+K216+K195+K198+K201+K219+K222+K207+K213+K225+K210+K204</f>
        <v>145638450.41</v>
      </c>
      <c r="L185" s="23">
        <f t="shared" si="109"/>
        <v>31112952.52</v>
      </c>
      <c r="M185" s="23">
        <f t="shared" si="109"/>
        <v>0</v>
      </c>
      <c r="N185" s="23">
        <f t="shared" si="109"/>
        <v>176751402.93000001</v>
      </c>
      <c r="O185" s="23">
        <f t="shared" si="109"/>
        <v>117142087.92999999</v>
      </c>
      <c r="P185" s="23">
        <f t="shared" si="109"/>
        <v>982.58118991187052</v>
      </c>
      <c r="Q185" s="23">
        <f t="shared" si="109"/>
        <v>0</v>
      </c>
      <c r="R185" s="23" t="e">
        <f t="shared" si="109"/>
        <v>#REF!</v>
      </c>
      <c r="S185" s="23" t="e">
        <f t="shared" si="109"/>
        <v>#REF!</v>
      </c>
      <c r="T185" s="23" t="e">
        <f t="shared" si="109"/>
        <v>#REF!</v>
      </c>
      <c r="U185" s="254" t="e">
        <f t="shared" si="96"/>
        <v>#REF!</v>
      </c>
    </row>
    <row r="186" spans="1:21" ht="27.75" customHeight="1" x14ac:dyDescent="0.25">
      <c r="A186" s="188" t="s">
        <v>745</v>
      </c>
      <c r="B186" s="184"/>
      <c r="C186" s="184"/>
      <c r="D186" s="184"/>
      <c r="E186" s="4" t="s">
        <v>567</v>
      </c>
      <c r="F186" s="3" t="s">
        <v>76</v>
      </c>
      <c r="G186" s="3" t="s">
        <v>43</v>
      </c>
      <c r="H186" s="131" t="s">
        <v>744</v>
      </c>
      <c r="I186" s="3"/>
      <c r="J186" s="22">
        <f t="shared" ref="J186" si="110">J187</f>
        <v>2574341</v>
      </c>
      <c r="K186" s="22">
        <f t="shared" ref="J186:T187" si="111">K187</f>
        <v>2424038.2799999998</v>
      </c>
      <c r="L186" s="22">
        <f t="shared" si="111"/>
        <v>150302.72</v>
      </c>
      <c r="M186" s="22">
        <f t="shared" si="111"/>
        <v>0</v>
      </c>
      <c r="N186" s="22">
        <f t="shared" si="111"/>
        <v>2574341</v>
      </c>
      <c r="O186" s="22">
        <f t="shared" si="111"/>
        <v>2574341</v>
      </c>
      <c r="P186" s="255">
        <f t="shared" si="98"/>
        <v>100</v>
      </c>
      <c r="Q186" s="22"/>
      <c r="R186" s="22" t="e">
        <f t="shared" si="111"/>
        <v>#REF!</v>
      </c>
      <c r="S186" s="22" t="e">
        <f t="shared" si="111"/>
        <v>#REF!</v>
      </c>
      <c r="T186" s="22" t="e">
        <f t="shared" si="111"/>
        <v>#REF!</v>
      </c>
      <c r="U186" s="254" t="e">
        <f t="shared" si="96"/>
        <v>#REF!</v>
      </c>
    </row>
    <row r="187" spans="1:21" ht="27.75" customHeight="1" x14ac:dyDescent="0.25">
      <c r="A187" s="73" t="s">
        <v>40</v>
      </c>
      <c r="B187" s="184"/>
      <c r="C187" s="184"/>
      <c r="D187" s="184"/>
      <c r="E187" s="4" t="s">
        <v>567</v>
      </c>
      <c r="F187" s="3" t="s">
        <v>76</v>
      </c>
      <c r="G187" s="3" t="s">
        <v>43</v>
      </c>
      <c r="H187" s="131" t="s">
        <v>744</v>
      </c>
      <c r="I187" s="3" t="s">
        <v>81</v>
      </c>
      <c r="J187" s="22">
        <f t="shared" si="111"/>
        <v>2574341</v>
      </c>
      <c r="K187" s="22">
        <f t="shared" si="111"/>
        <v>2424038.2799999998</v>
      </c>
      <c r="L187" s="22">
        <f t="shared" si="111"/>
        <v>150302.72</v>
      </c>
      <c r="M187" s="22">
        <f t="shared" si="111"/>
        <v>0</v>
      </c>
      <c r="N187" s="22">
        <f t="shared" si="111"/>
        <v>2574341</v>
      </c>
      <c r="O187" s="22">
        <f t="shared" si="111"/>
        <v>2574341</v>
      </c>
      <c r="P187" s="255">
        <f t="shared" si="98"/>
        <v>100</v>
      </c>
      <c r="Q187" s="22"/>
      <c r="R187" s="22" t="e">
        <f t="shared" si="111"/>
        <v>#REF!</v>
      </c>
      <c r="S187" s="22" t="e">
        <f t="shared" si="111"/>
        <v>#REF!</v>
      </c>
      <c r="T187" s="22" t="e">
        <f t="shared" si="111"/>
        <v>#REF!</v>
      </c>
      <c r="U187" s="254" t="e">
        <f t="shared" si="96"/>
        <v>#REF!</v>
      </c>
    </row>
    <row r="188" spans="1:21" ht="27.75" customHeight="1" x14ac:dyDescent="0.25">
      <c r="A188" s="73" t="s">
        <v>82</v>
      </c>
      <c r="B188" s="184"/>
      <c r="C188" s="184"/>
      <c r="D188" s="184"/>
      <c r="E188" s="4" t="s">
        <v>567</v>
      </c>
      <c r="F188" s="3" t="s">
        <v>76</v>
      </c>
      <c r="G188" s="3" t="s">
        <v>43</v>
      </c>
      <c r="H188" s="131" t="s">
        <v>744</v>
      </c>
      <c r="I188" s="3" t="s">
        <v>83</v>
      </c>
      <c r="J188" s="22">
        <f>'6.ВС'!J249</f>
        <v>2574341</v>
      </c>
      <c r="K188" s="22">
        <f>'6.ВС'!K249</f>
        <v>2424038.2799999998</v>
      </c>
      <c r="L188" s="22">
        <f>'6.ВС'!L249</f>
        <v>150302.72</v>
      </c>
      <c r="M188" s="22">
        <f>'6.ВС'!M249</f>
        <v>0</v>
      </c>
      <c r="N188" s="22">
        <f>'6.ВС'!N249</f>
        <v>2574341</v>
      </c>
      <c r="O188" s="22">
        <f>'6.ВС'!O249</f>
        <v>2574341</v>
      </c>
      <c r="P188" s="255">
        <f t="shared" si="98"/>
        <v>100</v>
      </c>
      <c r="Q188" s="22"/>
      <c r="R188" s="22" t="e">
        <f>'6.ВС'!#REF!</f>
        <v>#REF!</v>
      </c>
      <c r="S188" s="22" t="e">
        <f>'6.ВС'!#REF!</f>
        <v>#REF!</v>
      </c>
      <c r="T188" s="22" t="e">
        <f>'6.ВС'!#REF!</f>
        <v>#REF!</v>
      </c>
      <c r="U188" s="254" t="e">
        <f t="shared" si="96"/>
        <v>#REF!</v>
      </c>
    </row>
    <row r="189" spans="1:21" ht="27.75" customHeight="1" x14ac:dyDescent="0.25">
      <c r="A189" s="187" t="s">
        <v>742</v>
      </c>
      <c r="B189" s="54"/>
      <c r="C189" s="54"/>
      <c r="D189" s="54"/>
      <c r="E189" s="4">
        <v>852</v>
      </c>
      <c r="F189" s="3" t="s">
        <v>76</v>
      </c>
      <c r="G189" s="3" t="s">
        <v>43</v>
      </c>
      <c r="H189" s="130" t="s">
        <v>741</v>
      </c>
      <c r="I189" s="3"/>
      <c r="J189" s="22">
        <f t="shared" ref="J189" si="112">J190</f>
        <v>49254423.289999999</v>
      </c>
      <c r="K189" s="22">
        <f t="shared" ref="J189:T190" si="113">K190</f>
        <v>46791702.130000003</v>
      </c>
      <c r="L189" s="22">
        <f t="shared" si="113"/>
        <v>2462721.16</v>
      </c>
      <c r="M189" s="22">
        <f t="shared" si="113"/>
        <v>0</v>
      </c>
      <c r="N189" s="22">
        <f t="shared" si="113"/>
        <v>49254423.289999999</v>
      </c>
      <c r="O189" s="22">
        <f t="shared" si="113"/>
        <v>28025531.68</v>
      </c>
      <c r="P189" s="255">
        <f t="shared" si="98"/>
        <v>56.899522536263156</v>
      </c>
      <c r="Q189" s="22"/>
      <c r="R189" s="22" t="e">
        <f t="shared" si="113"/>
        <v>#REF!</v>
      </c>
      <c r="S189" s="22" t="e">
        <f t="shared" si="113"/>
        <v>#REF!</v>
      </c>
      <c r="T189" s="22" t="e">
        <f t="shared" si="113"/>
        <v>#REF!</v>
      </c>
      <c r="U189" s="254" t="e">
        <f t="shared" si="96"/>
        <v>#REF!</v>
      </c>
    </row>
    <row r="190" spans="1:21" ht="27.75" customHeight="1" x14ac:dyDescent="0.25">
      <c r="A190" s="126" t="s">
        <v>40</v>
      </c>
      <c r="B190" s="139"/>
      <c r="C190" s="139"/>
      <c r="D190" s="139"/>
      <c r="E190" s="127">
        <v>852</v>
      </c>
      <c r="F190" s="128" t="s">
        <v>76</v>
      </c>
      <c r="G190" s="128" t="s">
        <v>43</v>
      </c>
      <c r="H190" s="145" t="s">
        <v>741</v>
      </c>
      <c r="I190" s="128" t="s">
        <v>81</v>
      </c>
      <c r="J190" s="22">
        <f t="shared" si="113"/>
        <v>49254423.289999999</v>
      </c>
      <c r="K190" s="22">
        <f t="shared" si="113"/>
        <v>46791702.130000003</v>
      </c>
      <c r="L190" s="22">
        <f t="shared" si="113"/>
        <v>2462721.16</v>
      </c>
      <c r="M190" s="22">
        <f t="shared" si="113"/>
        <v>0</v>
      </c>
      <c r="N190" s="22">
        <f t="shared" si="113"/>
        <v>49254423.289999999</v>
      </c>
      <c r="O190" s="22">
        <f t="shared" si="113"/>
        <v>28025531.68</v>
      </c>
      <c r="P190" s="255">
        <f t="shared" si="98"/>
        <v>56.899522536263156</v>
      </c>
      <c r="Q190" s="22"/>
      <c r="R190" s="22" t="e">
        <f t="shared" si="113"/>
        <v>#REF!</v>
      </c>
      <c r="S190" s="22" t="e">
        <f t="shared" si="113"/>
        <v>#REF!</v>
      </c>
      <c r="T190" s="22" t="e">
        <f t="shared" si="113"/>
        <v>#REF!</v>
      </c>
      <c r="U190" s="254" t="e">
        <f t="shared" si="96"/>
        <v>#REF!</v>
      </c>
    </row>
    <row r="191" spans="1:21" ht="27.75" customHeight="1" x14ac:dyDescent="0.25">
      <c r="A191" s="73" t="s">
        <v>82</v>
      </c>
      <c r="B191" s="184"/>
      <c r="C191" s="184"/>
      <c r="D191" s="184"/>
      <c r="E191" s="4">
        <v>852</v>
      </c>
      <c r="F191" s="3" t="s">
        <v>76</v>
      </c>
      <c r="G191" s="3" t="s">
        <v>43</v>
      </c>
      <c r="H191" s="131" t="s">
        <v>741</v>
      </c>
      <c r="I191" s="3" t="s">
        <v>83</v>
      </c>
      <c r="J191" s="22">
        <f>'6.ВС'!J252</f>
        <v>49254423.289999999</v>
      </c>
      <c r="K191" s="22">
        <f>'6.ВС'!K252</f>
        <v>46791702.130000003</v>
      </c>
      <c r="L191" s="22">
        <f>'6.ВС'!L252</f>
        <v>2462721.16</v>
      </c>
      <c r="M191" s="22">
        <f>'6.ВС'!M252</f>
        <v>0</v>
      </c>
      <c r="N191" s="22">
        <f>'6.ВС'!N252</f>
        <v>49254423.289999999</v>
      </c>
      <c r="O191" s="22">
        <f>'6.ВС'!O252</f>
        <v>28025531.68</v>
      </c>
      <c r="P191" s="255">
        <f t="shared" si="98"/>
        <v>56.899522536263156</v>
      </c>
      <c r="Q191" s="22"/>
      <c r="R191" s="22" t="e">
        <f>'6.ВС'!#REF!</f>
        <v>#REF!</v>
      </c>
      <c r="S191" s="22" t="e">
        <f>'6.ВС'!#REF!</f>
        <v>#REF!</v>
      </c>
      <c r="T191" s="22" t="e">
        <f>'6.ВС'!#REF!</f>
        <v>#REF!</v>
      </c>
      <c r="U191" s="254" t="e">
        <f t="shared" si="96"/>
        <v>#REF!</v>
      </c>
    </row>
    <row r="192" spans="1:21" ht="27.75" customHeight="1" x14ac:dyDescent="0.25">
      <c r="A192" s="1" t="s">
        <v>514</v>
      </c>
      <c r="B192" s="117"/>
      <c r="C192" s="117"/>
      <c r="D192" s="117"/>
      <c r="E192" s="113">
        <v>852</v>
      </c>
      <c r="F192" s="3" t="s">
        <v>76</v>
      </c>
      <c r="G192" s="3" t="s">
        <v>43</v>
      </c>
      <c r="H192" s="145" t="s">
        <v>633</v>
      </c>
      <c r="I192" s="3"/>
      <c r="J192" s="22">
        <f t="shared" ref="J192:T193" si="114">J193</f>
        <v>77760109</v>
      </c>
      <c r="K192" s="22">
        <f t="shared" si="114"/>
        <v>77760109</v>
      </c>
      <c r="L192" s="22">
        <f t="shared" si="114"/>
        <v>0</v>
      </c>
      <c r="M192" s="22">
        <f t="shared" si="114"/>
        <v>0</v>
      </c>
      <c r="N192" s="22">
        <f t="shared" si="114"/>
        <v>77760109</v>
      </c>
      <c r="O192" s="22">
        <f t="shared" si="114"/>
        <v>54924703.229999997</v>
      </c>
      <c r="P192" s="255">
        <f t="shared" si="98"/>
        <v>70.63352139848466</v>
      </c>
      <c r="Q192" s="22"/>
      <c r="R192" s="22" t="e">
        <f t="shared" si="114"/>
        <v>#REF!</v>
      </c>
      <c r="S192" s="22" t="e">
        <f t="shared" si="114"/>
        <v>#REF!</v>
      </c>
      <c r="T192" s="22" t="e">
        <f t="shared" si="114"/>
        <v>#REF!</v>
      </c>
      <c r="U192" s="254" t="e">
        <f t="shared" si="96"/>
        <v>#REF!</v>
      </c>
    </row>
    <row r="193" spans="1:21" ht="27.75" customHeight="1" x14ac:dyDescent="0.25">
      <c r="A193" s="1" t="s">
        <v>40</v>
      </c>
      <c r="B193" s="117"/>
      <c r="C193" s="117"/>
      <c r="D193" s="117"/>
      <c r="E193" s="113">
        <v>852</v>
      </c>
      <c r="F193" s="3" t="s">
        <v>76</v>
      </c>
      <c r="G193" s="3" t="s">
        <v>43</v>
      </c>
      <c r="H193" s="131" t="s">
        <v>633</v>
      </c>
      <c r="I193" s="3" t="s">
        <v>81</v>
      </c>
      <c r="J193" s="22">
        <f t="shared" si="114"/>
        <v>77760109</v>
      </c>
      <c r="K193" s="22">
        <f t="shared" si="114"/>
        <v>77760109</v>
      </c>
      <c r="L193" s="22">
        <f t="shared" si="114"/>
        <v>0</v>
      </c>
      <c r="M193" s="22">
        <f t="shared" si="114"/>
        <v>0</v>
      </c>
      <c r="N193" s="22">
        <f t="shared" si="114"/>
        <v>77760109</v>
      </c>
      <c r="O193" s="22">
        <f t="shared" si="114"/>
        <v>54924703.229999997</v>
      </c>
      <c r="P193" s="255">
        <f t="shared" si="98"/>
        <v>70.63352139848466</v>
      </c>
      <c r="Q193" s="22"/>
      <c r="R193" s="22" t="e">
        <f t="shared" si="114"/>
        <v>#REF!</v>
      </c>
      <c r="S193" s="22" t="e">
        <f t="shared" si="114"/>
        <v>#REF!</v>
      </c>
      <c r="T193" s="22" t="e">
        <f t="shared" si="114"/>
        <v>#REF!</v>
      </c>
      <c r="U193" s="254" t="e">
        <f t="shared" si="96"/>
        <v>#REF!</v>
      </c>
    </row>
    <row r="194" spans="1:21" ht="27.75" customHeight="1" x14ac:dyDescent="0.25">
      <c r="A194" s="1" t="s">
        <v>82</v>
      </c>
      <c r="B194" s="117"/>
      <c r="C194" s="117"/>
      <c r="D194" s="117"/>
      <c r="E194" s="113">
        <v>852</v>
      </c>
      <c r="F194" s="3" t="s">
        <v>76</v>
      </c>
      <c r="G194" s="3" t="s">
        <v>43</v>
      </c>
      <c r="H194" s="131" t="s">
        <v>633</v>
      </c>
      <c r="I194" s="3" t="s">
        <v>83</v>
      </c>
      <c r="J194" s="22">
        <f>'6.ВС'!J255</f>
        <v>77760109</v>
      </c>
      <c r="K194" s="22">
        <f>'6.ВС'!K255</f>
        <v>77760109</v>
      </c>
      <c r="L194" s="22">
        <f>'6.ВС'!L255</f>
        <v>0</v>
      </c>
      <c r="M194" s="22">
        <f>'6.ВС'!M255</f>
        <v>0</v>
      </c>
      <c r="N194" s="22">
        <f>'6.ВС'!N255</f>
        <v>77760109</v>
      </c>
      <c r="O194" s="22">
        <f>'6.ВС'!O255</f>
        <v>54924703.229999997</v>
      </c>
      <c r="P194" s="255">
        <f t="shared" si="98"/>
        <v>70.63352139848466</v>
      </c>
      <c r="Q194" s="22"/>
      <c r="R194" s="22" t="e">
        <f>'6.ВС'!#REF!</f>
        <v>#REF!</v>
      </c>
      <c r="S194" s="22" t="e">
        <f>'6.ВС'!#REF!</f>
        <v>#REF!</v>
      </c>
      <c r="T194" s="22" t="e">
        <f>'6.ВС'!#REF!</f>
        <v>#REF!</v>
      </c>
      <c r="U194" s="254" t="e">
        <f t="shared" si="96"/>
        <v>#REF!</v>
      </c>
    </row>
    <row r="195" spans="1:21" ht="27.75" customHeight="1" x14ac:dyDescent="0.25">
      <c r="A195" s="116" t="s">
        <v>116</v>
      </c>
      <c r="B195" s="117"/>
      <c r="C195" s="117"/>
      <c r="D195" s="117"/>
      <c r="E195" s="113">
        <v>852</v>
      </c>
      <c r="F195" s="3" t="s">
        <v>76</v>
      </c>
      <c r="G195" s="3" t="s">
        <v>43</v>
      </c>
      <c r="H195" s="131" t="s">
        <v>635</v>
      </c>
      <c r="I195" s="3"/>
      <c r="J195" s="22">
        <f t="shared" ref="J195:T196" si="115">J196</f>
        <v>22797200</v>
      </c>
      <c r="K195" s="22">
        <f t="shared" si="115"/>
        <v>0</v>
      </c>
      <c r="L195" s="22">
        <f t="shared" si="115"/>
        <v>22797200</v>
      </c>
      <c r="M195" s="22">
        <f t="shared" si="115"/>
        <v>0</v>
      </c>
      <c r="N195" s="22">
        <f t="shared" si="115"/>
        <v>22797200</v>
      </c>
      <c r="O195" s="22">
        <f t="shared" si="115"/>
        <v>15160627.02</v>
      </c>
      <c r="P195" s="255">
        <f t="shared" si="98"/>
        <v>66.502145087993256</v>
      </c>
      <c r="Q195" s="22"/>
      <c r="R195" s="22" t="e">
        <f t="shared" si="115"/>
        <v>#REF!</v>
      </c>
      <c r="S195" s="22" t="e">
        <f t="shared" si="115"/>
        <v>#REF!</v>
      </c>
      <c r="T195" s="22" t="e">
        <f t="shared" si="115"/>
        <v>#REF!</v>
      </c>
      <c r="U195" s="254" t="e">
        <f t="shared" si="96"/>
        <v>#REF!</v>
      </c>
    </row>
    <row r="196" spans="1:21" ht="27.75" customHeight="1" x14ac:dyDescent="0.25">
      <c r="A196" s="117" t="s">
        <v>40</v>
      </c>
      <c r="B196" s="117"/>
      <c r="C196" s="117"/>
      <c r="D196" s="117"/>
      <c r="E196" s="113">
        <v>852</v>
      </c>
      <c r="F196" s="3" t="s">
        <v>76</v>
      </c>
      <c r="G196" s="4" t="s">
        <v>43</v>
      </c>
      <c r="H196" s="131" t="s">
        <v>635</v>
      </c>
      <c r="I196" s="3" t="s">
        <v>81</v>
      </c>
      <c r="J196" s="22">
        <f t="shared" si="115"/>
        <v>22797200</v>
      </c>
      <c r="K196" s="22">
        <f t="shared" si="115"/>
        <v>0</v>
      </c>
      <c r="L196" s="22">
        <f t="shared" si="115"/>
        <v>22797200</v>
      </c>
      <c r="M196" s="22">
        <f t="shared" si="115"/>
        <v>0</v>
      </c>
      <c r="N196" s="22">
        <f t="shared" si="115"/>
        <v>22797200</v>
      </c>
      <c r="O196" s="22">
        <f t="shared" si="115"/>
        <v>15160627.02</v>
      </c>
      <c r="P196" s="255">
        <f t="shared" si="98"/>
        <v>66.502145087993256</v>
      </c>
      <c r="Q196" s="22"/>
      <c r="R196" s="22" t="e">
        <f t="shared" si="115"/>
        <v>#REF!</v>
      </c>
      <c r="S196" s="22" t="e">
        <f t="shared" si="115"/>
        <v>#REF!</v>
      </c>
      <c r="T196" s="22" t="e">
        <f t="shared" si="115"/>
        <v>#REF!</v>
      </c>
      <c r="U196" s="254" t="e">
        <f t="shared" si="96"/>
        <v>#REF!</v>
      </c>
    </row>
    <row r="197" spans="1:21" ht="27.75" customHeight="1" x14ac:dyDescent="0.25">
      <c r="A197" s="117" t="s">
        <v>82</v>
      </c>
      <c r="B197" s="117"/>
      <c r="C197" s="117"/>
      <c r="D197" s="117"/>
      <c r="E197" s="113">
        <v>852</v>
      </c>
      <c r="F197" s="3" t="s">
        <v>76</v>
      </c>
      <c r="G197" s="4" t="s">
        <v>43</v>
      </c>
      <c r="H197" s="131" t="s">
        <v>635</v>
      </c>
      <c r="I197" s="3" t="s">
        <v>83</v>
      </c>
      <c r="J197" s="22">
        <f>'6.ВС'!J258</f>
        <v>22797200</v>
      </c>
      <c r="K197" s="22">
        <f>'6.ВС'!K258</f>
        <v>0</v>
      </c>
      <c r="L197" s="22">
        <f>'6.ВС'!L258</f>
        <v>22797200</v>
      </c>
      <c r="M197" s="22">
        <f>'6.ВС'!M258</f>
        <v>0</v>
      </c>
      <c r="N197" s="22">
        <f>'6.ВС'!N258</f>
        <v>22797200</v>
      </c>
      <c r="O197" s="22">
        <f>'6.ВС'!O258</f>
        <v>15160627.02</v>
      </c>
      <c r="P197" s="255">
        <f t="shared" si="98"/>
        <v>66.502145087993256</v>
      </c>
      <c r="Q197" s="22"/>
      <c r="R197" s="22" t="e">
        <f>'6.ВС'!#REF!</f>
        <v>#REF!</v>
      </c>
      <c r="S197" s="22" t="e">
        <f>'6.ВС'!#REF!</f>
        <v>#REF!</v>
      </c>
      <c r="T197" s="22" t="e">
        <f>'6.ВС'!#REF!</f>
        <v>#REF!</v>
      </c>
      <c r="U197" s="254" t="e">
        <f t="shared" si="96"/>
        <v>#REF!</v>
      </c>
    </row>
    <row r="198" spans="1:21" ht="27.75" customHeight="1" x14ac:dyDescent="0.25">
      <c r="A198" s="116" t="s">
        <v>114</v>
      </c>
      <c r="B198" s="117"/>
      <c r="C198" s="117"/>
      <c r="D198" s="117"/>
      <c r="E198" s="113">
        <v>852</v>
      </c>
      <c r="F198" s="3" t="s">
        <v>76</v>
      </c>
      <c r="G198" s="4" t="s">
        <v>43</v>
      </c>
      <c r="H198" s="131" t="s">
        <v>629</v>
      </c>
      <c r="I198" s="3"/>
      <c r="J198" s="22">
        <f t="shared" ref="J198:T199" si="116">J199</f>
        <v>2941557</v>
      </c>
      <c r="K198" s="22">
        <f t="shared" si="116"/>
        <v>0</v>
      </c>
      <c r="L198" s="22">
        <f t="shared" si="116"/>
        <v>2941557</v>
      </c>
      <c r="M198" s="22">
        <f t="shared" si="116"/>
        <v>0</v>
      </c>
      <c r="N198" s="22">
        <f t="shared" si="116"/>
        <v>2941557</v>
      </c>
      <c r="O198" s="22">
        <f t="shared" si="116"/>
        <v>2147789</v>
      </c>
      <c r="P198" s="255">
        <f t="shared" si="98"/>
        <v>73.015379270230014</v>
      </c>
      <c r="Q198" s="22"/>
      <c r="R198" s="22" t="e">
        <f t="shared" si="116"/>
        <v>#REF!</v>
      </c>
      <c r="S198" s="22" t="e">
        <f t="shared" si="116"/>
        <v>#REF!</v>
      </c>
      <c r="T198" s="22" t="e">
        <f t="shared" si="116"/>
        <v>#REF!</v>
      </c>
      <c r="U198" s="254" t="e">
        <f t="shared" si="96"/>
        <v>#REF!</v>
      </c>
    </row>
    <row r="199" spans="1:21" ht="27.75" customHeight="1" x14ac:dyDescent="0.25">
      <c r="A199" s="117" t="s">
        <v>40</v>
      </c>
      <c r="B199" s="117"/>
      <c r="C199" s="117"/>
      <c r="D199" s="117"/>
      <c r="E199" s="113">
        <v>852</v>
      </c>
      <c r="F199" s="3" t="s">
        <v>76</v>
      </c>
      <c r="G199" s="4" t="s">
        <v>43</v>
      </c>
      <c r="H199" s="131" t="s">
        <v>629</v>
      </c>
      <c r="I199" s="3" t="s">
        <v>81</v>
      </c>
      <c r="J199" s="22">
        <f t="shared" si="116"/>
        <v>2941557</v>
      </c>
      <c r="K199" s="22">
        <f t="shared" si="116"/>
        <v>0</v>
      </c>
      <c r="L199" s="22">
        <f t="shared" si="116"/>
        <v>2941557</v>
      </c>
      <c r="M199" s="22">
        <f t="shared" si="116"/>
        <v>0</v>
      </c>
      <c r="N199" s="22">
        <f t="shared" si="116"/>
        <v>2941557</v>
      </c>
      <c r="O199" s="22">
        <f t="shared" si="116"/>
        <v>2147789</v>
      </c>
      <c r="P199" s="255">
        <f t="shared" si="98"/>
        <v>73.015379270230014</v>
      </c>
      <c r="Q199" s="22"/>
      <c r="R199" s="22" t="e">
        <f t="shared" si="116"/>
        <v>#REF!</v>
      </c>
      <c r="S199" s="22" t="e">
        <f t="shared" si="116"/>
        <v>#REF!</v>
      </c>
      <c r="T199" s="22" t="e">
        <f t="shared" si="116"/>
        <v>#REF!</v>
      </c>
      <c r="U199" s="254" t="e">
        <f t="shared" si="96"/>
        <v>#REF!</v>
      </c>
    </row>
    <row r="200" spans="1:21" ht="27.75" customHeight="1" x14ac:dyDescent="0.25">
      <c r="A200" s="117" t="s">
        <v>82</v>
      </c>
      <c r="B200" s="117"/>
      <c r="C200" s="117"/>
      <c r="D200" s="117"/>
      <c r="E200" s="113">
        <v>852</v>
      </c>
      <c r="F200" s="3" t="s">
        <v>76</v>
      </c>
      <c r="G200" s="4" t="s">
        <v>43</v>
      </c>
      <c r="H200" s="131" t="s">
        <v>629</v>
      </c>
      <c r="I200" s="3" t="s">
        <v>83</v>
      </c>
      <c r="J200" s="22">
        <f>'6.ВС'!J261</f>
        <v>2941557</v>
      </c>
      <c r="K200" s="22">
        <f>'6.ВС'!K261</f>
        <v>0</v>
      </c>
      <c r="L200" s="22">
        <f>'6.ВС'!L261</f>
        <v>2941557</v>
      </c>
      <c r="M200" s="22">
        <f>'6.ВС'!M261</f>
        <v>0</v>
      </c>
      <c r="N200" s="22">
        <f>'6.ВС'!N261</f>
        <v>2941557</v>
      </c>
      <c r="O200" s="22">
        <f>'6.ВС'!O261</f>
        <v>2147789</v>
      </c>
      <c r="P200" s="255">
        <f t="shared" si="98"/>
        <v>73.015379270230014</v>
      </c>
      <c r="Q200" s="22"/>
      <c r="R200" s="22" t="e">
        <f>'6.ВС'!#REF!</f>
        <v>#REF!</v>
      </c>
      <c r="S200" s="22" t="e">
        <f>'6.ВС'!#REF!</f>
        <v>#REF!</v>
      </c>
      <c r="T200" s="22" t="e">
        <f>'6.ВС'!#REF!</f>
        <v>#REF!</v>
      </c>
      <c r="U200" s="254" t="e">
        <f t="shared" si="96"/>
        <v>#REF!</v>
      </c>
    </row>
    <row r="201" spans="1:21" ht="27.75" customHeight="1" x14ac:dyDescent="0.25">
      <c r="A201" s="116" t="s">
        <v>115</v>
      </c>
      <c r="B201" s="117"/>
      <c r="C201" s="117"/>
      <c r="D201" s="117"/>
      <c r="E201" s="113">
        <v>852</v>
      </c>
      <c r="F201" s="4" t="s">
        <v>76</v>
      </c>
      <c r="G201" s="4" t="s">
        <v>43</v>
      </c>
      <c r="H201" s="131" t="s">
        <v>630</v>
      </c>
      <c r="I201" s="3"/>
      <c r="J201" s="22">
        <f t="shared" ref="J201:T202" si="117">J202</f>
        <v>2110480</v>
      </c>
      <c r="K201" s="22">
        <f t="shared" si="117"/>
        <v>0</v>
      </c>
      <c r="L201" s="22">
        <f t="shared" si="117"/>
        <v>2110480</v>
      </c>
      <c r="M201" s="22">
        <f t="shared" si="117"/>
        <v>0</v>
      </c>
      <c r="N201" s="22">
        <f t="shared" si="117"/>
        <v>2110480</v>
      </c>
      <c r="O201" s="22">
        <f t="shared" si="117"/>
        <v>1525367.33</v>
      </c>
      <c r="P201" s="255">
        <f t="shared" ref="P201:P252" si="118">O201/N201*100</f>
        <v>72.27584862211441</v>
      </c>
      <c r="Q201" s="22"/>
      <c r="R201" s="22" t="e">
        <f t="shared" si="117"/>
        <v>#REF!</v>
      </c>
      <c r="S201" s="22" t="e">
        <f t="shared" si="117"/>
        <v>#REF!</v>
      </c>
      <c r="T201" s="22" t="e">
        <f t="shared" si="117"/>
        <v>#REF!</v>
      </c>
      <c r="U201" s="254" t="e">
        <f t="shared" ref="U201:U252" si="119">T201/S201*100</f>
        <v>#REF!</v>
      </c>
    </row>
    <row r="202" spans="1:21" ht="27.75" customHeight="1" x14ac:dyDescent="0.25">
      <c r="A202" s="117" t="s">
        <v>40</v>
      </c>
      <c r="B202" s="117"/>
      <c r="C202" s="117"/>
      <c r="D202" s="117"/>
      <c r="E202" s="113">
        <v>852</v>
      </c>
      <c r="F202" s="3" t="s">
        <v>76</v>
      </c>
      <c r="G202" s="4" t="s">
        <v>43</v>
      </c>
      <c r="H202" s="131" t="s">
        <v>630</v>
      </c>
      <c r="I202" s="3" t="s">
        <v>81</v>
      </c>
      <c r="J202" s="22">
        <f t="shared" si="117"/>
        <v>2110480</v>
      </c>
      <c r="K202" s="22">
        <f t="shared" si="117"/>
        <v>0</v>
      </c>
      <c r="L202" s="22">
        <f t="shared" si="117"/>
        <v>2110480</v>
      </c>
      <c r="M202" s="22">
        <f t="shared" si="117"/>
        <v>0</v>
      </c>
      <c r="N202" s="22">
        <f t="shared" si="117"/>
        <v>2110480</v>
      </c>
      <c r="O202" s="22">
        <f t="shared" si="117"/>
        <v>1525367.33</v>
      </c>
      <c r="P202" s="255">
        <f t="shared" si="118"/>
        <v>72.27584862211441</v>
      </c>
      <c r="Q202" s="22"/>
      <c r="R202" s="22" t="e">
        <f t="shared" si="117"/>
        <v>#REF!</v>
      </c>
      <c r="S202" s="22" t="e">
        <f t="shared" si="117"/>
        <v>#REF!</v>
      </c>
      <c r="T202" s="22" t="e">
        <f t="shared" si="117"/>
        <v>#REF!</v>
      </c>
      <c r="U202" s="254" t="e">
        <f t="shared" si="119"/>
        <v>#REF!</v>
      </c>
    </row>
    <row r="203" spans="1:21" ht="27.75" customHeight="1" x14ac:dyDescent="0.25">
      <c r="A203" s="117" t="s">
        <v>82</v>
      </c>
      <c r="B203" s="117"/>
      <c r="C203" s="117"/>
      <c r="D203" s="117"/>
      <c r="E203" s="113">
        <v>852</v>
      </c>
      <c r="F203" s="3" t="s">
        <v>76</v>
      </c>
      <c r="G203" s="4" t="s">
        <v>43</v>
      </c>
      <c r="H203" s="131" t="s">
        <v>630</v>
      </c>
      <c r="I203" s="3" t="s">
        <v>83</v>
      </c>
      <c r="J203" s="22">
        <f>'6.ВС'!J264</f>
        <v>2110480</v>
      </c>
      <c r="K203" s="22">
        <f>'6.ВС'!K264</f>
        <v>0</v>
      </c>
      <c r="L203" s="22">
        <f>'6.ВС'!L264</f>
        <v>2110480</v>
      </c>
      <c r="M203" s="22">
        <f>'6.ВС'!M264</f>
        <v>0</v>
      </c>
      <c r="N203" s="22">
        <f>'6.ВС'!N264</f>
        <v>2110480</v>
      </c>
      <c r="O203" s="22">
        <f>'6.ВС'!O264</f>
        <v>1525367.33</v>
      </c>
      <c r="P203" s="255">
        <f t="shared" si="118"/>
        <v>72.27584862211441</v>
      </c>
      <c r="Q203" s="22"/>
      <c r="R203" s="22" t="e">
        <f>'6.ВС'!#REF!</f>
        <v>#REF!</v>
      </c>
      <c r="S203" s="22" t="e">
        <f>'6.ВС'!#REF!</f>
        <v>#REF!</v>
      </c>
      <c r="T203" s="22" t="e">
        <f>'6.ВС'!#REF!</f>
        <v>#REF!</v>
      </c>
      <c r="U203" s="254" t="e">
        <f t="shared" si="119"/>
        <v>#REF!</v>
      </c>
    </row>
    <row r="204" spans="1:21" ht="27.75" customHeight="1" x14ac:dyDescent="0.25">
      <c r="A204" s="1" t="s">
        <v>531</v>
      </c>
      <c r="B204" s="117"/>
      <c r="C204" s="117"/>
      <c r="D204" s="117"/>
      <c r="E204" s="113">
        <v>852</v>
      </c>
      <c r="F204" s="3" t="s">
        <v>76</v>
      </c>
      <c r="G204" s="3" t="s">
        <v>43</v>
      </c>
      <c r="H204" s="131" t="s">
        <v>636</v>
      </c>
      <c r="I204" s="3"/>
      <c r="J204" s="22">
        <f t="shared" ref="J204:T205" si="120">J205</f>
        <v>5109180</v>
      </c>
      <c r="K204" s="22">
        <f t="shared" si="120"/>
        <v>4853721</v>
      </c>
      <c r="L204" s="22">
        <f t="shared" si="120"/>
        <v>255459</v>
      </c>
      <c r="M204" s="22">
        <f t="shared" si="120"/>
        <v>0</v>
      </c>
      <c r="N204" s="22">
        <f t="shared" si="120"/>
        <v>5109180</v>
      </c>
      <c r="O204" s="22">
        <f t="shared" si="120"/>
        <v>2552350.83</v>
      </c>
      <c r="P204" s="255">
        <f t="shared" si="118"/>
        <v>49.956173593414213</v>
      </c>
      <c r="Q204" s="22"/>
      <c r="R204" s="22" t="e">
        <f t="shared" si="120"/>
        <v>#REF!</v>
      </c>
      <c r="S204" s="22" t="e">
        <f t="shared" si="120"/>
        <v>#REF!</v>
      </c>
      <c r="T204" s="22" t="e">
        <f t="shared" si="120"/>
        <v>#REF!</v>
      </c>
      <c r="U204" s="254" t="e">
        <f t="shared" si="119"/>
        <v>#REF!</v>
      </c>
    </row>
    <row r="205" spans="1:21" ht="27.75" customHeight="1" x14ac:dyDescent="0.25">
      <c r="A205" s="1" t="s">
        <v>40</v>
      </c>
      <c r="B205" s="117"/>
      <c r="C205" s="117"/>
      <c r="D205" s="117"/>
      <c r="E205" s="113">
        <v>852</v>
      </c>
      <c r="F205" s="3" t="s">
        <v>76</v>
      </c>
      <c r="G205" s="3" t="s">
        <v>43</v>
      </c>
      <c r="H205" s="131" t="s">
        <v>636</v>
      </c>
      <c r="I205" s="3" t="s">
        <v>81</v>
      </c>
      <c r="J205" s="22">
        <f t="shared" si="120"/>
        <v>5109180</v>
      </c>
      <c r="K205" s="22">
        <f t="shared" si="120"/>
        <v>4853721</v>
      </c>
      <c r="L205" s="22">
        <f t="shared" si="120"/>
        <v>255459</v>
      </c>
      <c r="M205" s="22">
        <f t="shared" si="120"/>
        <v>0</v>
      </c>
      <c r="N205" s="22">
        <f t="shared" si="120"/>
        <v>5109180</v>
      </c>
      <c r="O205" s="22">
        <f t="shared" si="120"/>
        <v>2552350.83</v>
      </c>
      <c r="P205" s="255">
        <f t="shared" si="118"/>
        <v>49.956173593414213</v>
      </c>
      <c r="Q205" s="22"/>
      <c r="R205" s="22" t="e">
        <f t="shared" si="120"/>
        <v>#REF!</v>
      </c>
      <c r="S205" s="22" t="e">
        <f t="shared" si="120"/>
        <v>#REF!</v>
      </c>
      <c r="T205" s="22" t="e">
        <f t="shared" si="120"/>
        <v>#REF!</v>
      </c>
      <c r="U205" s="254" t="e">
        <f t="shared" si="119"/>
        <v>#REF!</v>
      </c>
    </row>
    <row r="206" spans="1:21" ht="27.75" customHeight="1" x14ac:dyDescent="0.25">
      <c r="A206" s="1" t="s">
        <v>82</v>
      </c>
      <c r="B206" s="117"/>
      <c r="C206" s="117"/>
      <c r="D206" s="117"/>
      <c r="E206" s="113">
        <v>852</v>
      </c>
      <c r="F206" s="3" t="s">
        <v>76</v>
      </c>
      <c r="G206" s="3" t="s">
        <v>43</v>
      </c>
      <c r="H206" s="131" t="s">
        <v>636</v>
      </c>
      <c r="I206" s="3" t="s">
        <v>83</v>
      </c>
      <c r="J206" s="22">
        <f>'6.ВС'!J267</f>
        <v>5109180</v>
      </c>
      <c r="K206" s="22">
        <f>'6.ВС'!K267</f>
        <v>4853721</v>
      </c>
      <c r="L206" s="22">
        <f>'6.ВС'!L267</f>
        <v>255459</v>
      </c>
      <c r="M206" s="22">
        <f>'6.ВС'!M267</f>
        <v>0</v>
      </c>
      <c r="N206" s="22">
        <f>'6.ВС'!N267</f>
        <v>5109180</v>
      </c>
      <c r="O206" s="22">
        <f>'6.ВС'!O267</f>
        <v>2552350.83</v>
      </c>
      <c r="P206" s="255">
        <f t="shared" si="118"/>
        <v>49.956173593414213</v>
      </c>
      <c r="Q206" s="22"/>
      <c r="R206" s="22" t="e">
        <f>'6.ВС'!#REF!</f>
        <v>#REF!</v>
      </c>
      <c r="S206" s="22" t="e">
        <f>'6.ВС'!#REF!</f>
        <v>#REF!</v>
      </c>
      <c r="T206" s="22" t="e">
        <f>'6.ВС'!#REF!</f>
        <v>#REF!</v>
      </c>
      <c r="U206" s="254" t="e">
        <f t="shared" si="119"/>
        <v>#REF!</v>
      </c>
    </row>
    <row r="207" spans="1:21" ht="27.75" customHeight="1" x14ac:dyDescent="0.25">
      <c r="A207" s="1" t="s">
        <v>524</v>
      </c>
      <c r="B207" s="26"/>
      <c r="C207" s="26"/>
      <c r="D207" s="26"/>
      <c r="E207" s="113">
        <v>852</v>
      </c>
      <c r="F207" s="3" t="s">
        <v>76</v>
      </c>
      <c r="G207" s="4" t="s">
        <v>43</v>
      </c>
      <c r="H207" s="146" t="s">
        <v>638</v>
      </c>
      <c r="I207" s="3"/>
      <c r="J207" s="22">
        <f t="shared" ref="J207:T208" si="121">J208</f>
        <v>236178.96</v>
      </c>
      <c r="K207" s="22">
        <f t="shared" si="121"/>
        <v>224370</v>
      </c>
      <c r="L207" s="22">
        <f t="shared" si="121"/>
        <v>11808.96</v>
      </c>
      <c r="M207" s="22">
        <f t="shared" si="121"/>
        <v>0</v>
      </c>
      <c r="N207" s="22">
        <f t="shared" si="121"/>
        <v>236178.96</v>
      </c>
      <c r="O207" s="22">
        <f t="shared" si="121"/>
        <v>58480</v>
      </c>
      <c r="P207" s="255">
        <f t="shared" si="118"/>
        <v>24.760884712169112</v>
      </c>
      <c r="Q207" s="22"/>
      <c r="R207" s="22" t="e">
        <f t="shared" si="121"/>
        <v>#REF!</v>
      </c>
      <c r="S207" s="22" t="e">
        <f t="shared" si="121"/>
        <v>#REF!</v>
      </c>
      <c r="T207" s="22" t="e">
        <f t="shared" si="121"/>
        <v>#REF!</v>
      </c>
      <c r="U207" s="254" t="e">
        <f t="shared" si="119"/>
        <v>#REF!</v>
      </c>
    </row>
    <row r="208" spans="1:21" ht="27.75" customHeight="1" x14ac:dyDescent="0.25">
      <c r="A208" s="1" t="s">
        <v>40</v>
      </c>
      <c r="B208" s="26"/>
      <c r="C208" s="26"/>
      <c r="D208" s="26"/>
      <c r="E208" s="113">
        <v>852</v>
      </c>
      <c r="F208" s="3" t="s">
        <v>76</v>
      </c>
      <c r="G208" s="4" t="s">
        <v>43</v>
      </c>
      <c r="H208" s="146" t="s">
        <v>638</v>
      </c>
      <c r="I208" s="3" t="s">
        <v>81</v>
      </c>
      <c r="J208" s="22">
        <f t="shared" si="121"/>
        <v>236178.96</v>
      </c>
      <c r="K208" s="22">
        <f t="shared" si="121"/>
        <v>224370</v>
      </c>
      <c r="L208" s="22">
        <f t="shared" si="121"/>
        <v>11808.96</v>
      </c>
      <c r="M208" s="22">
        <f t="shared" si="121"/>
        <v>0</v>
      </c>
      <c r="N208" s="22">
        <f t="shared" si="121"/>
        <v>236178.96</v>
      </c>
      <c r="O208" s="22">
        <f t="shared" si="121"/>
        <v>58480</v>
      </c>
      <c r="P208" s="255">
        <f t="shared" si="118"/>
        <v>24.760884712169112</v>
      </c>
      <c r="Q208" s="22"/>
      <c r="R208" s="22" t="e">
        <f t="shared" si="121"/>
        <v>#REF!</v>
      </c>
      <c r="S208" s="22" t="e">
        <f t="shared" si="121"/>
        <v>#REF!</v>
      </c>
      <c r="T208" s="22" t="e">
        <f t="shared" si="121"/>
        <v>#REF!</v>
      </c>
      <c r="U208" s="254" t="e">
        <f t="shared" si="119"/>
        <v>#REF!</v>
      </c>
    </row>
    <row r="209" spans="1:21" ht="27.75" customHeight="1" x14ac:dyDescent="0.25">
      <c r="A209" s="1" t="s">
        <v>82</v>
      </c>
      <c r="B209" s="26"/>
      <c r="C209" s="26"/>
      <c r="D209" s="26"/>
      <c r="E209" s="113">
        <v>852</v>
      </c>
      <c r="F209" s="3" t="s">
        <v>76</v>
      </c>
      <c r="G209" s="4" t="s">
        <v>43</v>
      </c>
      <c r="H209" s="146" t="s">
        <v>638</v>
      </c>
      <c r="I209" s="3" t="s">
        <v>83</v>
      </c>
      <c r="J209" s="22">
        <f>'6.ВС'!J270</f>
        <v>236178.96</v>
      </c>
      <c r="K209" s="22">
        <f>'6.ВС'!K270</f>
        <v>224370</v>
      </c>
      <c r="L209" s="22">
        <f>'6.ВС'!L270</f>
        <v>11808.96</v>
      </c>
      <c r="M209" s="22">
        <f>'6.ВС'!M270</f>
        <v>0</v>
      </c>
      <c r="N209" s="22">
        <f>'6.ВС'!N270</f>
        <v>236178.96</v>
      </c>
      <c r="O209" s="22">
        <f>'6.ВС'!O270</f>
        <v>58480</v>
      </c>
      <c r="P209" s="255">
        <f t="shared" si="118"/>
        <v>24.760884712169112</v>
      </c>
      <c r="Q209" s="22"/>
      <c r="R209" s="22" t="e">
        <f>'6.ВС'!#REF!</f>
        <v>#REF!</v>
      </c>
      <c r="S209" s="22" t="e">
        <f>'6.ВС'!#REF!</f>
        <v>#REF!</v>
      </c>
      <c r="T209" s="22" t="e">
        <f>'6.ВС'!#REF!</f>
        <v>#REF!</v>
      </c>
      <c r="U209" s="254" t="e">
        <f t="shared" si="119"/>
        <v>#REF!</v>
      </c>
    </row>
    <row r="210" spans="1:21" ht="27.75" customHeight="1" x14ac:dyDescent="0.25">
      <c r="A210" s="1" t="s">
        <v>558</v>
      </c>
      <c r="B210" s="26"/>
      <c r="C210" s="26"/>
      <c r="D210" s="26"/>
      <c r="E210" s="113">
        <v>852</v>
      </c>
      <c r="F210" s="3" t="s">
        <v>76</v>
      </c>
      <c r="G210" s="4" t="s">
        <v>43</v>
      </c>
      <c r="H210" s="146" t="s">
        <v>639</v>
      </c>
      <c r="I210" s="3"/>
      <c r="J210" s="22">
        <f t="shared" ref="J210:T211" si="122">J211</f>
        <v>164473.68</v>
      </c>
      <c r="K210" s="22">
        <f t="shared" si="122"/>
        <v>156250</v>
      </c>
      <c r="L210" s="22">
        <f t="shared" si="122"/>
        <v>8223.68</v>
      </c>
      <c r="M210" s="22">
        <f t="shared" si="122"/>
        <v>0</v>
      </c>
      <c r="N210" s="22">
        <f t="shared" si="122"/>
        <v>164473.68</v>
      </c>
      <c r="O210" s="22">
        <f t="shared" si="122"/>
        <v>164473.68</v>
      </c>
      <c r="P210" s="255">
        <f t="shared" si="118"/>
        <v>100</v>
      </c>
      <c r="Q210" s="22"/>
      <c r="R210" s="22" t="e">
        <f t="shared" si="122"/>
        <v>#REF!</v>
      </c>
      <c r="S210" s="22" t="e">
        <f t="shared" si="122"/>
        <v>#REF!</v>
      </c>
      <c r="T210" s="22" t="e">
        <f t="shared" si="122"/>
        <v>#REF!</v>
      </c>
      <c r="U210" s="254" t="e">
        <f t="shared" si="119"/>
        <v>#REF!</v>
      </c>
    </row>
    <row r="211" spans="1:21" ht="27.75" customHeight="1" x14ac:dyDescent="0.25">
      <c r="A211" s="1" t="s">
        <v>40</v>
      </c>
      <c r="B211" s="26"/>
      <c r="C211" s="26"/>
      <c r="D211" s="26"/>
      <c r="E211" s="113">
        <v>852</v>
      </c>
      <c r="F211" s="3" t="s">
        <v>76</v>
      </c>
      <c r="G211" s="4" t="s">
        <v>43</v>
      </c>
      <c r="H211" s="146" t="s">
        <v>639</v>
      </c>
      <c r="I211" s="3" t="s">
        <v>81</v>
      </c>
      <c r="J211" s="22">
        <f t="shared" si="122"/>
        <v>164473.68</v>
      </c>
      <c r="K211" s="22">
        <f t="shared" si="122"/>
        <v>156250</v>
      </c>
      <c r="L211" s="22">
        <f t="shared" si="122"/>
        <v>8223.68</v>
      </c>
      <c r="M211" s="22">
        <f t="shared" si="122"/>
        <v>0</v>
      </c>
      <c r="N211" s="22">
        <f t="shared" si="122"/>
        <v>164473.68</v>
      </c>
      <c r="O211" s="22">
        <f t="shared" si="122"/>
        <v>164473.68</v>
      </c>
      <c r="P211" s="255">
        <f t="shared" si="118"/>
        <v>100</v>
      </c>
      <c r="Q211" s="22"/>
      <c r="R211" s="22" t="e">
        <f t="shared" si="122"/>
        <v>#REF!</v>
      </c>
      <c r="S211" s="22" t="e">
        <f t="shared" si="122"/>
        <v>#REF!</v>
      </c>
      <c r="T211" s="22" t="e">
        <f t="shared" si="122"/>
        <v>#REF!</v>
      </c>
      <c r="U211" s="254" t="e">
        <f t="shared" si="119"/>
        <v>#REF!</v>
      </c>
    </row>
    <row r="212" spans="1:21" ht="27.75" customHeight="1" x14ac:dyDescent="0.25">
      <c r="A212" s="1" t="s">
        <v>82</v>
      </c>
      <c r="B212" s="26"/>
      <c r="C212" s="26"/>
      <c r="D212" s="26"/>
      <c r="E212" s="113">
        <v>852</v>
      </c>
      <c r="F212" s="3" t="s">
        <v>76</v>
      </c>
      <c r="G212" s="4" t="s">
        <v>43</v>
      </c>
      <c r="H212" s="146" t="s">
        <v>639</v>
      </c>
      <c r="I212" s="3" t="s">
        <v>83</v>
      </c>
      <c r="J212" s="22">
        <f>'6.ВС'!J273</f>
        <v>164473.68</v>
      </c>
      <c r="K212" s="22">
        <f>'6.ВС'!K273</f>
        <v>156250</v>
      </c>
      <c r="L212" s="22">
        <f>'6.ВС'!L273</f>
        <v>8223.68</v>
      </c>
      <c r="M212" s="22">
        <f>'6.ВС'!M273</f>
        <v>0</v>
      </c>
      <c r="N212" s="22">
        <f>'6.ВС'!N273</f>
        <v>164473.68</v>
      </c>
      <c r="O212" s="22">
        <f>'6.ВС'!O273</f>
        <v>164473.68</v>
      </c>
      <c r="P212" s="255">
        <f t="shared" si="118"/>
        <v>100</v>
      </c>
      <c r="Q212" s="22"/>
      <c r="R212" s="22" t="e">
        <f>'6.ВС'!#REF!</f>
        <v>#REF!</v>
      </c>
      <c r="S212" s="22" t="e">
        <f>'6.ВС'!#REF!</f>
        <v>#REF!</v>
      </c>
      <c r="T212" s="22" t="e">
        <f>'6.ВС'!#REF!</f>
        <v>#REF!</v>
      </c>
      <c r="U212" s="254" t="e">
        <f t="shared" si="119"/>
        <v>#REF!</v>
      </c>
    </row>
    <row r="213" spans="1:21" ht="27.75" customHeight="1" x14ac:dyDescent="0.25">
      <c r="A213" s="1" t="s">
        <v>513</v>
      </c>
      <c r="B213" s="117"/>
      <c r="C213" s="117"/>
      <c r="D213" s="117"/>
      <c r="E213" s="113">
        <v>852</v>
      </c>
      <c r="F213" s="3" t="s">
        <v>76</v>
      </c>
      <c r="G213" s="3" t="s">
        <v>43</v>
      </c>
      <c r="H213" s="131" t="s">
        <v>632</v>
      </c>
      <c r="I213" s="3"/>
      <c r="J213" s="22">
        <f t="shared" ref="J213:T214" si="123">J214</f>
        <v>1875600</v>
      </c>
      <c r="K213" s="22">
        <f t="shared" si="123"/>
        <v>1875600</v>
      </c>
      <c r="L213" s="22">
        <f t="shared" si="123"/>
        <v>0</v>
      </c>
      <c r="M213" s="22">
        <f t="shared" si="123"/>
        <v>0</v>
      </c>
      <c r="N213" s="22">
        <f t="shared" si="123"/>
        <v>1875600</v>
      </c>
      <c r="O213" s="22">
        <f t="shared" si="123"/>
        <v>1329700</v>
      </c>
      <c r="P213" s="255">
        <f t="shared" si="118"/>
        <v>70.894647046278521</v>
      </c>
      <c r="Q213" s="22"/>
      <c r="R213" s="22" t="e">
        <f t="shared" si="123"/>
        <v>#REF!</v>
      </c>
      <c r="S213" s="22" t="e">
        <f t="shared" si="123"/>
        <v>#REF!</v>
      </c>
      <c r="T213" s="22" t="e">
        <f t="shared" si="123"/>
        <v>#REF!</v>
      </c>
      <c r="U213" s="254" t="e">
        <f t="shared" si="119"/>
        <v>#REF!</v>
      </c>
    </row>
    <row r="214" spans="1:21" ht="27.75" customHeight="1" x14ac:dyDescent="0.25">
      <c r="A214" s="1" t="s">
        <v>40</v>
      </c>
      <c r="B214" s="117"/>
      <c r="C214" s="117"/>
      <c r="D214" s="117"/>
      <c r="E214" s="113">
        <v>852</v>
      </c>
      <c r="F214" s="3" t="s">
        <v>76</v>
      </c>
      <c r="G214" s="3" t="s">
        <v>43</v>
      </c>
      <c r="H214" s="131" t="s">
        <v>632</v>
      </c>
      <c r="I214" s="3" t="s">
        <v>81</v>
      </c>
      <c r="J214" s="22">
        <f t="shared" si="123"/>
        <v>1875600</v>
      </c>
      <c r="K214" s="22">
        <f t="shared" si="123"/>
        <v>1875600</v>
      </c>
      <c r="L214" s="22">
        <f t="shared" si="123"/>
        <v>0</v>
      </c>
      <c r="M214" s="22">
        <f t="shared" si="123"/>
        <v>0</v>
      </c>
      <c r="N214" s="22">
        <f t="shared" si="123"/>
        <v>1875600</v>
      </c>
      <c r="O214" s="22">
        <f t="shared" si="123"/>
        <v>1329700</v>
      </c>
      <c r="P214" s="255">
        <f t="shared" si="118"/>
        <v>70.894647046278521</v>
      </c>
      <c r="Q214" s="22"/>
      <c r="R214" s="22" t="e">
        <f t="shared" si="123"/>
        <v>#REF!</v>
      </c>
      <c r="S214" s="22" t="e">
        <f t="shared" si="123"/>
        <v>#REF!</v>
      </c>
      <c r="T214" s="22" t="e">
        <f t="shared" si="123"/>
        <v>#REF!</v>
      </c>
      <c r="U214" s="254" t="e">
        <f t="shared" si="119"/>
        <v>#REF!</v>
      </c>
    </row>
    <row r="215" spans="1:21" ht="27.75" customHeight="1" x14ac:dyDescent="0.25">
      <c r="A215" s="1" t="s">
        <v>82</v>
      </c>
      <c r="B215" s="117"/>
      <c r="C215" s="117"/>
      <c r="D215" s="117"/>
      <c r="E215" s="113">
        <v>852</v>
      </c>
      <c r="F215" s="3" t="s">
        <v>76</v>
      </c>
      <c r="G215" s="3" t="s">
        <v>43</v>
      </c>
      <c r="H215" s="131" t="s">
        <v>632</v>
      </c>
      <c r="I215" s="3" t="s">
        <v>83</v>
      </c>
      <c r="J215" s="22">
        <f>'6.ВС'!J276</f>
        <v>1875600</v>
      </c>
      <c r="K215" s="22">
        <f>'6.ВС'!K276</f>
        <v>1875600</v>
      </c>
      <c r="L215" s="22">
        <f>'6.ВС'!L276</f>
        <v>0</v>
      </c>
      <c r="M215" s="22">
        <f>'6.ВС'!M276</f>
        <v>0</v>
      </c>
      <c r="N215" s="22">
        <f>'6.ВС'!N276</f>
        <v>1875600</v>
      </c>
      <c r="O215" s="22">
        <f>'6.ВС'!O276</f>
        <v>1329700</v>
      </c>
      <c r="P215" s="255">
        <f t="shared" si="118"/>
        <v>70.894647046278521</v>
      </c>
      <c r="Q215" s="22"/>
      <c r="R215" s="22" t="e">
        <f>'6.ВС'!#REF!</f>
        <v>#REF!</v>
      </c>
      <c r="S215" s="22" t="e">
        <f>'6.ВС'!#REF!</f>
        <v>#REF!</v>
      </c>
      <c r="T215" s="22" t="e">
        <f>'6.ВС'!#REF!</f>
        <v>#REF!</v>
      </c>
      <c r="U215" s="254" t="e">
        <f t="shared" si="119"/>
        <v>#REF!</v>
      </c>
    </row>
    <row r="216" spans="1:21" ht="27.75" customHeight="1" x14ac:dyDescent="0.25">
      <c r="A216" s="1" t="s">
        <v>529</v>
      </c>
      <c r="B216" s="117"/>
      <c r="C216" s="117"/>
      <c r="D216" s="117"/>
      <c r="E216" s="113">
        <v>852</v>
      </c>
      <c r="F216" s="3" t="s">
        <v>76</v>
      </c>
      <c r="G216" s="3" t="s">
        <v>43</v>
      </c>
      <c r="H216" s="131" t="s">
        <v>634</v>
      </c>
      <c r="I216" s="3"/>
      <c r="J216" s="22">
        <f t="shared" ref="J216:T217" si="124">J217</f>
        <v>7733880</v>
      </c>
      <c r="K216" s="22">
        <f t="shared" si="124"/>
        <v>7733880</v>
      </c>
      <c r="L216" s="22">
        <f t="shared" si="124"/>
        <v>0</v>
      </c>
      <c r="M216" s="22">
        <f t="shared" si="124"/>
        <v>0</v>
      </c>
      <c r="N216" s="22">
        <f t="shared" si="124"/>
        <v>7733880</v>
      </c>
      <c r="O216" s="22">
        <f t="shared" si="124"/>
        <v>5539082.0899999999</v>
      </c>
      <c r="P216" s="255">
        <f t="shared" si="118"/>
        <v>71.620998644923375</v>
      </c>
      <c r="Q216" s="22"/>
      <c r="R216" s="22" t="e">
        <f t="shared" si="124"/>
        <v>#REF!</v>
      </c>
      <c r="S216" s="22" t="e">
        <f t="shared" si="124"/>
        <v>#REF!</v>
      </c>
      <c r="T216" s="22" t="e">
        <f t="shared" si="124"/>
        <v>#REF!</v>
      </c>
      <c r="U216" s="254" t="e">
        <f t="shared" si="119"/>
        <v>#REF!</v>
      </c>
    </row>
    <row r="217" spans="1:21" ht="27.75" customHeight="1" x14ac:dyDescent="0.25">
      <c r="A217" s="1" t="s">
        <v>40</v>
      </c>
      <c r="B217" s="117"/>
      <c r="C217" s="117"/>
      <c r="D217" s="117"/>
      <c r="E217" s="113">
        <v>852</v>
      </c>
      <c r="F217" s="3" t="s">
        <v>76</v>
      </c>
      <c r="G217" s="3" t="s">
        <v>43</v>
      </c>
      <c r="H217" s="131" t="s">
        <v>634</v>
      </c>
      <c r="I217" s="3" t="s">
        <v>81</v>
      </c>
      <c r="J217" s="22">
        <f t="shared" si="124"/>
        <v>7733880</v>
      </c>
      <c r="K217" s="22">
        <f t="shared" si="124"/>
        <v>7733880</v>
      </c>
      <c r="L217" s="22">
        <f t="shared" si="124"/>
        <v>0</v>
      </c>
      <c r="M217" s="22">
        <f t="shared" si="124"/>
        <v>0</v>
      </c>
      <c r="N217" s="22">
        <f t="shared" si="124"/>
        <v>7733880</v>
      </c>
      <c r="O217" s="22">
        <f t="shared" si="124"/>
        <v>5539082.0899999999</v>
      </c>
      <c r="P217" s="255">
        <f t="shared" si="118"/>
        <v>71.620998644923375</v>
      </c>
      <c r="Q217" s="22"/>
      <c r="R217" s="22" t="e">
        <f t="shared" si="124"/>
        <v>#REF!</v>
      </c>
      <c r="S217" s="22" t="e">
        <f t="shared" si="124"/>
        <v>#REF!</v>
      </c>
      <c r="T217" s="22" t="e">
        <f t="shared" si="124"/>
        <v>#REF!</v>
      </c>
      <c r="U217" s="254" t="e">
        <f t="shared" si="119"/>
        <v>#REF!</v>
      </c>
    </row>
    <row r="218" spans="1:21" ht="27.75" customHeight="1" x14ac:dyDescent="0.25">
      <c r="A218" s="1" t="s">
        <v>82</v>
      </c>
      <c r="B218" s="117"/>
      <c r="C218" s="117"/>
      <c r="D218" s="117"/>
      <c r="E218" s="113">
        <v>852</v>
      </c>
      <c r="F218" s="3" t="s">
        <v>76</v>
      </c>
      <c r="G218" s="3" t="s">
        <v>43</v>
      </c>
      <c r="H218" s="131" t="s">
        <v>634</v>
      </c>
      <c r="I218" s="3" t="s">
        <v>83</v>
      </c>
      <c r="J218" s="22">
        <f>'6.ВС'!J279</f>
        <v>7733880</v>
      </c>
      <c r="K218" s="22">
        <f>'6.ВС'!K279</f>
        <v>7733880</v>
      </c>
      <c r="L218" s="22">
        <f>'6.ВС'!L279</f>
        <v>0</v>
      </c>
      <c r="M218" s="22">
        <f>'6.ВС'!M279</f>
        <v>0</v>
      </c>
      <c r="N218" s="22">
        <f>'6.ВС'!N279</f>
        <v>7733880</v>
      </c>
      <c r="O218" s="22">
        <f>'6.ВС'!O279</f>
        <v>5539082.0899999999</v>
      </c>
      <c r="P218" s="255">
        <f t="shared" si="118"/>
        <v>71.620998644923375</v>
      </c>
      <c r="Q218" s="22"/>
      <c r="R218" s="22" t="e">
        <f>'6.ВС'!#REF!</f>
        <v>#REF!</v>
      </c>
      <c r="S218" s="22" t="e">
        <f>'6.ВС'!#REF!</f>
        <v>#REF!</v>
      </c>
      <c r="T218" s="22" t="e">
        <f>'6.ВС'!#REF!</f>
        <v>#REF!</v>
      </c>
      <c r="U218" s="254" t="e">
        <f t="shared" si="119"/>
        <v>#REF!</v>
      </c>
    </row>
    <row r="219" spans="1:21" ht="27.75" customHeight="1" x14ac:dyDescent="0.25">
      <c r="A219" s="73" t="s">
        <v>580</v>
      </c>
      <c r="B219" s="140"/>
      <c r="C219" s="140"/>
      <c r="D219" s="140"/>
      <c r="E219" s="4">
        <v>852</v>
      </c>
      <c r="F219" s="3" t="s">
        <v>76</v>
      </c>
      <c r="G219" s="4" t="s">
        <v>43</v>
      </c>
      <c r="H219" s="131" t="s">
        <v>637</v>
      </c>
      <c r="I219" s="3"/>
      <c r="J219" s="22">
        <f t="shared" ref="J219:T220" si="125">J220</f>
        <v>670000</v>
      </c>
      <c r="K219" s="22">
        <f t="shared" si="125"/>
        <v>636500</v>
      </c>
      <c r="L219" s="22">
        <f t="shared" si="125"/>
        <v>33500</v>
      </c>
      <c r="M219" s="22">
        <f t="shared" si="125"/>
        <v>0</v>
      </c>
      <c r="N219" s="22">
        <f t="shared" si="125"/>
        <v>670000</v>
      </c>
      <c r="O219" s="22">
        <f t="shared" si="125"/>
        <v>335000</v>
      </c>
      <c r="P219" s="255">
        <f t="shared" si="118"/>
        <v>50</v>
      </c>
      <c r="Q219" s="22"/>
      <c r="R219" s="22" t="e">
        <f t="shared" si="125"/>
        <v>#REF!</v>
      </c>
      <c r="S219" s="22" t="e">
        <f t="shared" si="125"/>
        <v>#REF!</v>
      </c>
      <c r="T219" s="22" t="e">
        <f t="shared" si="125"/>
        <v>#REF!</v>
      </c>
      <c r="U219" s="254" t="e">
        <f t="shared" si="119"/>
        <v>#REF!</v>
      </c>
    </row>
    <row r="220" spans="1:21" ht="27.75" customHeight="1" x14ac:dyDescent="0.25">
      <c r="A220" s="73" t="s">
        <v>40</v>
      </c>
      <c r="B220" s="140"/>
      <c r="C220" s="140"/>
      <c r="D220" s="140"/>
      <c r="E220" s="4">
        <v>852</v>
      </c>
      <c r="F220" s="3" t="s">
        <v>76</v>
      </c>
      <c r="G220" s="4" t="s">
        <v>43</v>
      </c>
      <c r="H220" s="131" t="s">
        <v>637</v>
      </c>
      <c r="I220" s="3" t="s">
        <v>81</v>
      </c>
      <c r="J220" s="22">
        <f t="shared" si="125"/>
        <v>670000</v>
      </c>
      <c r="K220" s="22">
        <f t="shared" si="125"/>
        <v>636500</v>
      </c>
      <c r="L220" s="22">
        <f t="shared" si="125"/>
        <v>33500</v>
      </c>
      <c r="M220" s="22">
        <f t="shared" si="125"/>
        <v>0</v>
      </c>
      <c r="N220" s="22">
        <f t="shared" si="125"/>
        <v>670000</v>
      </c>
      <c r="O220" s="22">
        <f t="shared" si="125"/>
        <v>335000</v>
      </c>
      <c r="P220" s="255">
        <f t="shared" si="118"/>
        <v>50</v>
      </c>
      <c r="Q220" s="22"/>
      <c r="R220" s="22" t="e">
        <f t="shared" si="125"/>
        <v>#REF!</v>
      </c>
      <c r="S220" s="22" t="e">
        <f t="shared" si="125"/>
        <v>#REF!</v>
      </c>
      <c r="T220" s="22" t="e">
        <f t="shared" si="125"/>
        <v>#REF!</v>
      </c>
      <c r="U220" s="254" t="e">
        <f t="shared" si="119"/>
        <v>#REF!</v>
      </c>
    </row>
    <row r="221" spans="1:21" ht="27.75" customHeight="1" x14ac:dyDescent="0.25">
      <c r="A221" s="73" t="s">
        <v>82</v>
      </c>
      <c r="B221" s="140"/>
      <c r="C221" s="140"/>
      <c r="D221" s="140"/>
      <c r="E221" s="4">
        <v>852</v>
      </c>
      <c r="F221" s="3" t="s">
        <v>76</v>
      </c>
      <c r="G221" s="4" t="s">
        <v>43</v>
      </c>
      <c r="H221" s="131" t="s">
        <v>637</v>
      </c>
      <c r="I221" s="3" t="s">
        <v>83</v>
      </c>
      <c r="J221" s="22">
        <f>'6.ВС'!J282</f>
        <v>670000</v>
      </c>
      <c r="K221" s="22">
        <f>'6.ВС'!K282</f>
        <v>636500</v>
      </c>
      <c r="L221" s="22">
        <f>'6.ВС'!L282</f>
        <v>33500</v>
      </c>
      <c r="M221" s="22">
        <f>'6.ВС'!M282</f>
        <v>0</v>
      </c>
      <c r="N221" s="22">
        <f>'6.ВС'!N282</f>
        <v>670000</v>
      </c>
      <c r="O221" s="22">
        <f>'6.ВС'!O282</f>
        <v>335000</v>
      </c>
      <c r="P221" s="255">
        <f t="shared" si="118"/>
        <v>50</v>
      </c>
      <c r="Q221" s="22"/>
      <c r="R221" s="22" t="e">
        <f>'6.ВС'!#REF!</f>
        <v>#REF!</v>
      </c>
      <c r="S221" s="22" t="e">
        <f>'6.ВС'!#REF!</f>
        <v>#REF!</v>
      </c>
      <c r="T221" s="22" t="e">
        <f>'6.ВС'!#REF!</f>
        <v>#REF!</v>
      </c>
      <c r="U221" s="254" t="e">
        <f t="shared" si="119"/>
        <v>#REF!</v>
      </c>
    </row>
    <row r="222" spans="1:21" ht="27.75" customHeight="1" x14ac:dyDescent="0.25">
      <c r="A222" s="1" t="s">
        <v>505</v>
      </c>
      <c r="B222" s="117"/>
      <c r="C222" s="117"/>
      <c r="D222" s="117"/>
      <c r="E222" s="113"/>
      <c r="F222" s="3" t="s">
        <v>76</v>
      </c>
      <c r="G222" s="4" t="s">
        <v>43</v>
      </c>
      <c r="H222" s="131" t="s">
        <v>631</v>
      </c>
      <c r="I222" s="3"/>
      <c r="J222" s="22">
        <f t="shared" ref="J222:T223" si="126">J223</f>
        <v>3000000</v>
      </c>
      <c r="K222" s="22">
        <f t="shared" si="126"/>
        <v>2850000</v>
      </c>
      <c r="L222" s="22">
        <f t="shared" si="126"/>
        <v>150000</v>
      </c>
      <c r="M222" s="22">
        <f t="shared" si="126"/>
        <v>0</v>
      </c>
      <c r="N222" s="22">
        <f t="shared" si="126"/>
        <v>3000000</v>
      </c>
      <c r="O222" s="22">
        <f t="shared" si="126"/>
        <v>2280662.0700000003</v>
      </c>
      <c r="P222" s="255">
        <f t="shared" si="118"/>
        <v>76.022069000000016</v>
      </c>
      <c r="Q222" s="22"/>
      <c r="R222" s="22" t="e">
        <f t="shared" si="126"/>
        <v>#REF!</v>
      </c>
      <c r="S222" s="22" t="e">
        <f t="shared" si="126"/>
        <v>#REF!</v>
      </c>
      <c r="T222" s="22" t="e">
        <f t="shared" si="126"/>
        <v>#REF!</v>
      </c>
      <c r="U222" s="254" t="e">
        <f t="shared" si="119"/>
        <v>#REF!</v>
      </c>
    </row>
    <row r="223" spans="1:21" ht="27.75" customHeight="1" x14ac:dyDescent="0.25">
      <c r="A223" s="1" t="s">
        <v>40</v>
      </c>
      <c r="B223" s="117"/>
      <c r="C223" s="117"/>
      <c r="D223" s="117"/>
      <c r="E223" s="113"/>
      <c r="F223" s="3" t="s">
        <v>76</v>
      </c>
      <c r="G223" s="4" t="s">
        <v>43</v>
      </c>
      <c r="H223" s="131" t="s">
        <v>631</v>
      </c>
      <c r="I223" s="3" t="s">
        <v>81</v>
      </c>
      <c r="J223" s="22">
        <f t="shared" si="126"/>
        <v>3000000</v>
      </c>
      <c r="K223" s="22">
        <f t="shared" si="126"/>
        <v>2850000</v>
      </c>
      <c r="L223" s="22">
        <f t="shared" si="126"/>
        <v>150000</v>
      </c>
      <c r="M223" s="22">
        <f t="shared" si="126"/>
        <v>0</v>
      </c>
      <c r="N223" s="22">
        <f t="shared" si="126"/>
        <v>3000000</v>
      </c>
      <c r="O223" s="22">
        <f t="shared" si="126"/>
        <v>2280662.0700000003</v>
      </c>
      <c r="P223" s="255">
        <f t="shared" si="118"/>
        <v>76.022069000000016</v>
      </c>
      <c r="Q223" s="22"/>
      <c r="R223" s="22" t="e">
        <f t="shared" si="126"/>
        <v>#REF!</v>
      </c>
      <c r="S223" s="22" t="e">
        <f t="shared" si="126"/>
        <v>#REF!</v>
      </c>
      <c r="T223" s="22" t="e">
        <f t="shared" si="126"/>
        <v>#REF!</v>
      </c>
      <c r="U223" s="254" t="e">
        <f t="shared" si="119"/>
        <v>#REF!</v>
      </c>
    </row>
    <row r="224" spans="1:21" ht="27.75" customHeight="1" x14ac:dyDescent="0.25">
      <c r="A224" s="1" t="s">
        <v>82</v>
      </c>
      <c r="B224" s="117"/>
      <c r="C224" s="117"/>
      <c r="D224" s="117"/>
      <c r="E224" s="113"/>
      <c r="F224" s="3" t="s">
        <v>76</v>
      </c>
      <c r="G224" s="4" t="s">
        <v>43</v>
      </c>
      <c r="H224" s="131" t="s">
        <v>631</v>
      </c>
      <c r="I224" s="3" t="s">
        <v>83</v>
      </c>
      <c r="J224" s="22">
        <f>'6.ВС'!J285</f>
        <v>3000000</v>
      </c>
      <c r="K224" s="22">
        <f>'6.ВС'!K285</f>
        <v>2850000</v>
      </c>
      <c r="L224" s="22">
        <f>'6.ВС'!L285</f>
        <v>150000</v>
      </c>
      <c r="M224" s="22">
        <f>'6.ВС'!M285</f>
        <v>0</v>
      </c>
      <c r="N224" s="22">
        <f>'6.ВС'!N285</f>
        <v>3000000</v>
      </c>
      <c r="O224" s="22">
        <f>'6.ВС'!O285</f>
        <v>2280662.0700000003</v>
      </c>
      <c r="P224" s="255">
        <f t="shared" si="118"/>
        <v>76.022069000000016</v>
      </c>
      <c r="Q224" s="22"/>
      <c r="R224" s="22" t="e">
        <f>'6.ВС'!#REF!</f>
        <v>#REF!</v>
      </c>
      <c r="S224" s="22" t="e">
        <f>'6.ВС'!#REF!</f>
        <v>#REF!</v>
      </c>
      <c r="T224" s="22" t="e">
        <f>'6.ВС'!#REF!</f>
        <v>#REF!</v>
      </c>
      <c r="U224" s="254" t="e">
        <f t="shared" si="119"/>
        <v>#REF!</v>
      </c>
    </row>
    <row r="225" spans="1:21" ht="27.75" customHeight="1" x14ac:dyDescent="0.25">
      <c r="A225" s="116" t="s">
        <v>251</v>
      </c>
      <c r="B225" s="117"/>
      <c r="C225" s="117"/>
      <c r="D225" s="117"/>
      <c r="E225" s="113">
        <v>852</v>
      </c>
      <c r="F225" s="3" t="s">
        <v>76</v>
      </c>
      <c r="G225" s="4" t="s">
        <v>43</v>
      </c>
      <c r="H225" s="131" t="s">
        <v>640</v>
      </c>
      <c r="I225" s="3"/>
      <c r="J225" s="22">
        <f t="shared" ref="J225:T226" si="127">J226</f>
        <v>523980</v>
      </c>
      <c r="K225" s="22">
        <f t="shared" si="127"/>
        <v>332280</v>
      </c>
      <c r="L225" s="22">
        <f t="shared" si="127"/>
        <v>191700</v>
      </c>
      <c r="M225" s="22">
        <f t="shared" si="127"/>
        <v>0</v>
      </c>
      <c r="N225" s="22">
        <f t="shared" si="127"/>
        <v>523980</v>
      </c>
      <c r="O225" s="22">
        <f t="shared" si="127"/>
        <v>523980</v>
      </c>
      <c r="P225" s="255">
        <f t="shared" si="118"/>
        <v>100</v>
      </c>
      <c r="Q225" s="22"/>
      <c r="R225" s="22" t="e">
        <f t="shared" si="127"/>
        <v>#REF!</v>
      </c>
      <c r="S225" s="22" t="e">
        <f t="shared" si="127"/>
        <v>#REF!</v>
      </c>
      <c r="T225" s="22" t="e">
        <f t="shared" si="127"/>
        <v>#REF!</v>
      </c>
      <c r="U225" s="254" t="e">
        <f t="shared" si="119"/>
        <v>#REF!</v>
      </c>
    </row>
    <row r="226" spans="1:21" ht="27.75" customHeight="1" x14ac:dyDescent="0.25">
      <c r="A226" s="117" t="s">
        <v>40</v>
      </c>
      <c r="B226" s="117"/>
      <c r="C226" s="117"/>
      <c r="D226" s="117"/>
      <c r="E226" s="113">
        <v>852</v>
      </c>
      <c r="F226" s="3" t="s">
        <v>76</v>
      </c>
      <c r="G226" s="4" t="s">
        <v>43</v>
      </c>
      <c r="H226" s="131" t="s">
        <v>640</v>
      </c>
      <c r="I226" s="3" t="s">
        <v>81</v>
      </c>
      <c r="J226" s="22">
        <f t="shared" si="127"/>
        <v>523980</v>
      </c>
      <c r="K226" s="22">
        <f t="shared" si="127"/>
        <v>332280</v>
      </c>
      <c r="L226" s="22">
        <f t="shared" si="127"/>
        <v>191700</v>
      </c>
      <c r="M226" s="22">
        <f t="shared" si="127"/>
        <v>0</v>
      </c>
      <c r="N226" s="22">
        <f t="shared" si="127"/>
        <v>523980</v>
      </c>
      <c r="O226" s="22">
        <f t="shared" si="127"/>
        <v>523980</v>
      </c>
      <c r="P226" s="255">
        <f t="shared" si="118"/>
        <v>100</v>
      </c>
      <c r="Q226" s="22"/>
      <c r="R226" s="22" t="e">
        <f t="shared" si="127"/>
        <v>#REF!</v>
      </c>
      <c r="S226" s="22" t="e">
        <f t="shared" si="127"/>
        <v>#REF!</v>
      </c>
      <c r="T226" s="22" t="e">
        <f t="shared" si="127"/>
        <v>#REF!</v>
      </c>
      <c r="U226" s="254" t="e">
        <f t="shared" si="119"/>
        <v>#REF!</v>
      </c>
    </row>
    <row r="227" spans="1:21" ht="27.75" customHeight="1" x14ac:dyDescent="0.25">
      <c r="A227" s="117" t="s">
        <v>82</v>
      </c>
      <c r="B227" s="117"/>
      <c r="C227" s="117"/>
      <c r="D227" s="117"/>
      <c r="E227" s="113">
        <v>852</v>
      </c>
      <c r="F227" s="3" t="s">
        <v>76</v>
      </c>
      <c r="G227" s="4" t="s">
        <v>43</v>
      </c>
      <c r="H227" s="131" t="s">
        <v>640</v>
      </c>
      <c r="I227" s="3" t="s">
        <v>83</v>
      </c>
      <c r="J227" s="22">
        <f>'6.ВС'!J288</f>
        <v>523980</v>
      </c>
      <c r="K227" s="22">
        <f>'6.ВС'!K288</f>
        <v>332280</v>
      </c>
      <c r="L227" s="22">
        <f>'6.ВС'!L288</f>
        <v>191700</v>
      </c>
      <c r="M227" s="22">
        <f>'6.ВС'!M288</f>
        <v>0</v>
      </c>
      <c r="N227" s="22">
        <f>'6.ВС'!N288</f>
        <v>523980</v>
      </c>
      <c r="O227" s="22">
        <f>'6.ВС'!O288</f>
        <v>523980</v>
      </c>
      <c r="P227" s="255">
        <f t="shared" si="118"/>
        <v>100</v>
      </c>
      <c r="Q227" s="22"/>
      <c r="R227" s="22" t="e">
        <f>'6.ВС'!#REF!</f>
        <v>#REF!</v>
      </c>
      <c r="S227" s="22" t="e">
        <f>'6.ВС'!#REF!</f>
        <v>#REF!</v>
      </c>
      <c r="T227" s="22" t="e">
        <f>'6.ВС'!#REF!</f>
        <v>#REF!</v>
      </c>
      <c r="U227" s="254" t="e">
        <f t="shared" si="119"/>
        <v>#REF!</v>
      </c>
    </row>
    <row r="228" spans="1:21" ht="27.75" customHeight="1" x14ac:dyDescent="0.25">
      <c r="A228" s="116" t="s">
        <v>118</v>
      </c>
      <c r="B228" s="117"/>
      <c r="C228" s="117"/>
      <c r="D228" s="117"/>
      <c r="E228" s="113">
        <v>852</v>
      </c>
      <c r="F228" s="3" t="s">
        <v>76</v>
      </c>
      <c r="G228" s="4" t="s">
        <v>45</v>
      </c>
      <c r="H228" s="4"/>
      <c r="I228" s="3"/>
      <c r="J228" s="22">
        <f>J229+J232+J235+J238+J250+J241+J244+J247+J253+J256</f>
        <v>20626730.16</v>
      </c>
      <c r="K228" s="22">
        <f t="shared" ref="K228:T228" si="128">K229+K232+K235+K238+K250+K241+K244+K247+K253+K256</f>
        <v>5534977</v>
      </c>
      <c r="L228" s="22">
        <f t="shared" si="128"/>
        <v>15091753.16</v>
      </c>
      <c r="M228" s="22">
        <f t="shared" si="128"/>
        <v>0</v>
      </c>
      <c r="N228" s="22">
        <f t="shared" si="128"/>
        <v>20626730.16</v>
      </c>
      <c r="O228" s="22">
        <f t="shared" si="128"/>
        <v>16055766.399999999</v>
      </c>
      <c r="P228" s="22">
        <f t="shared" si="128"/>
        <v>681.15607726314215</v>
      </c>
      <c r="Q228" s="22">
        <f t="shared" si="128"/>
        <v>0</v>
      </c>
      <c r="R228" s="22" t="e">
        <f t="shared" si="128"/>
        <v>#REF!</v>
      </c>
      <c r="S228" s="22" t="e">
        <f t="shared" si="128"/>
        <v>#REF!</v>
      </c>
      <c r="T228" s="22" t="e">
        <f t="shared" si="128"/>
        <v>#REF!</v>
      </c>
      <c r="U228" s="254" t="e">
        <f t="shared" si="119"/>
        <v>#REF!</v>
      </c>
    </row>
    <row r="229" spans="1:21" ht="27.75" customHeight="1" x14ac:dyDescent="0.25">
      <c r="A229" s="147" t="s">
        <v>568</v>
      </c>
      <c r="B229" s="148"/>
      <c r="C229" s="148"/>
      <c r="D229" s="148"/>
      <c r="E229" s="4">
        <v>851</v>
      </c>
      <c r="F229" s="4" t="s">
        <v>76</v>
      </c>
      <c r="G229" s="4" t="s">
        <v>45</v>
      </c>
      <c r="H229" s="131" t="s">
        <v>676</v>
      </c>
      <c r="I229" s="3"/>
      <c r="J229" s="22">
        <f t="shared" ref="J229" si="129">J230</f>
        <v>5742330</v>
      </c>
      <c r="K229" s="22">
        <f t="shared" ref="J229:T230" si="130">K230</f>
        <v>5141410</v>
      </c>
      <c r="L229" s="22">
        <f t="shared" si="130"/>
        <v>600920</v>
      </c>
      <c r="M229" s="22">
        <f t="shared" si="130"/>
        <v>0</v>
      </c>
      <c r="N229" s="22">
        <f t="shared" si="130"/>
        <v>5742330</v>
      </c>
      <c r="O229" s="22">
        <f t="shared" si="130"/>
        <v>5742330</v>
      </c>
      <c r="P229" s="255">
        <f t="shared" si="118"/>
        <v>100</v>
      </c>
      <c r="Q229" s="22"/>
      <c r="R229" s="22" t="e">
        <f t="shared" si="130"/>
        <v>#REF!</v>
      </c>
      <c r="S229" s="22" t="e">
        <f t="shared" si="130"/>
        <v>#REF!</v>
      </c>
      <c r="T229" s="22" t="e">
        <f t="shared" si="130"/>
        <v>#REF!</v>
      </c>
      <c r="U229" s="254" t="e">
        <f t="shared" si="119"/>
        <v>#REF!</v>
      </c>
    </row>
    <row r="230" spans="1:21" ht="27.75" customHeight="1" x14ac:dyDescent="0.25">
      <c r="A230" s="148" t="s">
        <v>40</v>
      </c>
      <c r="B230" s="148"/>
      <c r="C230" s="148"/>
      <c r="D230" s="148"/>
      <c r="E230" s="4">
        <v>851</v>
      </c>
      <c r="F230" s="3" t="s">
        <v>76</v>
      </c>
      <c r="G230" s="4" t="s">
        <v>45</v>
      </c>
      <c r="H230" s="131" t="s">
        <v>676</v>
      </c>
      <c r="I230" s="3" t="s">
        <v>81</v>
      </c>
      <c r="J230" s="22">
        <f t="shared" si="130"/>
        <v>5742330</v>
      </c>
      <c r="K230" s="22">
        <f t="shared" si="130"/>
        <v>5141410</v>
      </c>
      <c r="L230" s="22">
        <f t="shared" si="130"/>
        <v>600920</v>
      </c>
      <c r="M230" s="22">
        <f t="shared" si="130"/>
        <v>0</v>
      </c>
      <c r="N230" s="22">
        <f t="shared" si="130"/>
        <v>5742330</v>
      </c>
      <c r="O230" s="22">
        <f t="shared" si="130"/>
        <v>5742330</v>
      </c>
      <c r="P230" s="255">
        <f t="shared" si="118"/>
        <v>100</v>
      </c>
      <c r="Q230" s="22"/>
      <c r="R230" s="22" t="e">
        <f t="shared" si="130"/>
        <v>#REF!</v>
      </c>
      <c r="S230" s="22" t="e">
        <f t="shared" si="130"/>
        <v>#REF!</v>
      </c>
      <c r="T230" s="22" t="e">
        <f t="shared" si="130"/>
        <v>#REF!</v>
      </c>
      <c r="U230" s="254" t="e">
        <f t="shared" si="119"/>
        <v>#REF!</v>
      </c>
    </row>
    <row r="231" spans="1:21" ht="27.75" customHeight="1" x14ac:dyDescent="0.25">
      <c r="A231" s="148" t="s">
        <v>82</v>
      </c>
      <c r="B231" s="148"/>
      <c r="C231" s="148"/>
      <c r="D231" s="148"/>
      <c r="E231" s="127">
        <v>851</v>
      </c>
      <c r="F231" s="128" t="s">
        <v>76</v>
      </c>
      <c r="G231" s="3" t="s">
        <v>45</v>
      </c>
      <c r="H231" s="131" t="s">
        <v>676</v>
      </c>
      <c r="I231" s="3" t="s">
        <v>83</v>
      </c>
      <c r="J231" s="22">
        <f>'6.ВС'!J142</f>
        <v>5742330</v>
      </c>
      <c r="K231" s="22">
        <f>'6.ВС'!K142</f>
        <v>5141410</v>
      </c>
      <c r="L231" s="22">
        <f>'6.ВС'!L142</f>
        <v>600920</v>
      </c>
      <c r="M231" s="22">
        <f>'6.ВС'!M142</f>
        <v>0</v>
      </c>
      <c r="N231" s="22">
        <f>'6.ВС'!N142</f>
        <v>5742330</v>
      </c>
      <c r="O231" s="22">
        <f>'6.ВС'!O142</f>
        <v>5742330</v>
      </c>
      <c r="P231" s="255">
        <f t="shared" si="118"/>
        <v>100</v>
      </c>
      <c r="Q231" s="22"/>
      <c r="R231" s="22" t="e">
        <f>'6.ВС'!#REF!</f>
        <v>#REF!</v>
      </c>
      <c r="S231" s="22" t="e">
        <f>'6.ВС'!#REF!</f>
        <v>#REF!</v>
      </c>
      <c r="T231" s="22" t="e">
        <f>'6.ВС'!#REF!</f>
        <v>#REF!</v>
      </c>
      <c r="U231" s="254" t="e">
        <f t="shared" si="119"/>
        <v>#REF!</v>
      </c>
    </row>
    <row r="232" spans="1:21" ht="27.75" customHeight="1" x14ac:dyDescent="0.25">
      <c r="A232" s="1" t="s">
        <v>119</v>
      </c>
      <c r="B232" s="117"/>
      <c r="C232" s="117"/>
      <c r="D232" s="117"/>
      <c r="E232" s="113">
        <v>851</v>
      </c>
      <c r="F232" s="4" t="s">
        <v>76</v>
      </c>
      <c r="G232" s="4" t="s">
        <v>45</v>
      </c>
      <c r="H232" s="131" t="s">
        <v>607</v>
      </c>
      <c r="I232" s="3"/>
      <c r="J232" s="22">
        <f t="shared" ref="J232:T233" si="131">J233</f>
        <v>7198170</v>
      </c>
      <c r="K232" s="22">
        <f t="shared" si="131"/>
        <v>0</v>
      </c>
      <c r="L232" s="22">
        <f t="shared" si="131"/>
        <v>7198170</v>
      </c>
      <c r="M232" s="22">
        <f t="shared" si="131"/>
        <v>0</v>
      </c>
      <c r="N232" s="22">
        <f t="shared" si="131"/>
        <v>7198170</v>
      </c>
      <c r="O232" s="22">
        <f t="shared" si="131"/>
        <v>4956817</v>
      </c>
      <c r="P232" s="255">
        <f t="shared" si="118"/>
        <v>68.862183027074934</v>
      </c>
      <c r="Q232" s="22"/>
      <c r="R232" s="22" t="e">
        <f t="shared" si="131"/>
        <v>#REF!</v>
      </c>
      <c r="S232" s="22" t="e">
        <f t="shared" si="131"/>
        <v>#REF!</v>
      </c>
      <c r="T232" s="22" t="e">
        <f t="shared" si="131"/>
        <v>#REF!</v>
      </c>
      <c r="U232" s="254" t="e">
        <f t="shared" si="119"/>
        <v>#REF!</v>
      </c>
    </row>
    <row r="233" spans="1:21" ht="27.75" customHeight="1" x14ac:dyDescent="0.25">
      <c r="A233" s="1" t="s">
        <v>40</v>
      </c>
      <c r="B233" s="117"/>
      <c r="C233" s="117"/>
      <c r="D233" s="117"/>
      <c r="E233" s="113">
        <v>851</v>
      </c>
      <c r="F233" s="3" t="s">
        <v>76</v>
      </c>
      <c r="G233" s="4" t="s">
        <v>45</v>
      </c>
      <c r="H233" s="131" t="s">
        <v>607</v>
      </c>
      <c r="I233" s="3" t="s">
        <v>81</v>
      </c>
      <c r="J233" s="22">
        <f t="shared" si="131"/>
        <v>7198170</v>
      </c>
      <c r="K233" s="22">
        <f t="shared" si="131"/>
        <v>0</v>
      </c>
      <c r="L233" s="22">
        <f t="shared" si="131"/>
        <v>7198170</v>
      </c>
      <c r="M233" s="22">
        <f t="shared" si="131"/>
        <v>0</v>
      </c>
      <c r="N233" s="22">
        <f t="shared" si="131"/>
        <v>7198170</v>
      </c>
      <c r="O233" s="22">
        <f t="shared" si="131"/>
        <v>4956817</v>
      </c>
      <c r="P233" s="255">
        <f t="shared" si="118"/>
        <v>68.862183027074934</v>
      </c>
      <c r="Q233" s="22"/>
      <c r="R233" s="22" t="e">
        <f t="shared" si="131"/>
        <v>#REF!</v>
      </c>
      <c r="S233" s="22" t="e">
        <f t="shared" si="131"/>
        <v>#REF!</v>
      </c>
      <c r="T233" s="22" t="e">
        <f t="shared" si="131"/>
        <v>#REF!</v>
      </c>
      <c r="U233" s="254" t="e">
        <f t="shared" si="119"/>
        <v>#REF!</v>
      </c>
    </row>
    <row r="234" spans="1:21" ht="27.75" customHeight="1" x14ac:dyDescent="0.25">
      <c r="A234" s="1" t="s">
        <v>82</v>
      </c>
      <c r="B234" s="117"/>
      <c r="C234" s="117"/>
      <c r="D234" s="117"/>
      <c r="E234" s="113">
        <v>851</v>
      </c>
      <c r="F234" s="3" t="s">
        <v>76</v>
      </c>
      <c r="G234" s="3" t="s">
        <v>45</v>
      </c>
      <c r="H234" s="131" t="s">
        <v>607</v>
      </c>
      <c r="I234" s="3" t="s">
        <v>83</v>
      </c>
      <c r="J234" s="22">
        <f>'6.ВС'!J145</f>
        <v>7198170</v>
      </c>
      <c r="K234" s="22">
        <f>'6.ВС'!K145</f>
        <v>0</v>
      </c>
      <c r="L234" s="22">
        <f>'6.ВС'!L145</f>
        <v>7198170</v>
      </c>
      <c r="M234" s="22">
        <f>'6.ВС'!M145</f>
        <v>0</v>
      </c>
      <c r="N234" s="22">
        <f>'6.ВС'!N145</f>
        <v>7198170</v>
      </c>
      <c r="O234" s="22">
        <f>'6.ВС'!O145</f>
        <v>4956817</v>
      </c>
      <c r="P234" s="255">
        <f t="shared" si="118"/>
        <v>68.862183027074934</v>
      </c>
      <c r="Q234" s="22"/>
      <c r="R234" s="22" t="e">
        <f>'6.ВС'!#REF!</f>
        <v>#REF!</v>
      </c>
      <c r="S234" s="22" t="e">
        <f>'6.ВС'!#REF!</f>
        <v>#REF!</v>
      </c>
      <c r="T234" s="22" t="e">
        <f>'6.ВС'!#REF!</f>
        <v>#REF!</v>
      </c>
      <c r="U234" s="254" t="e">
        <f t="shared" si="119"/>
        <v>#REF!</v>
      </c>
    </row>
    <row r="235" spans="1:21" ht="27.75" customHeight="1" x14ac:dyDescent="0.25">
      <c r="A235" s="1" t="s">
        <v>114</v>
      </c>
      <c r="B235" s="117"/>
      <c r="C235" s="117"/>
      <c r="D235" s="117"/>
      <c r="E235" s="113">
        <v>851</v>
      </c>
      <c r="F235" s="3" t="s">
        <v>76</v>
      </c>
      <c r="G235" s="3" t="s">
        <v>45</v>
      </c>
      <c r="H235" s="131" t="s">
        <v>608</v>
      </c>
      <c r="I235" s="3"/>
      <c r="J235" s="22">
        <f t="shared" ref="J235:T236" si="132">J236</f>
        <v>56300</v>
      </c>
      <c r="K235" s="22">
        <f t="shared" si="132"/>
        <v>0</v>
      </c>
      <c r="L235" s="22">
        <f t="shared" si="132"/>
        <v>56300</v>
      </c>
      <c r="M235" s="22">
        <f t="shared" si="132"/>
        <v>0</v>
      </c>
      <c r="N235" s="22">
        <f t="shared" si="132"/>
        <v>56300</v>
      </c>
      <c r="O235" s="22">
        <f t="shared" si="132"/>
        <v>3500</v>
      </c>
      <c r="P235" s="255">
        <f t="shared" si="118"/>
        <v>6.2166962699822381</v>
      </c>
      <c r="Q235" s="22"/>
      <c r="R235" s="22" t="e">
        <f t="shared" si="132"/>
        <v>#REF!</v>
      </c>
      <c r="S235" s="22" t="e">
        <f t="shared" si="132"/>
        <v>#REF!</v>
      </c>
      <c r="T235" s="22" t="e">
        <f t="shared" si="132"/>
        <v>#REF!</v>
      </c>
      <c r="U235" s="254" t="e">
        <f t="shared" si="119"/>
        <v>#REF!</v>
      </c>
    </row>
    <row r="236" spans="1:21" ht="27.75" customHeight="1" x14ac:dyDescent="0.25">
      <c r="A236" s="1" t="s">
        <v>40</v>
      </c>
      <c r="B236" s="117"/>
      <c r="C236" s="117"/>
      <c r="D236" s="117"/>
      <c r="E236" s="113">
        <v>851</v>
      </c>
      <c r="F236" s="3" t="s">
        <v>76</v>
      </c>
      <c r="G236" s="3" t="s">
        <v>45</v>
      </c>
      <c r="H236" s="131" t="s">
        <v>608</v>
      </c>
      <c r="I236" s="3" t="s">
        <v>81</v>
      </c>
      <c r="J236" s="22">
        <f t="shared" si="132"/>
        <v>56300</v>
      </c>
      <c r="K236" s="22">
        <f t="shared" si="132"/>
        <v>0</v>
      </c>
      <c r="L236" s="22">
        <f t="shared" si="132"/>
        <v>56300</v>
      </c>
      <c r="M236" s="22">
        <f t="shared" si="132"/>
        <v>0</v>
      </c>
      <c r="N236" s="22">
        <f t="shared" si="132"/>
        <v>56300</v>
      </c>
      <c r="O236" s="22">
        <f t="shared" si="132"/>
        <v>3500</v>
      </c>
      <c r="P236" s="255">
        <f t="shared" si="118"/>
        <v>6.2166962699822381</v>
      </c>
      <c r="Q236" s="22"/>
      <c r="R236" s="22" t="e">
        <f t="shared" si="132"/>
        <v>#REF!</v>
      </c>
      <c r="S236" s="22" t="e">
        <f t="shared" si="132"/>
        <v>#REF!</v>
      </c>
      <c r="T236" s="22" t="e">
        <f t="shared" si="132"/>
        <v>#REF!</v>
      </c>
      <c r="U236" s="254" t="e">
        <f t="shared" si="119"/>
        <v>#REF!</v>
      </c>
    </row>
    <row r="237" spans="1:21" ht="27.75" customHeight="1" x14ac:dyDescent="0.25">
      <c r="A237" s="1" t="s">
        <v>82</v>
      </c>
      <c r="B237" s="117"/>
      <c r="C237" s="117"/>
      <c r="D237" s="117"/>
      <c r="E237" s="113">
        <v>851</v>
      </c>
      <c r="F237" s="3" t="s">
        <v>76</v>
      </c>
      <c r="G237" s="4" t="s">
        <v>45</v>
      </c>
      <c r="H237" s="131" t="s">
        <v>608</v>
      </c>
      <c r="I237" s="3" t="s">
        <v>83</v>
      </c>
      <c r="J237" s="22">
        <f>'6.ВС'!J148</f>
        <v>56300</v>
      </c>
      <c r="K237" s="22">
        <f>'6.ВС'!K148</f>
        <v>0</v>
      </c>
      <c r="L237" s="22">
        <f>'6.ВС'!L148</f>
        <v>56300</v>
      </c>
      <c r="M237" s="22">
        <f>'6.ВС'!M148</f>
        <v>0</v>
      </c>
      <c r="N237" s="22">
        <f>'6.ВС'!N148</f>
        <v>56300</v>
      </c>
      <c r="O237" s="22">
        <f>'6.ВС'!O148</f>
        <v>3500</v>
      </c>
      <c r="P237" s="255">
        <f t="shared" si="118"/>
        <v>6.2166962699822381</v>
      </c>
      <c r="Q237" s="22"/>
      <c r="R237" s="22" t="e">
        <f>'6.ВС'!#REF!</f>
        <v>#REF!</v>
      </c>
      <c r="S237" s="22" t="e">
        <f>'6.ВС'!#REF!</f>
        <v>#REF!</v>
      </c>
      <c r="T237" s="22" t="e">
        <f>'6.ВС'!#REF!</f>
        <v>#REF!</v>
      </c>
      <c r="U237" s="254" t="e">
        <f t="shared" si="119"/>
        <v>#REF!</v>
      </c>
    </row>
    <row r="238" spans="1:21" ht="27.75" customHeight="1" x14ac:dyDescent="0.25">
      <c r="A238" s="111" t="s">
        <v>115</v>
      </c>
      <c r="B238" s="79"/>
      <c r="C238" s="79"/>
      <c r="D238" s="79"/>
      <c r="E238" s="69">
        <v>851</v>
      </c>
      <c r="F238" s="90" t="s">
        <v>76</v>
      </c>
      <c r="G238" s="90" t="s">
        <v>45</v>
      </c>
      <c r="H238" s="131" t="s">
        <v>609</v>
      </c>
      <c r="I238" s="90"/>
      <c r="J238" s="22">
        <f t="shared" ref="J238:T239" si="133">J239</f>
        <v>4000</v>
      </c>
      <c r="K238" s="22">
        <f t="shared" si="133"/>
        <v>0</v>
      </c>
      <c r="L238" s="22">
        <f t="shared" si="133"/>
        <v>4000</v>
      </c>
      <c r="M238" s="22">
        <f t="shared" si="133"/>
        <v>0</v>
      </c>
      <c r="N238" s="22">
        <f t="shared" si="133"/>
        <v>4000</v>
      </c>
      <c r="O238" s="22">
        <f t="shared" si="133"/>
        <v>4000</v>
      </c>
      <c r="P238" s="255">
        <f t="shared" si="118"/>
        <v>100</v>
      </c>
      <c r="Q238" s="22"/>
      <c r="R238" s="22" t="e">
        <f t="shared" si="133"/>
        <v>#REF!</v>
      </c>
      <c r="S238" s="22" t="e">
        <f t="shared" si="133"/>
        <v>#REF!</v>
      </c>
      <c r="T238" s="22" t="e">
        <f t="shared" si="133"/>
        <v>#REF!</v>
      </c>
      <c r="U238" s="254" t="e">
        <f t="shared" si="119"/>
        <v>#REF!</v>
      </c>
    </row>
    <row r="239" spans="1:21" ht="27.75" customHeight="1" x14ac:dyDescent="0.25">
      <c r="A239" s="109" t="s">
        <v>40</v>
      </c>
      <c r="B239" s="79"/>
      <c r="C239" s="79"/>
      <c r="D239" s="79"/>
      <c r="E239" s="69">
        <v>851</v>
      </c>
      <c r="F239" s="90" t="s">
        <v>76</v>
      </c>
      <c r="G239" s="90" t="s">
        <v>45</v>
      </c>
      <c r="H239" s="131" t="s">
        <v>609</v>
      </c>
      <c r="I239" s="90" t="s">
        <v>81</v>
      </c>
      <c r="J239" s="22">
        <f t="shared" si="133"/>
        <v>4000</v>
      </c>
      <c r="K239" s="22">
        <f t="shared" si="133"/>
        <v>0</v>
      </c>
      <c r="L239" s="22">
        <f t="shared" si="133"/>
        <v>4000</v>
      </c>
      <c r="M239" s="22">
        <f t="shared" si="133"/>
        <v>0</v>
      </c>
      <c r="N239" s="22">
        <f t="shared" si="133"/>
        <v>4000</v>
      </c>
      <c r="O239" s="22">
        <f t="shared" si="133"/>
        <v>4000</v>
      </c>
      <c r="P239" s="255">
        <f t="shared" si="118"/>
        <v>100</v>
      </c>
      <c r="Q239" s="22"/>
      <c r="R239" s="22" t="e">
        <f t="shared" si="133"/>
        <v>#REF!</v>
      </c>
      <c r="S239" s="22" t="e">
        <f t="shared" si="133"/>
        <v>#REF!</v>
      </c>
      <c r="T239" s="22" t="e">
        <f t="shared" si="133"/>
        <v>#REF!</v>
      </c>
      <c r="U239" s="254" t="e">
        <f t="shared" si="119"/>
        <v>#REF!</v>
      </c>
    </row>
    <row r="240" spans="1:21" ht="27.75" customHeight="1" x14ac:dyDescent="0.25">
      <c r="A240" s="111" t="s">
        <v>82</v>
      </c>
      <c r="B240" s="79"/>
      <c r="C240" s="79"/>
      <c r="D240" s="79"/>
      <c r="E240" s="108">
        <v>851</v>
      </c>
      <c r="F240" s="93" t="s">
        <v>76</v>
      </c>
      <c r="G240" s="108" t="s">
        <v>45</v>
      </c>
      <c r="H240" s="131" t="s">
        <v>609</v>
      </c>
      <c r="I240" s="93" t="s">
        <v>83</v>
      </c>
      <c r="J240" s="22">
        <f>'6.ВС'!J151</f>
        <v>4000</v>
      </c>
      <c r="K240" s="22">
        <f>'6.ВС'!K151</f>
        <v>0</v>
      </c>
      <c r="L240" s="22">
        <f>'6.ВС'!L151</f>
        <v>4000</v>
      </c>
      <c r="M240" s="22">
        <f>'6.ВС'!M151</f>
        <v>0</v>
      </c>
      <c r="N240" s="22">
        <f>'6.ВС'!N151</f>
        <v>4000</v>
      </c>
      <c r="O240" s="22">
        <f>'6.ВС'!O151</f>
        <v>4000</v>
      </c>
      <c r="P240" s="255">
        <f t="shared" si="118"/>
        <v>100</v>
      </c>
      <c r="Q240" s="22"/>
      <c r="R240" s="22" t="e">
        <f>'6.ВС'!#REF!</f>
        <v>#REF!</v>
      </c>
      <c r="S240" s="22" t="e">
        <f>'6.ВС'!#REF!</f>
        <v>#REF!</v>
      </c>
      <c r="T240" s="22" t="e">
        <f>'6.ВС'!#REF!</f>
        <v>#REF!</v>
      </c>
      <c r="U240" s="254" t="e">
        <f t="shared" si="119"/>
        <v>#REF!</v>
      </c>
    </row>
    <row r="241" spans="1:21" ht="27.75" customHeight="1" x14ac:dyDescent="0.25">
      <c r="A241" s="1" t="s">
        <v>513</v>
      </c>
      <c r="B241" s="117"/>
      <c r="C241" s="117"/>
      <c r="D241" s="117"/>
      <c r="E241" s="113">
        <v>851</v>
      </c>
      <c r="F241" s="3" t="s">
        <v>76</v>
      </c>
      <c r="G241" s="3" t="s">
        <v>45</v>
      </c>
      <c r="H241" s="131" t="s">
        <v>610</v>
      </c>
      <c r="I241" s="3"/>
      <c r="J241" s="22">
        <f t="shared" ref="J241:T242" si="134">J242</f>
        <v>156000</v>
      </c>
      <c r="K241" s="22">
        <f t="shared" si="134"/>
        <v>156000</v>
      </c>
      <c r="L241" s="22">
        <f t="shared" si="134"/>
        <v>0</v>
      </c>
      <c r="M241" s="22">
        <f t="shared" si="134"/>
        <v>0</v>
      </c>
      <c r="N241" s="22">
        <f t="shared" si="134"/>
        <v>156000</v>
      </c>
      <c r="O241" s="22">
        <f t="shared" si="134"/>
        <v>108000</v>
      </c>
      <c r="P241" s="255">
        <f t="shared" si="118"/>
        <v>69.230769230769226</v>
      </c>
      <c r="Q241" s="22"/>
      <c r="R241" s="22" t="e">
        <f t="shared" si="134"/>
        <v>#REF!</v>
      </c>
      <c r="S241" s="22" t="e">
        <f t="shared" si="134"/>
        <v>#REF!</v>
      </c>
      <c r="T241" s="22" t="e">
        <f t="shared" si="134"/>
        <v>#REF!</v>
      </c>
      <c r="U241" s="254" t="e">
        <f t="shared" si="119"/>
        <v>#REF!</v>
      </c>
    </row>
    <row r="242" spans="1:21" ht="27.75" customHeight="1" x14ac:dyDescent="0.25">
      <c r="A242" s="1" t="s">
        <v>40</v>
      </c>
      <c r="B242" s="117"/>
      <c r="C242" s="117"/>
      <c r="D242" s="117"/>
      <c r="E242" s="113">
        <v>851</v>
      </c>
      <c r="F242" s="3" t="s">
        <v>76</v>
      </c>
      <c r="G242" s="3" t="s">
        <v>45</v>
      </c>
      <c r="H242" s="131" t="s">
        <v>610</v>
      </c>
      <c r="I242" s="3" t="s">
        <v>81</v>
      </c>
      <c r="J242" s="22">
        <f t="shared" si="134"/>
        <v>156000</v>
      </c>
      <c r="K242" s="22">
        <f t="shared" si="134"/>
        <v>156000</v>
      </c>
      <c r="L242" s="22">
        <f t="shared" si="134"/>
        <v>0</v>
      </c>
      <c r="M242" s="22">
        <f t="shared" si="134"/>
        <v>0</v>
      </c>
      <c r="N242" s="22">
        <f t="shared" si="134"/>
        <v>156000</v>
      </c>
      <c r="O242" s="22">
        <f t="shared" si="134"/>
        <v>108000</v>
      </c>
      <c r="P242" s="255">
        <f t="shared" si="118"/>
        <v>69.230769230769226</v>
      </c>
      <c r="Q242" s="22"/>
      <c r="R242" s="22" t="e">
        <f t="shared" si="134"/>
        <v>#REF!</v>
      </c>
      <c r="S242" s="22" t="e">
        <f t="shared" si="134"/>
        <v>#REF!</v>
      </c>
      <c r="T242" s="22" t="e">
        <f t="shared" si="134"/>
        <v>#REF!</v>
      </c>
      <c r="U242" s="254" t="e">
        <f t="shared" si="119"/>
        <v>#REF!</v>
      </c>
    </row>
    <row r="243" spans="1:21" ht="27.75" customHeight="1" x14ac:dyDescent="0.25">
      <c r="A243" s="1" t="s">
        <v>82</v>
      </c>
      <c r="B243" s="117"/>
      <c r="C243" s="117"/>
      <c r="D243" s="117"/>
      <c r="E243" s="113">
        <v>851</v>
      </c>
      <c r="F243" s="3" t="s">
        <v>76</v>
      </c>
      <c r="G243" s="3" t="s">
        <v>45</v>
      </c>
      <c r="H243" s="131" t="s">
        <v>610</v>
      </c>
      <c r="I243" s="3" t="s">
        <v>83</v>
      </c>
      <c r="J243" s="22">
        <f>'6.ВС'!J154</f>
        <v>156000</v>
      </c>
      <c r="K243" s="22">
        <f>'6.ВС'!K154</f>
        <v>156000</v>
      </c>
      <c r="L243" s="22">
        <f>'6.ВС'!L154</f>
        <v>0</v>
      </c>
      <c r="M243" s="22">
        <f>'6.ВС'!M154</f>
        <v>0</v>
      </c>
      <c r="N243" s="22">
        <f>'6.ВС'!N154</f>
        <v>156000</v>
      </c>
      <c r="O243" s="22">
        <f>'6.ВС'!O154</f>
        <v>108000</v>
      </c>
      <c r="P243" s="255">
        <f t="shared" si="118"/>
        <v>69.230769230769226</v>
      </c>
      <c r="Q243" s="22"/>
      <c r="R243" s="22" t="e">
        <f>'6.ВС'!#REF!</f>
        <v>#REF!</v>
      </c>
      <c r="S243" s="22" t="e">
        <f>'6.ВС'!#REF!</f>
        <v>#REF!</v>
      </c>
      <c r="T243" s="22" t="e">
        <f>'6.ВС'!#REF!</f>
        <v>#REF!</v>
      </c>
      <c r="U243" s="254" t="e">
        <f t="shared" si="119"/>
        <v>#REF!</v>
      </c>
    </row>
    <row r="244" spans="1:21" ht="27.75" customHeight="1" x14ac:dyDescent="0.25">
      <c r="A244" s="116" t="s">
        <v>119</v>
      </c>
      <c r="B244" s="117"/>
      <c r="C244" s="117"/>
      <c r="D244" s="117"/>
      <c r="E244" s="113">
        <v>852</v>
      </c>
      <c r="F244" s="4" t="s">
        <v>76</v>
      </c>
      <c r="G244" s="4" t="s">
        <v>45</v>
      </c>
      <c r="H244" s="131" t="s">
        <v>641</v>
      </c>
      <c r="I244" s="3"/>
      <c r="J244" s="22">
        <f t="shared" ref="J244:T245" si="135">J245</f>
        <v>7100740</v>
      </c>
      <c r="K244" s="22">
        <f t="shared" si="135"/>
        <v>0</v>
      </c>
      <c r="L244" s="22">
        <f t="shared" si="135"/>
        <v>7100740</v>
      </c>
      <c r="M244" s="22">
        <f t="shared" si="135"/>
        <v>0</v>
      </c>
      <c r="N244" s="22">
        <f t="shared" si="135"/>
        <v>7100740</v>
      </c>
      <c r="O244" s="22">
        <f t="shared" si="135"/>
        <v>4959096.1399999997</v>
      </c>
      <c r="P244" s="255">
        <f t="shared" si="118"/>
        <v>69.839145497511524</v>
      </c>
      <c r="Q244" s="22"/>
      <c r="R244" s="22" t="e">
        <f t="shared" si="135"/>
        <v>#REF!</v>
      </c>
      <c r="S244" s="22" t="e">
        <f t="shared" si="135"/>
        <v>#REF!</v>
      </c>
      <c r="T244" s="22" t="e">
        <f t="shared" si="135"/>
        <v>#REF!</v>
      </c>
      <c r="U244" s="254" t="e">
        <f t="shared" si="119"/>
        <v>#REF!</v>
      </c>
    </row>
    <row r="245" spans="1:21" ht="27.75" customHeight="1" x14ac:dyDescent="0.25">
      <c r="A245" s="117" t="s">
        <v>40</v>
      </c>
      <c r="B245" s="117"/>
      <c r="C245" s="117"/>
      <c r="D245" s="117"/>
      <c r="E245" s="113">
        <v>852</v>
      </c>
      <c r="F245" s="3" t="s">
        <v>76</v>
      </c>
      <c r="G245" s="4" t="s">
        <v>45</v>
      </c>
      <c r="H245" s="131" t="s">
        <v>641</v>
      </c>
      <c r="I245" s="3" t="s">
        <v>81</v>
      </c>
      <c r="J245" s="22">
        <f t="shared" si="135"/>
        <v>7100740</v>
      </c>
      <c r="K245" s="22">
        <f t="shared" si="135"/>
        <v>0</v>
      </c>
      <c r="L245" s="22">
        <f t="shared" si="135"/>
        <v>7100740</v>
      </c>
      <c r="M245" s="22">
        <f t="shared" si="135"/>
        <v>0</v>
      </c>
      <c r="N245" s="22">
        <f t="shared" si="135"/>
        <v>7100740</v>
      </c>
      <c r="O245" s="22">
        <f t="shared" si="135"/>
        <v>4959096.1399999997</v>
      </c>
      <c r="P245" s="255">
        <f t="shared" si="118"/>
        <v>69.839145497511524</v>
      </c>
      <c r="Q245" s="22"/>
      <c r="R245" s="22" t="e">
        <f t="shared" si="135"/>
        <v>#REF!</v>
      </c>
      <c r="S245" s="22" t="e">
        <f t="shared" si="135"/>
        <v>#REF!</v>
      </c>
      <c r="T245" s="22" t="e">
        <f t="shared" si="135"/>
        <v>#REF!</v>
      </c>
      <c r="U245" s="254" t="e">
        <f t="shared" si="119"/>
        <v>#REF!</v>
      </c>
    </row>
    <row r="246" spans="1:21" ht="27.75" customHeight="1" x14ac:dyDescent="0.25">
      <c r="A246" s="117" t="s">
        <v>82</v>
      </c>
      <c r="B246" s="117"/>
      <c r="C246" s="117"/>
      <c r="D246" s="117"/>
      <c r="E246" s="113">
        <v>852</v>
      </c>
      <c r="F246" s="3" t="s">
        <v>76</v>
      </c>
      <c r="G246" s="3" t="s">
        <v>45</v>
      </c>
      <c r="H246" s="131" t="s">
        <v>641</v>
      </c>
      <c r="I246" s="3" t="s">
        <v>83</v>
      </c>
      <c r="J246" s="22">
        <f>'6.ВС'!J292</f>
        <v>7100740</v>
      </c>
      <c r="K246" s="22">
        <f>'6.ВС'!K292</f>
        <v>0</v>
      </c>
      <c r="L246" s="22">
        <f>'6.ВС'!L292</f>
        <v>7100740</v>
      </c>
      <c r="M246" s="22">
        <f>'6.ВС'!M292</f>
        <v>0</v>
      </c>
      <c r="N246" s="22">
        <f>'6.ВС'!N292</f>
        <v>7100740</v>
      </c>
      <c r="O246" s="22">
        <f>'6.ВС'!O292</f>
        <v>4959096.1399999997</v>
      </c>
      <c r="P246" s="255">
        <f t="shared" si="118"/>
        <v>69.839145497511524</v>
      </c>
      <c r="Q246" s="22"/>
      <c r="R246" s="22" t="e">
        <f>'6.ВС'!#REF!</f>
        <v>#REF!</v>
      </c>
      <c r="S246" s="22" t="e">
        <f>'6.ВС'!#REF!</f>
        <v>#REF!</v>
      </c>
      <c r="T246" s="22" t="e">
        <f>'6.ВС'!#REF!</f>
        <v>#REF!</v>
      </c>
      <c r="U246" s="254" t="e">
        <f t="shared" si="119"/>
        <v>#REF!</v>
      </c>
    </row>
    <row r="247" spans="1:21" ht="27.75" customHeight="1" x14ac:dyDescent="0.25">
      <c r="A247" s="116" t="s">
        <v>114</v>
      </c>
      <c r="B247" s="117"/>
      <c r="C247" s="117"/>
      <c r="D247" s="117"/>
      <c r="E247" s="113">
        <v>852</v>
      </c>
      <c r="F247" s="3" t="s">
        <v>76</v>
      </c>
      <c r="G247" s="3" t="s">
        <v>45</v>
      </c>
      <c r="H247" s="131" t="s">
        <v>629</v>
      </c>
      <c r="I247" s="3"/>
      <c r="J247" s="22">
        <f t="shared" ref="J247:T248" si="136">J248</f>
        <v>37800</v>
      </c>
      <c r="K247" s="22">
        <f t="shared" si="136"/>
        <v>0</v>
      </c>
      <c r="L247" s="22">
        <f t="shared" si="136"/>
        <v>37800</v>
      </c>
      <c r="M247" s="22">
        <f t="shared" si="136"/>
        <v>0</v>
      </c>
      <c r="N247" s="22">
        <f t="shared" si="136"/>
        <v>37800</v>
      </c>
      <c r="O247" s="22">
        <f t="shared" si="136"/>
        <v>21000</v>
      </c>
      <c r="P247" s="255">
        <f t="shared" si="118"/>
        <v>55.555555555555557</v>
      </c>
      <c r="Q247" s="22"/>
      <c r="R247" s="22" t="e">
        <f t="shared" si="136"/>
        <v>#REF!</v>
      </c>
      <c r="S247" s="22" t="e">
        <f t="shared" si="136"/>
        <v>#REF!</v>
      </c>
      <c r="T247" s="22" t="e">
        <f t="shared" si="136"/>
        <v>#REF!</v>
      </c>
      <c r="U247" s="254" t="e">
        <f t="shared" si="119"/>
        <v>#REF!</v>
      </c>
    </row>
    <row r="248" spans="1:21" ht="27.75" customHeight="1" x14ac:dyDescent="0.25">
      <c r="A248" s="117" t="s">
        <v>40</v>
      </c>
      <c r="B248" s="117"/>
      <c r="C248" s="117"/>
      <c r="D248" s="117"/>
      <c r="E248" s="113">
        <v>852</v>
      </c>
      <c r="F248" s="3" t="s">
        <v>76</v>
      </c>
      <c r="G248" s="3" t="s">
        <v>45</v>
      </c>
      <c r="H248" s="131" t="s">
        <v>629</v>
      </c>
      <c r="I248" s="3" t="s">
        <v>81</v>
      </c>
      <c r="J248" s="22">
        <f t="shared" si="136"/>
        <v>37800</v>
      </c>
      <c r="K248" s="22">
        <f t="shared" si="136"/>
        <v>0</v>
      </c>
      <c r="L248" s="22">
        <f t="shared" si="136"/>
        <v>37800</v>
      </c>
      <c r="M248" s="22">
        <f t="shared" si="136"/>
        <v>0</v>
      </c>
      <c r="N248" s="22">
        <f t="shared" si="136"/>
        <v>37800</v>
      </c>
      <c r="O248" s="22">
        <f t="shared" si="136"/>
        <v>21000</v>
      </c>
      <c r="P248" s="255">
        <f t="shared" si="118"/>
        <v>55.555555555555557</v>
      </c>
      <c r="Q248" s="22"/>
      <c r="R248" s="22" t="e">
        <f t="shared" si="136"/>
        <v>#REF!</v>
      </c>
      <c r="S248" s="22" t="e">
        <f t="shared" si="136"/>
        <v>#REF!</v>
      </c>
      <c r="T248" s="22" t="e">
        <f t="shared" si="136"/>
        <v>#REF!</v>
      </c>
      <c r="U248" s="254" t="e">
        <f t="shared" si="119"/>
        <v>#REF!</v>
      </c>
    </row>
    <row r="249" spans="1:21" ht="27.75" customHeight="1" x14ac:dyDescent="0.25">
      <c r="A249" s="117" t="s">
        <v>82</v>
      </c>
      <c r="B249" s="117"/>
      <c r="C249" s="117"/>
      <c r="D249" s="117"/>
      <c r="E249" s="113">
        <v>852</v>
      </c>
      <c r="F249" s="3" t="s">
        <v>76</v>
      </c>
      <c r="G249" s="4" t="s">
        <v>45</v>
      </c>
      <c r="H249" s="131" t="s">
        <v>629</v>
      </c>
      <c r="I249" s="3" t="s">
        <v>83</v>
      </c>
      <c r="J249" s="22">
        <f>'6.ВС'!J295</f>
        <v>37800</v>
      </c>
      <c r="K249" s="22">
        <f>'6.ВС'!K295</f>
        <v>0</v>
      </c>
      <c r="L249" s="22">
        <f>'6.ВС'!L295</f>
        <v>37800</v>
      </c>
      <c r="M249" s="22">
        <f>'6.ВС'!M295</f>
        <v>0</v>
      </c>
      <c r="N249" s="22">
        <f>'6.ВС'!N295</f>
        <v>37800</v>
      </c>
      <c r="O249" s="22">
        <f>'6.ВС'!O295</f>
        <v>21000</v>
      </c>
      <c r="P249" s="255">
        <f t="shared" si="118"/>
        <v>55.555555555555557</v>
      </c>
      <c r="Q249" s="22"/>
      <c r="R249" s="22" t="e">
        <f>'6.ВС'!#REF!</f>
        <v>#REF!</v>
      </c>
      <c r="S249" s="22" t="e">
        <f>'6.ВС'!#REF!</f>
        <v>#REF!</v>
      </c>
      <c r="T249" s="22" t="e">
        <f>'6.ВС'!#REF!</f>
        <v>#REF!</v>
      </c>
      <c r="U249" s="254" t="e">
        <f t="shared" si="119"/>
        <v>#REF!</v>
      </c>
    </row>
    <row r="250" spans="1:21" ht="27.75" customHeight="1" x14ac:dyDescent="0.25">
      <c r="A250" s="109" t="s">
        <v>115</v>
      </c>
      <c r="B250" s="117"/>
      <c r="C250" s="117"/>
      <c r="D250" s="117"/>
      <c r="E250" s="69">
        <v>852</v>
      </c>
      <c r="F250" s="69" t="s">
        <v>76</v>
      </c>
      <c r="G250" s="69" t="s">
        <v>45</v>
      </c>
      <c r="H250" s="131" t="s">
        <v>630</v>
      </c>
      <c r="I250" s="90"/>
      <c r="J250" s="22">
        <f t="shared" ref="J250:T251" si="137">J251</f>
        <v>84667</v>
      </c>
      <c r="K250" s="22">
        <f t="shared" si="137"/>
        <v>0</v>
      </c>
      <c r="L250" s="22">
        <f t="shared" si="137"/>
        <v>84667</v>
      </c>
      <c r="M250" s="22">
        <f t="shared" si="137"/>
        <v>0</v>
      </c>
      <c r="N250" s="22">
        <f t="shared" si="137"/>
        <v>84667</v>
      </c>
      <c r="O250" s="22">
        <f t="shared" si="137"/>
        <v>28200.1</v>
      </c>
      <c r="P250" s="255">
        <f t="shared" si="118"/>
        <v>33.307073594198442</v>
      </c>
      <c r="Q250" s="22"/>
      <c r="R250" s="22" t="e">
        <f t="shared" si="137"/>
        <v>#REF!</v>
      </c>
      <c r="S250" s="22" t="e">
        <f t="shared" si="137"/>
        <v>#REF!</v>
      </c>
      <c r="T250" s="22" t="e">
        <f t="shared" si="137"/>
        <v>#REF!</v>
      </c>
      <c r="U250" s="254" t="e">
        <f t="shared" si="119"/>
        <v>#REF!</v>
      </c>
    </row>
    <row r="251" spans="1:21" ht="27.75" customHeight="1" x14ac:dyDescent="0.25">
      <c r="A251" s="109" t="s">
        <v>40</v>
      </c>
      <c r="B251" s="117"/>
      <c r="C251" s="117"/>
      <c r="D251" s="117"/>
      <c r="E251" s="69">
        <v>852</v>
      </c>
      <c r="F251" s="90" t="s">
        <v>76</v>
      </c>
      <c r="G251" s="69" t="s">
        <v>45</v>
      </c>
      <c r="H251" s="131" t="s">
        <v>630</v>
      </c>
      <c r="I251" s="90" t="s">
        <v>81</v>
      </c>
      <c r="J251" s="22">
        <f t="shared" si="137"/>
        <v>84667</v>
      </c>
      <c r="K251" s="22">
        <f t="shared" si="137"/>
        <v>0</v>
      </c>
      <c r="L251" s="22">
        <f t="shared" si="137"/>
        <v>84667</v>
      </c>
      <c r="M251" s="22">
        <f t="shared" si="137"/>
        <v>0</v>
      </c>
      <c r="N251" s="22">
        <f t="shared" si="137"/>
        <v>84667</v>
      </c>
      <c r="O251" s="22">
        <f t="shared" si="137"/>
        <v>28200.1</v>
      </c>
      <c r="P251" s="255">
        <f t="shared" si="118"/>
        <v>33.307073594198442</v>
      </c>
      <c r="Q251" s="22"/>
      <c r="R251" s="22" t="e">
        <f t="shared" si="137"/>
        <v>#REF!</v>
      </c>
      <c r="S251" s="22" t="e">
        <f t="shared" si="137"/>
        <v>#REF!</v>
      </c>
      <c r="T251" s="22" t="e">
        <f t="shared" si="137"/>
        <v>#REF!</v>
      </c>
      <c r="U251" s="254" t="e">
        <f t="shared" si="119"/>
        <v>#REF!</v>
      </c>
    </row>
    <row r="252" spans="1:21" ht="27.75" customHeight="1" x14ac:dyDescent="0.25">
      <c r="A252" s="109" t="s">
        <v>82</v>
      </c>
      <c r="B252" s="117"/>
      <c r="C252" s="117"/>
      <c r="D252" s="117"/>
      <c r="E252" s="69">
        <v>852</v>
      </c>
      <c r="F252" s="90" t="s">
        <v>76</v>
      </c>
      <c r="G252" s="69" t="s">
        <v>45</v>
      </c>
      <c r="H252" s="131" t="s">
        <v>630</v>
      </c>
      <c r="I252" s="90" t="s">
        <v>83</v>
      </c>
      <c r="J252" s="22">
        <f>'6.ВС'!J298</f>
        <v>84667</v>
      </c>
      <c r="K252" s="22">
        <f>'6.ВС'!K298</f>
        <v>0</v>
      </c>
      <c r="L252" s="22">
        <f>'6.ВС'!L298</f>
        <v>84667</v>
      </c>
      <c r="M252" s="22">
        <f>'6.ВС'!M298</f>
        <v>0</v>
      </c>
      <c r="N252" s="22">
        <f>'6.ВС'!N298</f>
        <v>84667</v>
      </c>
      <c r="O252" s="22">
        <f>'6.ВС'!O298</f>
        <v>28200.1</v>
      </c>
      <c r="P252" s="255">
        <f t="shared" si="118"/>
        <v>33.307073594198442</v>
      </c>
      <c r="Q252" s="22"/>
      <c r="R252" s="22" t="e">
        <f>'6.ВС'!#REF!</f>
        <v>#REF!</v>
      </c>
      <c r="S252" s="22" t="e">
        <f>'6.ВС'!#REF!</f>
        <v>#REF!</v>
      </c>
      <c r="T252" s="22" t="e">
        <f>'6.ВС'!#REF!</f>
        <v>#REF!</v>
      </c>
      <c r="U252" s="254" t="e">
        <f t="shared" si="119"/>
        <v>#REF!</v>
      </c>
    </row>
    <row r="253" spans="1:21" ht="27.75" customHeight="1" x14ac:dyDescent="0.25">
      <c r="A253" s="138" t="s">
        <v>578</v>
      </c>
      <c r="B253" s="138"/>
      <c r="C253" s="138"/>
      <c r="D253" s="138"/>
      <c r="E253" s="4">
        <v>852</v>
      </c>
      <c r="F253" s="4" t="s">
        <v>76</v>
      </c>
      <c r="G253" s="4" t="s">
        <v>45</v>
      </c>
      <c r="H253" s="130" t="s">
        <v>642</v>
      </c>
      <c r="I253" s="3"/>
      <c r="J253" s="22">
        <f t="shared" ref="J253:T254" si="138">J254</f>
        <v>183123.16</v>
      </c>
      <c r="K253" s="22">
        <f t="shared" si="138"/>
        <v>173967</v>
      </c>
      <c r="L253" s="22">
        <f t="shared" si="138"/>
        <v>9156.16</v>
      </c>
      <c r="M253" s="22">
        <f t="shared" si="138"/>
        <v>0</v>
      </c>
      <c r="N253" s="22">
        <f t="shared" si="138"/>
        <v>183123.16</v>
      </c>
      <c r="O253" s="22">
        <f t="shared" si="138"/>
        <v>183123.16</v>
      </c>
      <c r="P253" s="255">
        <f t="shared" ref="P253:P313" si="139">O253/N253*100</f>
        <v>100</v>
      </c>
      <c r="Q253" s="22"/>
      <c r="R253" s="22" t="e">
        <f t="shared" si="138"/>
        <v>#REF!</v>
      </c>
      <c r="S253" s="22" t="e">
        <f t="shared" si="138"/>
        <v>#REF!</v>
      </c>
      <c r="T253" s="22" t="e">
        <f t="shared" si="138"/>
        <v>#REF!</v>
      </c>
      <c r="U253" s="254" t="e">
        <f t="shared" ref="U253:U313" si="140">T253/S253*100</f>
        <v>#REF!</v>
      </c>
    </row>
    <row r="254" spans="1:21" ht="27.75" customHeight="1" x14ac:dyDescent="0.25">
      <c r="A254" s="138" t="s">
        <v>40</v>
      </c>
      <c r="B254" s="138"/>
      <c r="C254" s="138"/>
      <c r="D254" s="138"/>
      <c r="E254" s="4">
        <v>852</v>
      </c>
      <c r="F254" s="3" t="s">
        <v>76</v>
      </c>
      <c r="G254" s="4" t="s">
        <v>45</v>
      </c>
      <c r="H254" s="130" t="s">
        <v>642</v>
      </c>
      <c r="I254" s="3" t="s">
        <v>81</v>
      </c>
      <c r="J254" s="22">
        <f t="shared" si="138"/>
        <v>183123.16</v>
      </c>
      <c r="K254" s="22">
        <f t="shared" si="138"/>
        <v>173967</v>
      </c>
      <c r="L254" s="22">
        <f t="shared" si="138"/>
        <v>9156.16</v>
      </c>
      <c r="M254" s="22">
        <f t="shared" si="138"/>
        <v>0</v>
      </c>
      <c r="N254" s="22">
        <f t="shared" si="138"/>
        <v>183123.16</v>
      </c>
      <c r="O254" s="22">
        <f t="shared" si="138"/>
        <v>183123.16</v>
      </c>
      <c r="P254" s="255">
        <f t="shared" si="139"/>
        <v>100</v>
      </c>
      <c r="Q254" s="22"/>
      <c r="R254" s="22" t="e">
        <f t="shared" si="138"/>
        <v>#REF!</v>
      </c>
      <c r="S254" s="22" t="e">
        <f t="shared" si="138"/>
        <v>#REF!</v>
      </c>
      <c r="T254" s="22" t="e">
        <f t="shared" si="138"/>
        <v>#REF!</v>
      </c>
      <c r="U254" s="254" t="e">
        <f t="shared" si="140"/>
        <v>#REF!</v>
      </c>
    </row>
    <row r="255" spans="1:21" ht="27.75" customHeight="1" x14ac:dyDescent="0.25">
      <c r="A255" s="138" t="s">
        <v>82</v>
      </c>
      <c r="B255" s="138"/>
      <c r="C255" s="138"/>
      <c r="D255" s="138"/>
      <c r="E255" s="4">
        <v>852</v>
      </c>
      <c r="F255" s="3" t="s">
        <v>76</v>
      </c>
      <c r="G255" s="4" t="s">
        <v>45</v>
      </c>
      <c r="H255" s="130" t="s">
        <v>642</v>
      </c>
      <c r="I255" s="3" t="s">
        <v>83</v>
      </c>
      <c r="J255" s="22">
        <f>'6.ВС'!J301</f>
        <v>183123.16</v>
      </c>
      <c r="K255" s="22">
        <f>'6.ВС'!K301</f>
        <v>173967</v>
      </c>
      <c r="L255" s="22">
        <f>'6.ВС'!L301</f>
        <v>9156.16</v>
      </c>
      <c r="M255" s="22">
        <f>'6.ВС'!M301</f>
        <v>0</v>
      </c>
      <c r="N255" s="22">
        <f>'6.ВС'!N301</f>
        <v>183123.16</v>
      </c>
      <c r="O255" s="22">
        <f>'6.ВС'!O301</f>
        <v>183123.16</v>
      </c>
      <c r="P255" s="255">
        <f t="shared" si="139"/>
        <v>100</v>
      </c>
      <c r="Q255" s="22"/>
      <c r="R255" s="22" t="e">
        <f>'6.ВС'!#REF!</f>
        <v>#REF!</v>
      </c>
      <c r="S255" s="22" t="e">
        <f>'6.ВС'!#REF!</f>
        <v>#REF!</v>
      </c>
      <c r="T255" s="22" t="e">
        <f>'6.ВС'!#REF!</f>
        <v>#REF!</v>
      </c>
      <c r="U255" s="254" t="e">
        <f t="shared" si="140"/>
        <v>#REF!</v>
      </c>
    </row>
    <row r="256" spans="1:21" ht="27.75" customHeight="1" x14ac:dyDescent="0.25">
      <c r="A256" s="1" t="s">
        <v>513</v>
      </c>
      <c r="B256" s="117"/>
      <c r="C256" s="117"/>
      <c r="D256" s="117"/>
      <c r="E256" s="113">
        <v>852</v>
      </c>
      <c r="F256" s="3" t="s">
        <v>76</v>
      </c>
      <c r="G256" s="3" t="s">
        <v>45</v>
      </c>
      <c r="H256" s="145" t="s">
        <v>632</v>
      </c>
      <c r="I256" s="3"/>
      <c r="J256" s="22">
        <f t="shared" ref="J256:T257" si="141">J257</f>
        <v>63600</v>
      </c>
      <c r="K256" s="22">
        <f t="shared" si="141"/>
        <v>63600</v>
      </c>
      <c r="L256" s="22">
        <f t="shared" si="141"/>
        <v>0</v>
      </c>
      <c r="M256" s="22">
        <f t="shared" si="141"/>
        <v>0</v>
      </c>
      <c r="N256" s="22">
        <f t="shared" si="141"/>
        <v>63600</v>
      </c>
      <c r="O256" s="22">
        <f t="shared" si="141"/>
        <v>49700</v>
      </c>
      <c r="P256" s="255">
        <f t="shared" si="139"/>
        <v>78.144654088050316</v>
      </c>
      <c r="Q256" s="22"/>
      <c r="R256" s="22" t="e">
        <f t="shared" si="141"/>
        <v>#REF!</v>
      </c>
      <c r="S256" s="22" t="e">
        <f t="shared" si="141"/>
        <v>#REF!</v>
      </c>
      <c r="T256" s="22" t="e">
        <f t="shared" si="141"/>
        <v>#REF!</v>
      </c>
      <c r="U256" s="254" t="e">
        <f t="shared" si="140"/>
        <v>#REF!</v>
      </c>
    </row>
    <row r="257" spans="1:21" ht="27.75" customHeight="1" x14ac:dyDescent="0.25">
      <c r="A257" s="1" t="s">
        <v>40</v>
      </c>
      <c r="B257" s="117"/>
      <c r="C257" s="117"/>
      <c r="D257" s="117"/>
      <c r="E257" s="113">
        <v>852</v>
      </c>
      <c r="F257" s="3" t="s">
        <v>76</v>
      </c>
      <c r="G257" s="3" t="s">
        <v>45</v>
      </c>
      <c r="H257" s="145" t="s">
        <v>632</v>
      </c>
      <c r="I257" s="3" t="s">
        <v>81</v>
      </c>
      <c r="J257" s="22">
        <f t="shared" si="141"/>
        <v>63600</v>
      </c>
      <c r="K257" s="22">
        <f t="shared" si="141"/>
        <v>63600</v>
      </c>
      <c r="L257" s="22">
        <f t="shared" si="141"/>
        <v>0</v>
      </c>
      <c r="M257" s="22">
        <f t="shared" si="141"/>
        <v>0</v>
      </c>
      <c r="N257" s="22">
        <f t="shared" si="141"/>
        <v>63600</v>
      </c>
      <c r="O257" s="22">
        <f t="shared" si="141"/>
        <v>49700</v>
      </c>
      <c r="P257" s="255">
        <f t="shared" si="139"/>
        <v>78.144654088050316</v>
      </c>
      <c r="Q257" s="22"/>
      <c r="R257" s="22" t="e">
        <f t="shared" si="141"/>
        <v>#REF!</v>
      </c>
      <c r="S257" s="22" t="e">
        <f t="shared" si="141"/>
        <v>#REF!</v>
      </c>
      <c r="T257" s="22" t="e">
        <f t="shared" si="141"/>
        <v>#REF!</v>
      </c>
      <c r="U257" s="254" t="e">
        <f t="shared" si="140"/>
        <v>#REF!</v>
      </c>
    </row>
    <row r="258" spans="1:21" ht="27.75" customHeight="1" x14ac:dyDescent="0.25">
      <c r="A258" s="1" t="s">
        <v>82</v>
      </c>
      <c r="B258" s="117"/>
      <c r="C258" s="117"/>
      <c r="D258" s="117"/>
      <c r="E258" s="113">
        <v>852</v>
      </c>
      <c r="F258" s="3" t="s">
        <v>76</v>
      </c>
      <c r="G258" s="4" t="s">
        <v>45</v>
      </c>
      <c r="H258" s="145" t="s">
        <v>632</v>
      </c>
      <c r="I258" s="3" t="s">
        <v>83</v>
      </c>
      <c r="J258" s="22">
        <f>'6.ВС'!J304</f>
        <v>63600</v>
      </c>
      <c r="K258" s="22">
        <f>'6.ВС'!K304</f>
        <v>63600</v>
      </c>
      <c r="L258" s="22">
        <f>'6.ВС'!L304</f>
        <v>0</v>
      </c>
      <c r="M258" s="22">
        <f>'6.ВС'!M304</f>
        <v>0</v>
      </c>
      <c r="N258" s="22">
        <f>'6.ВС'!N304</f>
        <v>63600</v>
      </c>
      <c r="O258" s="22">
        <f>'6.ВС'!O304</f>
        <v>49700</v>
      </c>
      <c r="P258" s="255">
        <f t="shared" si="139"/>
        <v>78.144654088050316</v>
      </c>
      <c r="Q258" s="22"/>
      <c r="R258" s="22" t="e">
        <f>'6.ВС'!#REF!</f>
        <v>#REF!</v>
      </c>
      <c r="S258" s="22" t="e">
        <f>'6.ВС'!#REF!</f>
        <v>#REF!</v>
      </c>
      <c r="T258" s="22" t="e">
        <f>'6.ВС'!#REF!</f>
        <v>#REF!</v>
      </c>
      <c r="U258" s="254" t="e">
        <f t="shared" si="140"/>
        <v>#REF!</v>
      </c>
    </row>
    <row r="259" spans="1:21" ht="27.75" customHeight="1" x14ac:dyDescent="0.25">
      <c r="A259" s="116" t="s">
        <v>120</v>
      </c>
      <c r="B259" s="117"/>
      <c r="C259" s="117"/>
      <c r="D259" s="117"/>
      <c r="E259" s="113">
        <v>852</v>
      </c>
      <c r="F259" s="3" t="s">
        <v>76</v>
      </c>
      <c r="G259" s="3" t="s">
        <v>76</v>
      </c>
      <c r="H259" s="4"/>
      <c r="I259" s="3"/>
      <c r="J259" s="22">
        <f t="shared" ref="J259:T259" si="142">J260</f>
        <v>123400</v>
      </c>
      <c r="K259" s="22">
        <f t="shared" si="142"/>
        <v>0</v>
      </c>
      <c r="L259" s="22">
        <f t="shared" si="142"/>
        <v>123400</v>
      </c>
      <c r="M259" s="22">
        <f t="shared" si="142"/>
        <v>0</v>
      </c>
      <c r="N259" s="22">
        <f t="shared" si="142"/>
        <v>123400</v>
      </c>
      <c r="O259" s="22">
        <f t="shared" si="142"/>
        <v>4620</v>
      </c>
      <c r="P259" s="255">
        <f t="shared" si="139"/>
        <v>3.7439222042139382</v>
      </c>
      <c r="Q259" s="22"/>
      <c r="R259" s="22" t="e">
        <f t="shared" si="142"/>
        <v>#REF!</v>
      </c>
      <c r="S259" s="22" t="e">
        <f t="shared" si="142"/>
        <v>#REF!</v>
      </c>
      <c r="T259" s="22" t="e">
        <f t="shared" si="142"/>
        <v>#REF!</v>
      </c>
      <c r="U259" s="254" t="e">
        <f t="shared" si="140"/>
        <v>#REF!</v>
      </c>
    </row>
    <row r="260" spans="1:21" ht="27.75" customHeight="1" x14ac:dyDescent="0.25">
      <c r="A260" s="116" t="s">
        <v>121</v>
      </c>
      <c r="B260" s="117"/>
      <c r="C260" s="117"/>
      <c r="D260" s="117"/>
      <c r="E260" s="113">
        <v>852</v>
      </c>
      <c r="F260" s="3" t="s">
        <v>76</v>
      </c>
      <c r="G260" s="3" t="s">
        <v>76</v>
      </c>
      <c r="H260" s="131" t="s">
        <v>643</v>
      </c>
      <c r="I260" s="3"/>
      <c r="J260" s="22">
        <f t="shared" ref="J260:O260" si="143">J261+J263</f>
        <v>123400</v>
      </c>
      <c r="K260" s="22">
        <f t="shared" si="143"/>
        <v>0</v>
      </c>
      <c r="L260" s="22">
        <f t="shared" si="143"/>
        <v>123400</v>
      </c>
      <c r="M260" s="22">
        <f t="shared" si="143"/>
        <v>0</v>
      </c>
      <c r="N260" s="22">
        <f t="shared" si="143"/>
        <v>123400</v>
      </c>
      <c r="O260" s="22">
        <f t="shared" si="143"/>
        <v>4620</v>
      </c>
      <c r="P260" s="255">
        <f t="shared" si="139"/>
        <v>3.7439222042139382</v>
      </c>
      <c r="Q260" s="22"/>
      <c r="R260" s="22" t="e">
        <f t="shared" ref="R260:T260" si="144">R261+R263</f>
        <v>#REF!</v>
      </c>
      <c r="S260" s="22" t="e">
        <f t="shared" si="144"/>
        <v>#REF!</v>
      </c>
      <c r="T260" s="22" t="e">
        <f t="shared" si="144"/>
        <v>#REF!</v>
      </c>
      <c r="U260" s="254" t="e">
        <f t="shared" si="140"/>
        <v>#REF!</v>
      </c>
    </row>
    <row r="261" spans="1:21" ht="27.75" customHeight="1" x14ac:dyDescent="0.25">
      <c r="A261" s="116" t="s">
        <v>15</v>
      </c>
      <c r="B261" s="117"/>
      <c r="C261" s="117"/>
      <c r="D261" s="117"/>
      <c r="E261" s="113">
        <v>852</v>
      </c>
      <c r="F261" s="3" t="s">
        <v>76</v>
      </c>
      <c r="G261" s="3" t="s">
        <v>76</v>
      </c>
      <c r="H261" s="131" t="s">
        <v>643</v>
      </c>
      <c r="I261" s="3" t="s">
        <v>17</v>
      </c>
      <c r="J261" s="22">
        <f t="shared" ref="J261:T261" si="145">J262</f>
        <v>16900</v>
      </c>
      <c r="K261" s="22">
        <f t="shared" si="145"/>
        <v>0</v>
      </c>
      <c r="L261" s="22">
        <f t="shared" si="145"/>
        <v>16900</v>
      </c>
      <c r="M261" s="22">
        <f t="shared" si="145"/>
        <v>0</v>
      </c>
      <c r="N261" s="22">
        <f t="shared" si="145"/>
        <v>16900</v>
      </c>
      <c r="O261" s="22">
        <f t="shared" si="145"/>
        <v>2100</v>
      </c>
      <c r="P261" s="255">
        <f t="shared" si="139"/>
        <v>12.42603550295858</v>
      </c>
      <c r="Q261" s="22"/>
      <c r="R261" s="22" t="e">
        <f t="shared" si="145"/>
        <v>#REF!</v>
      </c>
      <c r="S261" s="22" t="e">
        <f t="shared" si="145"/>
        <v>#REF!</v>
      </c>
      <c r="T261" s="22" t="e">
        <f t="shared" si="145"/>
        <v>#REF!</v>
      </c>
      <c r="U261" s="254" t="e">
        <f t="shared" si="140"/>
        <v>#REF!</v>
      </c>
    </row>
    <row r="262" spans="1:21" ht="27.75" customHeight="1" x14ac:dyDescent="0.25">
      <c r="A262" s="117" t="s">
        <v>7</v>
      </c>
      <c r="B262" s="117"/>
      <c r="C262" s="117"/>
      <c r="D262" s="117"/>
      <c r="E262" s="113">
        <v>852</v>
      </c>
      <c r="F262" s="3" t="s">
        <v>76</v>
      </c>
      <c r="G262" s="3" t="s">
        <v>76</v>
      </c>
      <c r="H262" s="131" t="s">
        <v>643</v>
      </c>
      <c r="I262" s="3" t="s">
        <v>51</v>
      </c>
      <c r="J262" s="22">
        <f>'6.ВС'!J308</f>
        <v>16900</v>
      </c>
      <c r="K262" s="22">
        <f>'6.ВС'!K308</f>
        <v>0</v>
      </c>
      <c r="L262" s="22">
        <f>'6.ВС'!L308</f>
        <v>16900</v>
      </c>
      <c r="M262" s="22">
        <f>'6.ВС'!M308</f>
        <v>0</v>
      </c>
      <c r="N262" s="22">
        <f>'6.ВС'!N308</f>
        <v>16900</v>
      </c>
      <c r="O262" s="22">
        <f>'6.ВС'!O308</f>
        <v>2100</v>
      </c>
      <c r="P262" s="255">
        <f t="shared" si="139"/>
        <v>12.42603550295858</v>
      </c>
      <c r="Q262" s="22"/>
      <c r="R262" s="22" t="e">
        <f>'6.ВС'!#REF!</f>
        <v>#REF!</v>
      </c>
      <c r="S262" s="22" t="e">
        <f>'6.ВС'!#REF!</f>
        <v>#REF!</v>
      </c>
      <c r="T262" s="22" t="e">
        <f>'6.ВС'!#REF!</f>
        <v>#REF!</v>
      </c>
      <c r="U262" s="254" t="e">
        <f t="shared" si="140"/>
        <v>#REF!</v>
      </c>
    </row>
    <row r="263" spans="1:21" ht="27.75" customHeight="1" x14ac:dyDescent="0.25">
      <c r="A263" s="117" t="s">
        <v>20</v>
      </c>
      <c r="B263" s="116"/>
      <c r="C263" s="116"/>
      <c r="D263" s="116"/>
      <c r="E263" s="113">
        <v>852</v>
      </c>
      <c r="F263" s="3" t="s">
        <v>76</v>
      </c>
      <c r="G263" s="3" t="s">
        <v>76</v>
      </c>
      <c r="H263" s="131" t="s">
        <v>643</v>
      </c>
      <c r="I263" s="3" t="s">
        <v>21</v>
      </c>
      <c r="J263" s="22">
        <f t="shared" ref="J263:T263" si="146">J264</f>
        <v>106500</v>
      </c>
      <c r="K263" s="22">
        <f t="shared" si="146"/>
        <v>0</v>
      </c>
      <c r="L263" s="22">
        <f t="shared" si="146"/>
        <v>106500</v>
      </c>
      <c r="M263" s="22">
        <f t="shared" si="146"/>
        <v>0</v>
      </c>
      <c r="N263" s="22">
        <f t="shared" si="146"/>
        <v>106500</v>
      </c>
      <c r="O263" s="22">
        <f t="shared" si="146"/>
        <v>2520</v>
      </c>
      <c r="P263" s="255">
        <f t="shared" si="139"/>
        <v>2.3661971830985915</v>
      </c>
      <c r="Q263" s="22"/>
      <c r="R263" s="22" t="e">
        <f t="shared" si="146"/>
        <v>#REF!</v>
      </c>
      <c r="S263" s="22" t="e">
        <f t="shared" si="146"/>
        <v>#REF!</v>
      </c>
      <c r="T263" s="22" t="e">
        <f t="shared" si="146"/>
        <v>#REF!</v>
      </c>
      <c r="U263" s="254" t="e">
        <f t="shared" si="140"/>
        <v>#REF!</v>
      </c>
    </row>
    <row r="264" spans="1:21" ht="27.75" customHeight="1" x14ac:dyDescent="0.25">
      <c r="A264" s="117" t="s">
        <v>9</v>
      </c>
      <c r="B264" s="117"/>
      <c r="C264" s="117"/>
      <c r="D264" s="117"/>
      <c r="E264" s="113">
        <v>852</v>
      </c>
      <c r="F264" s="3" t="s">
        <v>76</v>
      </c>
      <c r="G264" s="3" t="s">
        <v>76</v>
      </c>
      <c r="H264" s="131" t="s">
        <v>643</v>
      </c>
      <c r="I264" s="3" t="s">
        <v>22</v>
      </c>
      <c r="J264" s="22">
        <f>'6.ВС'!J310</f>
        <v>106500</v>
      </c>
      <c r="K264" s="22">
        <f>'6.ВС'!K310</f>
        <v>0</v>
      </c>
      <c r="L264" s="22">
        <f>'6.ВС'!L310</f>
        <v>106500</v>
      </c>
      <c r="M264" s="22">
        <f>'6.ВС'!M310</f>
        <v>0</v>
      </c>
      <c r="N264" s="22">
        <f>'6.ВС'!N310</f>
        <v>106500</v>
      </c>
      <c r="O264" s="22">
        <f>'6.ВС'!O310</f>
        <v>2520</v>
      </c>
      <c r="P264" s="255">
        <f t="shared" si="139"/>
        <v>2.3661971830985915</v>
      </c>
      <c r="Q264" s="22"/>
      <c r="R264" s="22" t="e">
        <f>'6.ВС'!#REF!</f>
        <v>#REF!</v>
      </c>
      <c r="S264" s="22" t="e">
        <f>'6.ВС'!#REF!</f>
        <v>#REF!</v>
      </c>
      <c r="T264" s="22" t="e">
        <f>'6.ВС'!#REF!</f>
        <v>#REF!</v>
      </c>
      <c r="U264" s="254" t="e">
        <f t="shared" si="140"/>
        <v>#REF!</v>
      </c>
    </row>
    <row r="265" spans="1:21" s="24" customFormat="1" ht="27.75" customHeight="1" x14ac:dyDescent="0.25">
      <c r="A265" s="6" t="s">
        <v>122</v>
      </c>
      <c r="B265" s="54"/>
      <c r="C265" s="54"/>
      <c r="D265" s="54"/>
      <c r="E265" s="103">
        <v>852</v>
      </c>
      <c r="F265" s="20" t="s">
        <v>76</v>
      </c>
      <c r="G265" s="20" t="s">
        <v>49</v>
      </c>
      <c r="H265" s="25"/>
      <c r="I265" s="20"/>
      <c r="J265" s="23">
        <f t="shared" ref="J265:O265" si="147">J266+J271+J274+J281+J284</f>
        <v>21653275.109999999</v>
      </c>
      <c r="K265" s="23">
        <f t="shared" si="147"/>
        <v>2470828.11</v>
      </c>
      <c r="L265" s="23">
        <f t="shared" si="147"/>
        <v>19182447</v>
      </c>
      <c r="M265" s="23">
        <f t="shared" si="147"/>
        <v>0</v>
      </c>
      <c r="N265" s="23">
        <f t="shared" si="147"/>
        <v>21653275.109999999</v>
      </c>
      <c r="O265" s="23">
        <f t="shared" si="147"/>
        <v>13982154.48</v>
      </c>
      <c r="P265" s="255">
        <f t="shared" si="139"/>
        <v>64.572931387837528</v>
      </c>
      <c r="Q265" s="23"/>
      <c r="R265" s="23" t="e">
        <f t="shared" ref="R265:T265" si="148">R266+R271+R274+R281+R284</f>
        <v>#REF!</v>
      </c>
      <c r="S265" s="23" t="e">
        <f t="shared" si="148"/>
        <v>#REF!</v>
      </c>
      <c r="T265" s="23" t="e">
        <f t="shared" si="148"/>
        <v>#REF!</v>
      </c>
      <c r="U265" s="254" t="e">
        <f t="shared" si="140"/>
        <v>#REF!</v>
      </c>
    </row>
    <row r="266" spans="1:21" ht="27.75" customHeight="1" x14ac:dyDescent="0.25">
      <c r="A266" s="160" t="s">
        <v>735</v>
      </c>
      <c r="B266" s="160"/>
      <c r="C266" s="160"/>
      <c r="D266" s="160"/>
      <c r="E266" s="137">
        <v>852</v>
      </c>
      <c r="F266" s="162" t="s">
        <v>76</v>
      </c>
      <c r="G266" s="162" t="s">
        <v>49</v>
      </c>
      <c r="H266" s="159" t="s">
        <v>649</v>
      </c>
      <c r="I266" s="162"/>
      <c r="J266" s="22">
        <f t="shared" ref="J266:O266" si="149">J267+J269</f>
        <v>1044360</v>
      </c>
      <c r="K266" s="22">
        <f t="shared" si="149"/>
        <v>1044360</v>
      </c>
      <c r="L266" s="22">
        <f t="shared" si="149"/>
        <v>0</v>
      </c>
      <c r="M266" s="22">
        <f t="shared" si="149"/>
        <v>0</v>
      </c>
      <c r="N266" s="22">
        <f t="shared" si="149"/>
        <v>1044360</v>
      </c>
      <c r="O266" s="22">
        <f t="shared" si="149"/>
        <v>516700.18999999994</v>
      </c>
      <c r="P266" s="255">
        <f t="shared" si="139"/>
        <v>49.475294917461405</v>
      </c>
      <c r="Q266" s="22"/>
      <c r="R266" s="22" t="e">
        <f t="shared" ref="R266:T266" si="150">R267+R269</f>
        <v>#REF!</v>
      </c>
      <c r="S266" s="22" t="e">
        <f t="shared" si="150"/>
        <v>#REF!</v>
      </c>
      <c r="T266" s="22" t="e">
        <f t="shared" si="150"/>
        <v>#REF!</v>
      </c>
      <c r="U266" s="254" t="e">
        <f t="shared" si="140"/>
        <v>#REF!</v>
      </c>
    </row>
    <row r="267" spans="1:21" ht="27.75" customHeight="1" x14ac:dyDescent="0.25">
      <c r="A267" s="160" t="s">
        <v>15</v>
      </c>
      <c r="B267" s="161"/>
      <c r="C267" s="161"/>
      <c r="D267" s="161"/>
      <c r="E267" s="137">
        <v>852</v>
      </c>
      <c r="F267" s="162" t="s">
        <v>76</v>
      </c>
      <c r="G267" s="162" t="s">
        <v>49</v>
      </c>
      <c r="H267" s="159" t="s">
        <v>649</v>
      </c>
      <c r="I267" s="162" t="s">
        <v>17</v>
      </c>
      <c r="J267" s="22">
        <f t="shared" ref="J267:T267" si="151">J268</f>
        <v>704687</v>
      </c>
      <c r="K267" s="22">
        <f t="shared" si="151"/>
        <v>704687</v>
      </c>
      <c r="L267" s="22">
        <f t="shared" si="151"/>
        <v>0</v>
      </c>
      <c r="M267" s="22">
        <f t="shared" si="151"/>
        <v>0</v>
      </c>
      <c r="N267" s="22">
        <f t="shared" si="151"/>
        <v>704687</v>
      </c>
      <c r="O267" s="22">
        <f t="shared" si="151"/>
        <v>490830.89999999997</v>
      </c>
      <c r="P267" s="255">
        <f t="shared" si="139"/>
        <v>69.652327912959933</v>
      </c>
      <c r="Q267" s="22"/>
      <c r="R267" s="22" t="e">
        <f t="shared" si="151"/>
        <v>#REF!</v>
      </c>
      <c r="S267" s="22" t="e">
        <f t="shared" si="151"/>
        <v>#REF!</v>
      </c>
      <c r="T267" s="22" t="e">
        <f t="shared" si="151"/>
        <v>#REF!</v>
      </c>
      <c r="U267" s="254" t="e">
        <f t="shared" si="140"/>
        <v>#REF!</v>
      </c>
    </row>
    <row r="268" spans="1:21" ht="27.75" customHeight="1" x14ac:dyDescent="0.25">
      <c r="A268" s="160" t="s">
        <v>8</v>
      </c>
      <c r="B268" s="160"/>
      <c r="C268" s="160"/>
      <c r="D268" s="160"/>
      <c r="E268" s="137">
        <v>852</v>
      </c>
      <c r="F268" s="162" t="s">
        <v>76</v>
      </c>
      <c r="G268" s="162" t="s">
        <v>49</v>
      </c>
      <c r="H268" s="159" t="s">
        <v>649</v>
      </c>
      <c r="I268" s="162" t="s">
        <v>18</v>
      </c>
      <c r="J268" s="22">
        <f>'6.ВС'!J314</f>
        <v>704687</v>
      </c>
      <c r="K268" s="22">
        <f>'6.ВС'!K314</f>
        <v>704687</v>
      </c>
      <c r="L268" s="22">
        <f>'6.ВС'!L314</f>
        <v>0</v>
      </c>
      <c r="M268" s="22">
        <f>'6.ВС'!M314</f>
        <v>0</v>
      </c>
      <c r="N268" s="22">
        <f>'6.ВС'!N314</f>
        <v>704687</v>
      </c>
      <c r="O268" s="22">
        <f>'6.ВС'!O314</f>
        <v>490830.89999999997</v>
      </c>
      <c r="P268" s="255">
        <f t="shared" si="139"/>
        <v>69.652327912959933</v>
      </c>
      <c r="Q268" s="22"/>
      <c r="R268" s="22" t="e">
        <f>'6.ВС'!#REF!</f>
        <v>#REF!</v>
      </c>
      <c r="S268" s="22" t="e">
        <f>'6.ВС'!#REF!</f>
        <v>#REF!</v>
      </c>
      <c r="T268" s="22" t="e">
        <f>'6.ВС'!#REF!</f>
        <v>#REF!</v>
      </c>
      <c r="U268" s="254" t="e">
        <f t="shared" si="140"/>
        <v>#REF!</v>
      </c>
    </row>
    <row r="269" spans="1:21" ht="27.75" customHeight="1" x14ac:dyDescent="0.25">
      <c r="A269" s="161" t="s">
        <v>20</v>
      </c>
      <c r="B269" s="160"/>
      <c r="C269" s="160"/>
      <c r="D269" s="160"/>
      <c r="E269" s="137">
        <v>852</v>
      </c>
      <c r="F269" s="162" t="s">
        <v>76</v>
      </c>
      <c r="G269" s="162" t="s">
        <v>49</v>
      </c>
      <c r="H269" s="159" t="s">
        <v>649</v>
      </c>
      <c r="I269" s="162" t="s">
        <v>21</v>
      </c>
      <c r="J269" s="22">
        <f t="shared" ref="J269:T269" si="152">J270</f>
        <v>339673</v>
      </c>
      <c r="K269" s="22">
        <f t="shared" si="152"/>
        <v>339673</v>
      </c>
      <c r="L269" s="22">
        <f t="shared" si="152"/>
        <v>0</v>
      </c>
      <c r="M269" s="22">
        <f t="shared" si="152"/>
        <v>0</v>
      </c>
      <c r="N269" s="22">
        <f t="shared" si="152"/>
        <v>339673</v>
      </c>
      <c r="O269" s="22">
        <f t="shared" si="152"/>
        <v>25869.29</v>
      </c>
      <c r="P269" s="255">
        <f t="shared" si="139"/>
        <v>7.6159394476452356</v>
      </c>
      <c r="Q269" s="22"/>
      <c r="R269" s="22" t="e">
        <f t="shared" si="152"/>
        <v>#REF!</v>
      </c>
      <c r="S269" s="22" t="e">
        <f t="shared" si="152"/>
        <v>#REF!</v>
      </c>
      <c r="T269" s="22" t="e">
        <f t="shared" si="152"/>
        <v>#REF!</v>
      </c>
      <c r="U269" s="254" t="e">
        <f t="shared" si="140"/>
        <v>#REF!</v>
      </c>
    </row>
    <row r="270" spans="1:21" ht="27.75" customHeight="1" x14ac:dyDescent="0.25">
      <c r="A270" s="161" t="s">
        <v>9</v>
      </c>
      <c r="B270" s="161"/>
      <c r="C270" s="161"/>
      <c r="D270" s="161"/>
      <c r="E270" s="137">
        <v>852</v>
      </c>
      <c r="F270" s="162" t="s">
        <v>76</v>
      </c>
      <c r="G270" s="162" t="s">
        <v>49</v>
      </c>
      <c r="H270" s="159" t="s">
        <v>649</v>
      </c>
      <c r="I270" s="162" t="s">
        <v>22</v>
      </c>
      <c r="J270" s="22">
        <f>'6.ВС'!J316</f>
        <v>339673</v>
      </c>
      <c r="K270" s="22">
        <f>'6.ВС'!K316</f>
        <v>339673</v>
      </c>
      <c r="L270" s="22">
        <f>'6.ВС'!L316</f>
        <v>0</v>
      </c>
      <c r="M270" s="22">
        <f>'6.ВС'!M316</f>
        <v>0</v>
      </c>
      <c r="N270" s="22">
        <f>'6.ВС'!N316</f>
        <v>339673</v>
      </c>
      <c r="O270" s="22">
        <f>'6.ВС'!O316</f>
        <v>25869.29</v>
      </c>
      <c r="P270" s="255">
        <f t="shared" si="139"/>
        <v>7.6159394476452356</v>
      </c>
      <c r="Q270" s="22"/>
      <c r="R270" s="22" t="e">
        <f>'6.ВС'!#REF!</f>
        <v>#REF!</v>
      </c>
      <c r="S270" s="22" t="e">
        <f>'6.ВС'!#REF!</f>
        <v>#REF!</v>
      </c>
      <c r="T270" s="22" t="e">
        <f>'6.ВС'!#REF!</f>
        <v>#REF!</v>
      </c>
      <c r="U270" s="254" t="e">
        <f t="shared" si="140"/>
        <v>#REF!</v>
      </c>
    </row>
    <row r="271" spans="1:21" ht="27.75" customHeight="1" x14ac:dyDescent="0.25">
      <c r="A271" s="116" t="s">
        <v>19</v>
      </c>
      <c r="B271" s="113"/>
      <c r="C271" s="113"/>
      <c r="D271" s="113"/>
      <c r="E271" s="113">
        <v>852</v>
      </c>
      <c r="F271" s="3" t="s">
        <v>76</v>
      </c>
      <c r="G271" s="3" t="s">
        <v>49</v>
      </c>
      <c r="H271" s="131" t="s">
        <v>644</v>
      </c>
      <c r="I271" s="3"/>
      <c r="J271" s="22">
        <f t="shared" ref="J271:T272" si="153">J272</f>
        <v>1306000</v>
      </c>
      <c r="K271" s="22">
        <f t="shared" si="153"/>
        <v>0</v>
      </c>
      <c r="L271" s="22">
        <f t="shared" si="153"/>
        <v>1306000</v>
      </c>
      <c r="M271" s="22">
        <f t="shared" si="153"/>
        <v>0</v>
      </c>
      <c r="N271" s="22">
        <f t="shared" si="153"/>
        <v>1306000</v>
      </c>
      <c r="O271" s="22">
        <f t="shared" si="153"/>
        <v>911759.3600000001</v>
      </c>
      <c r="P271" s="255">
        <f t="shared" si="139"/>
        <v>69.813120980091895</v>
      </c>
      <c r="Q271" s="22"/>
      <c r="R271" s="22" t="e">
        <f t="shared" si="153"/>
        <v>#REF!</v>
      </c>
      <c r="S271" s="22" t="e">
        <f t="shared" si="153"/>
        <v>#REF!</v>
      </c>
      <c r="T271" s="22" t="e">
        <f t="shared" si="153"/>
        <v>#REF!</v>
      </c>
      <c r="U271" s="254" t="e">
        <f t="shared" si="140"/>
        <v>#REF!</v>
      </c>
    </row>
    <row r="272" spans="1:21" ht="27.75" customHeight="1" x14ac:dyDescent="0.25">
      <c r="A272" s="116" t="s">
        <v>15</v>
      </c>
      <c r="B272" s="113"/>
      <c r="C272" s="113"/>
      <c r="D272" s="113"/>
      <c r="E272" s="113">
        <v>852</v>
      </c>
      <c r="F272" s="3" t="s">
        <v>76</v>
      </c>
      <c r="G272" s="3" t="s">
        <v>49</v>
      </c>
      <c r="H272" s="131" t="s">
        <v>644</v>
      </c>
      <c r="I272" s="3" t="s">
        <v>17</v>
      </c>
      <c r="J272" s="22">
        <f t="shared" si="153"/>
        <v>1306000</v>
      </c>
      <c r="K272" s="22">
        <f t="shared" si="153"/>
        <v>0</v>
      </c>
      <c r="L272" s="22">
        <f t="shared" si="153"/>
        <v>1306000</v>
      </c>
      <c r="M272" s="22">
        <f t="shared" si="153"/>
        <v>0</v>
      </c>
      <c r="N272" s="22">
        <f t="shared" si="153"/>
        <v>1306000</v>
      </c>
      <c r="O272" s="22">
        <f t="shared" si="153"/>
        <v>911759.3600000001</v>
      </c>
      <c r="P272" s="255">
        <f t="shared" si="139"/>
        <v>69.813120980091895</v>
      </c>
      <c r="Q272" s="22"/>
      <c r="R272" s="22" t="e">
        <f t="shared" si="153"/>
        <v>#REF!</v>
      </c>
      <c r="S272" s="22" t="e">
        <f t="shared" si="153"/>
        <v>#REF!</v>
      </c>
      <c r="T272" s="22" t="e">
        <f t="shared" si="153"/>
        <v>#REF!</v>
      </c>
      <c r="U272" s="254" t="e">
        <f t="shared" si="140"/>
        <v>#REF!</v>
      </c>
    </row>
    <row r="273" spans="1:21" ht="27.75" customHeight="1" x14ac:dyDescent="0.25">
      <c r="A273" s="116" t="s">
        <v>8</v>
      </c>
      <c r="B273" s="113"/>
      <c r="C273" s="113"/>
      <c r="D273" s="113"/>
      <c r="E273" s="113">
        <v>852</v>
      </c>
      <c r="F273" s="3" t="s">
        <v>76</v>
      </c>
      <c r="G273" s="3" t="s">
        <v>49</v>
      </c>
      <c r="H273" s="131" t="s">
        <v>644</v>
      </c>
      <c r="I273" s="3" t="s">
        <v>18</v>
      </c>
      <c r="J273" s="22">
        <f>'6.ВС'!J319</f>
        <v>1306000</v>
      </c>
      <c r="K273" s="22">
        <f>'6.ВС'!K319</f>
        <v>0</v>
      </c>
      <c r="L273" s="22">
        <f>'6.ВС'!L319</f>
        <v>1306000</v>
      </c>
      <c r="M273" s="22">
        <f>'6.ВС'!M319</f>
        <v>0</v>
      </c>
      <c r="N273" s="22">
        <f>'6.ВС'!N319</f>
        <v>1306000</v>
      </c>
      <c r="O273" s="22">
        <f>'6.ВС'!O319</f>
        <v>911759.3600000001</v>
      </c>
      <c r="P273" s="255">
        <f t="shared" si="139"/>
        <v>69.813120980091895</v>
      </c>
      <c r="Q273" s="22"/>
      <c r="R273" s="22" t="e">
        <f>'6.ВС'!#REF!</f>
        <v>#REF!</v>
      </c>
      <c r="S273" s="22" t="e">
        <f>'6.ВС'!#REF!</f>
        <v>#REF!</v>
      </c>
      <c r="T273" s="22" t="e">
        <f>'6.ВС'!#REF!</f>
        <v>#REF!</v>
      </c>
      <c r="U273" s="254" t="e">
        <f t="shared" si="140"/>
        <v>#REF!</v>
      </c>
    </row>
    <row r="274" spans="1:21" ht="27.75" customHeight="1" x14ac:dyDescent="0.25">
      <c r="A274" s="116" t="s">
        <v>123</v>
      </c>
      <c r="B274" s="117"/>
      <c r="C274" s="117"/>
      <c r="D274" s="117"/>
      <c r="E274" s="113">
        <v>852</v>
      </c>
      <c r="F274" s="3" t="s">
        <v>76</v>
      </c>
      <c r="G274" s="3" t="s">
        <v>49</v>
      </c>
      <c r="H274" s="131" t="s">
        <v>645</v>
      </c>
      <c r="I274" s="3"/>
      <c r="J274" s="22">
        <f t="shared" ref="J274:O274" si="154">J275+J277+J279</f>
        <v>17876447</v>
      </c>
      <c r="K274" s="22">
        <f t="shared" si="154"/>
        <v>0</v>
      </c>
      <c r="L274" s="22">
        <f t="shared" si="154"/>
        <v>17876447</v>
      </c>
      <c r="M274" s="22">
        <f t="shared" si="154"/>
        <v>0</v>
      </c>
      <c r="N274" s="22">
        <f t="shared" si="154"/>
        <v>17876447</v>
      </c>
      <c r="O274" s="22">
        <f t="shared" si="154"/>
        <v>11487026.82</v>
      </c>
      <c r="P274" s="255">
        <f t="shared" si="139"/>
        <v>64.257885361671711</v>
      </c>
      <c r="Q274" s="22"/>
      <c r="R274" s="22" t="e">
        <f t="shared" ref="R274:T274" si="155">R275+R277+R279</f>
        <v>#REF!</v>
      </c>
      <c r="S274" s="22" t="e">
        <f t="shared" si="155"/>
        <v>#REF!</v>
      </c>
      <c r="T274" s="22" t="e">
        <f t="shared" si="155"/>
        <v>#REF!</v>
      </c>
      <c r="U274" s="254" t="e">
        <f t="shared" si="140"/>
        <v>#REF!</v>
      </c>
    </row>
    <row r="275" spans="1:21" ht="27.75" customHeight="1" x14ac:dyDescent="0.25">
      <c r="A275" s="116" t="s">
        <v>15</v>
      </c>
      <c r="B275" s="113"/>
      <c r="C275" s="113"/>
      <c r="D275" s="113"/>
      <c r="E275" s="113">
        <v>852</v>
      </c>
      <c r="F275" s="3" t="s">
        <v>76</v>
      </c>
      <c r="G275" s="3" t="s">
        <v>49</v>
      </c>
      <c r="H275" s="131" t="s">
        <v>645</v>
      </c>
      <c r="I275" s="3" t="s">
        <v>17</v>
      </c>
      <c r="J275" s="22">
        <f t="shared" ref="J275:T275" si="156">J276</f>
        <v>16771496</v>
      </c>
      <c r="K275" s="22">
        <f t="shared" si="156"/>
        <v>0</v>
      </c>
      <c r="L275" s="22">
        <f t="shared" si="156"/>
        <v>16771496</v>
      </c>
      <c r="M275" s="22">
        <f t="shared" si="156"/>
        <v>0</v>
      </c>
      <c r="N275" s="22">
        <f t="shared" si="156"/>
        <v>16771496</v>
      </c>
      <c r="O275" s="22">
        <f t="shared" si="156"/>
        <v>10925973.27</v>
      </c>
      <c r="P275" s="255">
        <f t="shared" si="139"/>
        <v>65.146086371782218</v>
      </c>
      <c r="Q275" s="22"/>
      <c r="R275" s="22" t="e">
        <f t="shared" si="156"/>
        <v>#REF!</v>
      </c>
      <c r="S275" s="22" t="e">
        <f t="shared" si="156"/>
        <v>#REF!</v>
      </c>
      <c r="T275" s="22" t="e">
        <f t="shared" si="156"/>
        <v>#REF!</v>
      </c>
      <c r="U275" s="254" t="e">
        <f t="shared" si="140"/>
        <v>#REF!</v>
      </c>
    </row>
    <row r="276" spans="1:21" ht="27.75" customHeight="1" x14ac:dyDescent="0.25">
      <c r="A276" s="116" t="s">
        <v>8</v>
      </c>
      <c r="B276" s="113"/>
      <c r="C276" s="113"/>
      <c r="D276" s="113"/>
      <c r="E276" s="113">
        <v>852</v>
      </c>
      <c r="F276" s="3" t="s">
        <v>76</v>
      </c>
      <c r="G276" s="3" t="s">
        <v>49</v>
      </c>
      <c r="H276" s="131" t="s">
        <v>645</v>
      </c>
      <c r="I276" s="3" t="s">
        <v>18</v>
      </c>
      <c r="J276" s="22">
        <f>'6.ВС'!J322</f>
        <v>16771496</v>
      </c>
      <c r="K276" s="22">
        <f>'6.ВС'!K322</f>
        <v>0</v>
      </c>
      <c r="L276" s="22">
        <f>'6.ВС'!L322</f>
        <v>16771496</v>
      </c>
      <c r="M276" s="22">
        <f>'6.ВС'!M322</f>
        <v>0</v>
      </c>
      <c r="N276" s="22">
        <f>'6.ВС'!N322</f>
        <v>16771496</v>
      </c>
      <c r="O276" s="22">
        <f>'6.ВС'!O322</f>
        <v>10925973.27</v>
      </c>
      <c r="P276" s="255">
        <f t="shared" si="139"/>
        <v>65.146086371782218</v>
      </c>
      <c r="Q276" s="22"/>
      <c r="R276" s="22" t="e">
        <f>'6.ВС'!#REF!</f>
        <v>#REF!</v>
      </c>
      <c r="S276" s="22" t="e">
        <f>'6.ВС'!#REF!</f>
        <v>#REF!</v>
      </c>
      <c r="T276" s="22" t="e">
        <f>'6.ВС'!#REF!</f>
        <v>#REF!</v>
      </c>
      <c r="U276" s="254" t="e">
        <f t="shared" si="140"/>
        <v>#REF!</v>
      </c>
    </row>
    <row r="277" spans="1:21" ht="27.75" customHeight="1" x14ac:dyDescent="0.25">
      <c r="A277" s="117" t="s">
        <v>20</v>
      </c>
      <c r="B277" s="116"/>
      <c r="C277" s="116"/>
      <c r="D277" s="116"/>
      <c r="E277" s="113">
        <v>852</v>
      </c>
      <c r="F277" s="3" t="s">
        <v>76</v>
      </c>
      <c r="G277" s="3" t="s">
        <v>49</v>
      </c>
      <c r="H277" s="131" t="s">
        <v>645</v>
      </c>
      <c r="I277" s="3" t="s">
        <v>21</v>
      </c>
      <c r="J277" s="22">
        <f t="shared" ref="J277:T277" si="157">J278</f>
        <v>1084300</v>
      </c>
      <c r="K277" s="22">
        <f t="shared" si="157"/>
        <v>0</v>
      </c>
      <c r="L277" s="22">
        <f t="shared" si="157"/>
        <v>1084300</v>
      </c>
      <c r="M277" s="22">
        <f t="shared" si="157"/>
        <v>0</v>
      </c>
      <c r="N277" s="22">
        <f t="shared" si="157"/>
        <v>1084300</v>
      </c>
      <c r="O277" s="22">
        <f t="shared" si="157"/>
        <v>551120.09</v>
      </c>
      <c r="P277" s="255">
        <f t="shared" si="139"/>
        <v>50.827270128193305</v>
      </c>
      <c r="Q277" s="22"/>
      <c r="R277" s="22" t="e">
        <f t="shared" si="157"/>
        <v>#REF!</v>
      </c>
      <c r="S277" s="22" t="e">
        <f t="shared" si="157"/>
        <v>#REF!</v>
      </c>
      <c r="T277" s="22" t="e">
        <f t="shared" si="157"/>
        <v>#REF!</v>
      </c>
      <c r="U277" s="254" t="e">
        <f t="shared" si="140"/>
        <v>#REF!</v>
      </c>
    </row>
    <row r="278" spans="1:21" ht="27.75" customHeight="1" x14ac:dyDescent="0.25">
      <c r="A278" s="117" t="s">
        <v>9</v>
      </c>
      <c r="B278" s="117"/>
      <c r="C278" s="117"/>
      <c r="D278" s="117"/>
      <c r="E278" s="113">
        <v>852</v>
      </c>
      <c r="F278" s="3" t="s">
        <v>76</v>
      </c>
      <c r="G278" s="3" t="s">
        <v>49</v>
      </c>
      <c r="H278" s="131" t="s">
        <v>645</v>
      </c>
      <c r="I278" s="3" t="s">
        <v>22</v>
      </c>
      <c r="J278" s="22">
        <f>'6.ВС'!J324</f>
        <v>1084300</v>
      </c>
      <c r="K278" s="22">
        <f>'6.ВС'!K324</f>
        <v>0</v>
      </c>
      <c r="L278" s="22">
        <f>'6.ВС'!L324</f>
        <v>1084300</v>
      </c>
      <c r="M278" s="22">
        <f>'6.ВС'!M324</f>
        <v>0</v>
      </c>
      <c r="N278" s="22">
        <f>'6.ВС'!N324</f>
        <v>1084300</v>
      </c>
      <c r="O278" s="22">
        <f>'6.ВС'!O324</f>
        <v>551120.09</v>
      </c>
      <c r="P278" s="255">
        <f t="shared" si="139"/>
        <v>50.827270128193305</v>
      </c>
      <c r="Q278" s="22"/>
      <c r="R278" s="22" t="e">
        <f>'6.ВС'!#REF!</f>
        <v>#REF!</v>
      </c>
      <c r="S278" s="22" t="e">
        <f>'6.ВС'!#REF!</f>
        <v>#REF!</v>
      </c>
      <c r="T278" s="22" t="e">
        <f>'6.ВС'!#REF!</f>
        <v>#REF!</v>
      </c>
      <c r="U278" s="254" t="e">
        <f t="shared" si="140"/>
        <v>#REF!</v>
      </c>
    </row>
    <row r="279" spans="1:21" ht="27.75" customHeight="1" x14ac:dyDescent="0.25">
      <c r="A279" s="117" t="s">
        <v>23</v>
      </c>
      <c r="B279" s="117"/>
      <c r="C279" s="117"/>
      <c r="D279" s="117"/>
      <c r="E279" s="113">
        <v>852</v>
      </c>
      <c r="F279" s="3" t="s">
        <v>76</v>
      </c>
      <c r="G279" s="3" t="s">
        <v>49</v>
      </c>
      <c r="H279" s="131" t="s">
        <v>645</v>
      </c>
      <c r="I279" s="3" t="s">
        <v>24</v>
      </c>
      <c r="J279" s="22">
        <f t="shared" ref="J279:T279" si="158">J280</f>
        <v>20651</v>
      </c>
      <c r="K279" s="22">
        <f t="shared" si="158"/>
        <v>0</v>
      </c>
      <c r="L279" s="22">
        <f t="shared" si="158"/>
        <v>20651</v>
      </c>
      <c r="M279" s="22">
        <f t="shared" si="158"/>
        <v>0</v>
      </c>
      <c r="N279" s="22">
        <f t="shared" si="158"/>
        <v>20651</v>
      </c>
      <c r="O279" s="22">
        <f t="shared" si="158"/>
        <v>9933.4599999999991</v>
      </c>
      <c r="P279" s="255">
        <f t="shared" si="139"/>
        <v>48.101593143189184</v>
      </c>
      <c r="Q279" s="22"/>
      <c r="R279" s="22" t="e">
        <f t="shared" si="158"/>
        <v>#REF!</v>
      </c>
      <c r="S279" s="22" t="e">
        <f t="shared" si="158"/>
        <v>#REF!</v>
      </c>
      <c r="T279" s="22" t="e">
        <f t="shared" si="158"/>
        <v>#REF!</v>
      </c>
      <c r="U279" s="254" t="e">
        <f t="shared" si="140"/>
        <v>#REF!</v>
      </c>
    </row>
    <row r="280" spans="1:21" ht="27.75" customHeight="1" x14ac:dyDescent="0.25">
      <c r="A280" s="117" t="s">
        <v>25</v>
      </c>
      <c r="B280" s="117"/>
      <c r="C280" s="117"/>
      <c r="D280" s="117"/>
      <c r="E280" s="113">
        <v>852</v>
      </c>
      <c r="F280" s="3" t="s">
        <v>76</v>
      </c>
      <c r="G280" s="3" t="s">
        <v>49</v>
      </c>
      <c r="H280" s="131" t="s">
        <v>645</v>
      </c>
      <c r="I280" s="3" t="s">
        <v>26</v>
      </c>
      <c r="J280" s="22">
        <f>'6.ВС'!J326</f>
        <v>20651</v>
      </c>
      <c r="K280" s="22">
        <f>'6.ВС'!K326</f>
        <v>0</v>
      </c>
      <c r="L280" s="22">
        <f>'6.ВС'!L326</f>
        <v>20651</v>
      </c>
      <c r="M280" s="22">
        <f>'6.ВС'!M326</f>
        <v>0</v>
      </c>
      <c r="N280" s="22">
        <f>'6.ВС'!N326</f>
        <v>20651</v>
      </c>
      <c r="O280" s="22">
        <f>'6.ВС'!O326</f>
        <v>9933.4599999999991</v>
      </c>
      <c r="P280" s="255">
        <f t="shared" si="139"/>
        <v>48.101593143189184</v>
      </c>
      <c r="Q280" s="22"/>
      <c r="R280" s="22" t="e">
        <f>'6.ВС'!#REF!</f>
        <v>#REF!</v>
      </c>
      <c r="S280" s="22" t="e">
        <f>'6.ВС'!#REF!</f>
        <v>#REF!</v>
      </c>
      <c r="T280" s="22" t="e">
        <f>'6.ВС'!#REF!</f>
        <v>#REF!</v>
      </c>
      <c r="U280" s="254" t="e">
        <f t="shared" si="140"/>
        <v>#REF!</v>
      </c>
    </row>
    <row r="281" spans="1:21" ht="27.75" customHeight="1" x14ac:dyDescent="0.25">
      <c r="A281" s="1" t="s">
        <v>513</v>
      </c>
      <c r="B281" s="117"/>
      <c r="C281" s="117"/>
      <c r="D281" s="117"/>
      <c r="E281" s="113">
        <v>852</v>
      </c>
      <c r="F281" s="3" t="s">
        <v>76</v>
      </c>
      <c r="G281" s="3" t="s">
        <v>49</v>
      </c>
      <c r="H281" s="131" t="s">
        <v>632</v>
      </c>
      <c r="I281" s="3"/>
      <c r="J281" s="22">
        <f t="shared" ref="J281:T282" si="159">J282</f>
        <v>1386000</v>
      </c>
      <c r="K281" s="22">
        <f t="shared" si="159"/>
        <v>1386000</v>
      </c>
      <c r="L281" s="22">
        <f t="shared" si="159"/>
        <v>0</v>
      </c>
      <c r="M281" s="22">
        <f t="shared" si="159"/>
        <v>0</v>
      </c>
      <c r="N281" s="22">
        <f t="shared" si="159"/>
        <v>1386000</v>
      </c>
      <c r="O281" s="22">
        <f t="shared" si="159"/>
        <v>1026200</v>
      </c>
      <c r="P281" s="255">
        <f t="shared" si="139"/>
        <v>74.040404040404042</v>
      </c>
      <c r="Q281" s="22"/>
      <c r="R281" s="22" t="e">
        <f t="shared" si="159"/>
        <v>#REF!</v>
      </c>
      <c r="S281" s="22" t="e">
        <f t="shared" si="159"/>
        <v>#REF!</v>
      </c>
      <c r="T281" s="22" t="e">
        <f t="shared" si="159"/>
        <v>#REF!</v>
      </c>
      <c r="U281" s="254" t="e">
        <f t="shared" si="140"/>
        <v>#REF!</v>
      </c>
    </row>
    <row r="282" spans="1:21" ht="27.75" customHeight="1" x14ac:dyDescent="0.25">
      <c r="A282" s="1" t="s">
        <v>94</v>
      </c>
      <c r="B282" s="117"/>
      <c r="C282" s="117"/>
      <c r="D282" s="117"/>
      <c r="E282" s="113">
        <v>852</v>
      </c>
      <c r="F282" s="3" t="s">
        <v>76</v>
      </c>
      <c r="G282" s="3" t="s">
        <v>49</v>
      </c>
      <c r="H282" s="131" t="s">
        <v>632</v>
      </c>
      <c r="I282" s="3" t="s">
        <v>95</v>
      </c>
      <c r="J282" s="22">
        <f t="shared" si="159"/>
        <v>1386000</v>
      </c>
      <c r="K282" s="22">
        <f t="shared" si="159"/>
        <v>1386000</v>
      </c>
      <c r="L282" s="22">
        <f t="shared" si="159"/>
        <v>0</v>
      </c>
      <c r="M282" s="22">
        <f t="shared" si="159"/>
        <v>0</v>
      </c>
      <c r="N282" s="22">
        <f t="shared" si="159"/>
        <v>1386000</v>
      </c>
      <c r="O282" s="22">
        <f t="shared" si="159"/>
        <v>1026200</v>
      </c>
      <c r="P282" s="255">
        <f t="shared" si="139"/>
        <v>74.040404040404042</v>
      </c>
      <c r="Q282" s="22"/>
      <c r="R282" s="22" t="e">
        <f t="shared" si="159"/>
        <v>#REF!</v>
      </c>
      <c r="S282" s="22" t="e">
        <f t="shared" si="159"/>
        <v>#REF!</v>
      </c>
      <c r="T282" s="22" t="e">
        <f t="shared" si="159"/>
        <v>#REF!</v>
      </c>
      <c r="U282" s="254" t="e">
        <f t="shared" si="140"/>
        <v>#REF!</v>
      </c>
    </row>
    <row r="283" spans="1:21" ht="27.75" customHeight="1" x14ac:dyDescent="0.25">
      <c r="A283" s="1" t="s">
        <v>96</v>
      </c>
      <c r="B283" s="117"/>
      <c r="C283" s="117"/>
      <c r="D283" s="117"/>
      <c r="E283" s="113">
        <v>852</v>
      </c>
      <c r="F283" s="3" t="s">
        <v>76</v>
      </c>
      <c r="G283" s="3" t="s">
        <v>49</v>
      </c>
      <c r="H283" s="131" t="s">
        <v>632</v>
      </c>
      <c r="I283" s="3" t="s">
        <v>97</v>
      </c>
      <c r="J283" s="22">
        <f>'6.ВС'!J329</f>
        <v>1386000</v>
      </c>
      <c r="K283" s="22">
        <f>'6.ВС'!K329</f>
        <v>1386000</v>
      </c>
      <c r="L283" s="22">
        <f>'6.ВС'!L329</f>
        <v>0</v>
      </c>
      <c r="M283" s="22">
        <f>'6.ВС'!M329</f>
        <v>0</v>
      </c>
      <c r="N283" s="22">
        <f>'6.ВС'!N329</f>
        <v>1386000</v>
      </c>
      <c r="O283" s="22">
        <f>'6.ВС'!O329</f>
        <v>1026200</v>
      </c>
      <c r="P283" s="255">
        <f t="shared" si="139"/>
        <v>74.040404040404042</v>
      </c>
      <c r="Q283" s="22"/>
      <c r="R283" s="22" t="e">
        <f>'6.ВС'!#REF!</f>
        <v>#REF!</v>
      </c>
      <c r="S283" s="22" t="e">
        <f>'6.ВС'!#REF!</f>
        <v>#REF!</v>
      </c>
      <c r="T283" s="22" t="e">
        <f>'6.ВС'!#REF!</f>
        <v>#REF!</v>
      </c>
      <c r="U283" s="254" t="e">
        <f t="shared" si="140"/>
        <v>#REF!</v>
      </c>
    </row>
    <row r="284" spans="1:21" ht="27.75" customHeight="1" x14ac:dyDescent="0.25">
      <c r="A284" s="56" t="s">
        <v>763</v>
      </c>
      <c r="B284" s="56"/>
      <c r="C284" s="56"/>
      <c r="D284" s="56"/>
      <c r="E284" s="106">
        <v>852</v>
      </c>
      <c r="F284" s="129" t="s">
        <v>76</v>
      </c>
      <c r="G284" s="129" t="s">
        <v>49</v>
      </c>
      <c r="H284" s="104" t="s">
        <v>764</v>
      </c>
      <c r="I284" s="129"/>
      <c r="J284" s="23">
        <f t="shared" ref="J284:T284" si="160">J285</f>
        <v>40468.11</v>
      </c>
      <c r="K284" s="23">
        <f t="shared" si="160"/>
        <v>40468.11</v>
      </c>
      <c r="L284" s="23">
        <f t="shared" si="160"/>
        <v>0</v>
      </c>
      <c r="M284" s="23">
        <f t="shared" si="160"/>
        <v>0</v>
      </c>
      <c r="N284" s="23">
        <f t="shared" si="160"/>
        <v>40468.11</v>
      </c>
      <c r="O284" s="23">
        <f t="shared" si="160"/>
        <v>40468.11</v>
      </c>
      <c r="P284" s="255">
        <f t="shared" si="139"/>
        <v>100</v>
      </c>
      <c r="Q284" s="23"/>
      <c r="R284" s="23" t="e">
        <f t="shared" si="160"/>
        <v>#REF!</v>
      </c>
      <c r="S284" s="23" t="e">
        <f t="shared" si="160"/>
        <v>#REF!</v>
      </c>
      <c r="T284" s="23" t="e">
        <f t="shared" si="160"/>
        <v>#REF!</v>
      </c>
      <c r="U284" s="254" t="e">
        <f t="shared" si="140"/>
        <v>#REF!</v>
      </c>
    </row>
    <row r="285" spans="1:21" ht="27.75" customHeight="1" x14ac:dyDescent="0.25">
      <c r="A285" s="56" t="s">
        <v>15</v>
      </c>
      <c r="B285" s="56"/>
      <c r="C285" s="56"/>
      <c r="D285" s="56"/>
      <c r="E285" s="106">
        <v>852</v>
      </c>
      <c r="F285" s="129" t="s">
        <v>76</v>
      </c>
      <c r="G285" s="129" t="s">
        <v>49</v>
      </c>
      <c r="H285" s="104" t="s">
        <v>764</v>
      </c>
      <c r="I285" s="129" t="s">
        <v>17</v>
      </c>
      <c r="J285" s="23">
        <f t="shared" ref="J285:T285" si="161">J286</f>
        <v>40468.11</v>
      </c>
      <c r="K285" s="23">
        <f t="shared" si="161"/>
        <v>40468.11</v>
      </c>
      <c r="L285" s="23">
        <f t="shared" si="161"/>
        <v>0</v>
      </c>
      <c r="M285" s="23">
        <f t="shared" si="161"/>
        <v>0</v>
      </c>
      <c r="N285" s="23">
        <f t="shared" si="161"/>
        <v>40468.11</v>
      </c>
      <c r="O285" s="23">
        <f t="shared" si="161"/>
        <v>40468.11</v>
      </c>
      <c r="P285" s="255">
        <f t="shared" si="139"/>
        <v>100</v>
      </c>
      <c r="Q285" s="23"/>
      <c r="R285" s="23" t="e">
        <f t="shared" si="161"/>
        <v>#REF!</v>
      </c>
      <c r="S285" s="23" t="e">
        <f t="shared" si="161"/>
        <v>#REF!</v>
      </c>
      <c r="T285" s="23" t="e">
        <f t="shared" si="161"/>
        <v>#REF!</v>
      </c>
      <c r="U285" s="254" t="e">
        <f t="shared" si="140"/>
        <v>#REF!</v>
      </c>
    </row>
    <row r="286" spans="1:21" ht="27.75" customHeight="1" x14ac:dyDescent="0.25">
      <c r="A286" s="56" t="s">
        <v>499</v>
      </c>
      <c r="B286" s="56"/>
      <c r="C286" s="56"/>
      <c r="D286" s="56"/>
      <c r="E286" s="106">
        <v>852</v>
      </c>
      <c r="F286" s="129" t="s">
        <v>76</v>
      </c>
      <c r="G286" s="129" t="s">
        <v>49</v>
      </c>
      <c r="H286" s="104" t="s">
        <v>764</v>
      </c>
      <c r="I286" s="129" t="s">
        <v>18</v>
      </c>
      <c r="J286" s="23">
        <f>'6.ВС'!J332</f>
        <v>40468.11</v>
      </c>
      <c r="K286" s="23">
        <f>'6.ВС'!K332</f>
        <v>40468.11</v>
      </c>
      <c r="L286" s="23">
        <f>'6.ВС'!L332</f>
        <v>0</v>
      </c>
      <c r="M286" s="23">
        <f>'6.ВС'!M332</f>
        <v>0</v>
      </c>
      <c r="N286" s="23">
        <f>'6.ВС'!N332</f>
        <v>40468.11</v>
      </c>
      <c r="O286" s="23">
        <f>'6.ВС'!O332</f>
        <v>40468.11</v>
      </c>
      <c r="P286" s="255">
        <f t="shared" si="139"/>
        <v>100</v>
      </c>
      <c r="Q286" s="23"/>
      <c r="R286" s="23" t="e">
        <f>'6.ВС'!#REF!</f>
        <v>#REF!</v>
      </c>
      <c r="S286" s="23" t="e">
        <f>'6.ВС'!#REF!</f>
        <v>#REF!</v>
      </c>
      <c r="T286" s="23" t="e">
        <f>'6.ВС'!#REF!</f>
        <v>#REF!</v>
      </c>
      <c r="U286" s="254" t="e">
        <f t="shared" si="140"/>
        <v>#REF!</v>
      </c>
    </row>
    <row r="287" spans="1:21" ht="27.75" customHeight="1" x14ac:dyDescent="0.25">
      <c r="A287" s="116" t="s">
        <v>78</v>
      </c>
      <c r="B287" s="117"/>
      <c r="C287" s="117"/>
      <c r="D287" s="117"/>
      <c r="E287" s="113">
        <v>851</v>
      </c>
      <c r="F287" s="3" t="s">
        <v>57</v>
      </c>
      <c r="G287" s="3"/>
      <c r="H287" s="4"/>
      <c r="I287" s="3"/>
      <c r="J287" s="22">
        <f t="shared" ref="J287:O287" si="162">J288+J320</f>
        <v>25974354</v>
      </c>
      <c r="K287" s="22">
        <f t="shared" si="162"/>
        <v>313017</v>
      </c>
      <c r="L287" s="22">
        <f t="shared" si="162"/>
        <v>20061337</v>
      </c>
      <c r="M287" s="22">
        <f t="shared" si="162"/>
        <v>5600000</v>
      </c>
      <c r="N287" s="22">
        <f t="shared" si="162"/>
        <v>25974354</v>
      </c>
      <c r="O287" s="22">
        <f t="shared" si="162"/>
        <v>16080693</v>
      </c>
      <c r="P287" s="255">
        <f t="shared" si="139"/>
        <v>61.909886190047303</v>
      </c>
      <c r="Q287" s="22"/>
      <c r="R287" s="22" t="e">
        <f>R288+R320</f>
        <v>#REF!</v>
      </c>
      <c r="S287" s="22" t="e">
        <f>S288+S320</f>
        <v>#REF!</v>
      </c>
      <c r="T287" s="22" t="e">
        <f>T288+T320</f>
        <v>#REF!</v>
      </c>
      <c r="U287" s="254" t="e">
        <f t="shared" si="140"/>
        <v>#REF!</v>
      </c>
    </row>
    <row r="288" spans="1:21" ht="27.75" customHeight="1" x14ac:dyDescent="0.25">
      <c r="A288" s="116" t="s">
        <v>79</v>
      </c>
      <c r="B288" s="117"/>
      <c r="C288" s="117"/>
      <c r="D288" s="117"/>
      <c r="E288" s="113">
        <v>851</v>
      </c>
      <c r="F288" s="3" t="s">
        <v>57</v>
      </c>
      <c r="G288" s="3" t="s">
        <v>11</v>
      </c>
      <c r="H288" s="4"/>
      <c r="I288" s="3"/>
      <c r="J288" s="23">
        <f>J295+J298+J309+J292+J301+J306+J317+J314+J289</f>
        <v>25969354</v>
      </c>
      <c r="K288" s="23">
        <f t="shared" ref="K288:T288" si="163">K295+K298+K309+K292+K301+K306+K317+K314+K289</f>
        <v>313017</v>
      </c>
      <c r="L288" s="23">
        <f t="shared" si="163"/>
        <v>20056337</v>
      </c>
      <c r="M288" s="23">
        <f t="shared" si="163"/>
        <v>5600000</v>
      </c>
      <c r="N288" s="23">
        <f t="shared" si="163"/>
        <v>25969354</v>
      </c>
      <c r="O288" s="23">
        <f t="shared" si="163"/>
        <v>16080693</v>
      </c>
      <c r="P288" s="23">
        <f t="shared" si="163"/>
        <v>599.97454041164269</v>
      </c>
      <c r="Q288" s="23">
        <f t="shared" si="163"/>
        <v>0</v>
      </c>
      <c r="R288" s="23" t="e">
        <f t="shared" si="163"/>
        <v>#REF!</v>
      </c>
      <c r="S288" s="23" t="e">
        <f t="shared" si="163"/>
        <v>#REF!</v>
      </c>
      <c r="T288" s="23" t="e">
        <f t="shared" si="163"/>
        <v>#REF!</v>
      </c>
      <c r="U288" s="254" t="e">
        <f t="shared" si="140"/>
        <v>#REF!</v>
      </c>
    </row>
    <row r="289" spans="1:21" ht="27.75" customHeight="1" x14ac:dyDescent="0.25">
      <c r="A289" s="110" t="s">
        <v>568</v>
      </c>
      <c r="B289" s="117"/>
      <c r="C289" s="117"/>
      <c r="D289" s="117"/>
      <c r="E289" s="69">
        <v>851</v>
      </c>
      <c r="F289" s="90" t="s">
        <v>57</v>
      </c>
      <c r="G289" s="90" t="s">
        <v>11</v>
      </c>
      <c r="H289" s="130" t="s">
        <v>618</v>
      </c>
      <c r="I289" s="90"/>
      <c r="J289" s="22">
        <f t="shared" ref="J289:T290" si="164">J290</f>
        <v>107458</v>
      </c>
      <c r="K289" s="22">
        <f t="shared" si="164"/>
        <v>106383</v>
      </c>
      <c r="L289" s="22">
        <f t="shared" si="164"/>
        <v>1075</v>
      </c>
      <c r="M289" s="22">
        <f t="shared" si="164"/>
        <v>0</v>
      </c>
      <c r="N289" s="22">
        <f t="shared" si="164"/>
        <v>107458</v>
      </c>
      <c r="O289" s="22">
        <f t="shared" si="164"/>
        <v>107458</v>
      </c>
      <c r="P289" s="255">
        <f t="shared" si="139"/>
        <v>100</v>
      </c>
      <c r="Q289" s="22"/>
      <c r="R289" s="22" t="e">
        <f t="shared" si="164"/>
        <v>#REF!</v>
      </c>
      <c r="S289" s="22" t="e">
        <f t="shared" si="164"/>
        <v>#REF!</v>
      </c>
      <c r="T289" s="22" t="e">
        <f t="shared" si="164"/>
        <v>#REF!</v>
      </c>
      <c r="U289" s="254" t="e">
        <f t="shared" si="140"/>
        <v>#REF!</v>
      </c>
    </row>
    <row r="290" spans="1:21" ht="27.75" customHeight="1" x14ac:dyDescent="0.25">
      <c r="A290" s="70" t="s">
        <v>40</v>
      </c>
      <c r="B290" s="117"/>
      <c r="C290" s="117"/>
      <c r="D290" s="117"/>
      <c r="E290" s="69">
        <v>851</v>
      </c>
      <c r="F290" s="90" t="s">
        <v>57</v>
      </c>
      <c r="G290" s="90" t="s">
        <v>11</v>
      </c>
      <c r="H290" s="130" t="s">
        <v>618</v>
      </c>
      <c r="I290" s="90" t="s">
        <v>81</v>
      </c>
      <c r="J290" s="22">
        <f t="shared" si="164"/>
        <v>107458</v>
      </c>
      <c r="K290" s="22">
        <f t="shared" si="164"/>
        <v>106383</v>
      </c>
      <c r="L290" s="22">
        <f t="shared" si="164"/>
        <v>1075</v>
      </c>
      <c r="M290" s="22">
        <f t="shared" si="164"/>
        <v>0</v>
      </c>
      <c r="N290" s="22">
        <f t="shared" si="164"/>
        <v>107458</v>
      </c>
      <c r="O290" s="22">
        <f t="shared" si="164"/>
        <v>107458</v>
      </c>
      <c r="P290" s="255">
        <f t="shared" si="139"/>
        <v>100</v>
      </c>
      <c r="Q290" s="22"/>
      <c r="R290" s="22" t="e">
        <f t="shared" si="164"/>
        <v>#REF!</v>
      </c>
      <c r="S290" s="22" t="e">
        <f t="shared" si="164"/>
        <v>#REF!</v>
      </c>
      <c r="T290" s="22" t="e">
        <f t="shared" si="164"/>
        <v>#REF!</v>
      </c>
      <c r="U290" s="254" t="e">
        <f t="shared" si="140"/>
        <v>#REF!</v>
      </c>
    </row>
    <row r="291" spans="1:21" ht="27.75" customHeight="1" x14ac:dyDescent="0.25">
      <c r="A291" s="70" t="s">
        <v>41</v>
      </c>
      <c r="B291" s="117"/>
      <c r="C291" s="117"/>
      <c r="D291" s="117"/>
      <c r="E291" s="69">
        <v>851</v>
      </c>
      <c r="F291" s="90" t="s">
        <v>57</v>
      </c>
      <c r="G291" s="90" t="s">
        <v>11</v>
      </c>
      <c r="H291" s="130" t="s">
        <v>618</v>
      </c>
      <c r="I291" s="90" t="s">
        <v>83</v>
      </c>
      <c r="J291" s="22">
        <f>'6.ВС'!J159</f>
        <v>107458</v>
      </c>
      <c r="K291" s="22">
        <f>'6.ВС'!K159</f>
        <v>106383</v>
      </c>
      <c r="L291" s="22">
        <f>'6.ВС'!L159</f>
        <v>1075</v>
      </c>
      <c r="M291" s="22">
        <f>'6.ВС'!M159</f>
        <v>0</v>
      </c>
      <c r="N291" s="22">
        <f>'6.ВС'!N159</f>
        <v>107458</v>
      </c>
      <c r="O291" s="22">
        <f>'6.ВС'!O159</f>
        <v>107458</v>
      </c>
      <c r="P291" s="255">
        <f t="shared" si="139"/>
        <v>100</v>
      </c>
      <c r="Q291" s="22"/>
      <c r="R291" s="22" t="e">
        <f>'6.ВС'!#REF!</f>
        <v>#REF!</v>
      </c>
      <c r="S291" s="22" t="e">
        <f>'6.ВС'!#REF!</f>
        <v>#REF!</v>
      </c>
      <c r="T291" s="22" t="e">
        <f>'6.ВС'!#REF!</f>
        <v>#REF!</v>
      </c>
      <c r="U291" s="254" t="e">
        <f t="shared" si="140"/>
        <v>#REF!</v>
      </c>
    </row>
    <row r="292" spans="1:21" ht="27.75" customHeight="1" x14ac:dyDescent="0.25">
      <c r="A292" s="116" t="s">
        <v>86</v>
      </c>
      <c r="B292" s="117"/>
      <c r="C292" s="117"/>
      <c r="D292" s="117"/>
      <c r="E292" s="113">
        <v>851</v>
      </c>
      <c r="F292" s="3" t="s">
        <v>57</v>
      </c>
      <c r="G292" s="3" t="s">
        <v>11</v>
      </c>
      <c r="H292" s="131" t="s">
        <v>611</v>
      </c>
      <c r="I292" s="3"/>
      <c r="J292" s="22">
        <f t="shared" ref="J292:T293" si="165">J293</f>
        <v>122400</v>
      </c>
      <c r="K292" s="22">
        <f t="shared" si="165"/>
        <v>122400</v>
      </c>
      <c r="L292" s="22">
        <f t="shared" si="165"/>
        <v>0</v>
      </c>
      <c r="M292" s="22">
        <f t="shared" si="165"/>
        <v>0</v>
      </c>
      <c r="N292" s="22">
        <f t="shared" si="165"/>
        <v>122400</v>
      </c>
      <c r="O292" s="22">
        <f t="shared" si="165"/>
        <v>71850</v>
      </c>
      <c r="P292" s="255">
        <f t="shared" si="139"/>
        <v>58.700980392156865</v>
      </c>
      <c r="Q292" s="22"/>
      <c r="R292" s="22" t="e">
        <f t="shared" si="165"/>
        <v>#REF!</v>
      </c>
      <c r="S292" s="22" t="e">
        <f t="shared" si="165"/>
        <v>#REF!</v>
      </c>
      <c r="T292" s="22" t="e">
        <f t="shared" si="165"/>
        <v>#REF!</v>
      </c>
      <c r="U292" s="254" t="e">
        <f t="shared" si="140"/>
        <v>#REF!</v>
      </c>
    </row>
    <row r="293" spans="1:21" ht="27.75" customHeight="1" x14ac:dyDescent="0.25">
      <c r="A293" s="117" t="s">
        <v>40</v>
      </c>
      <c r="B293" s="117"/>
      <c r="C293" s="117"/>
      <c r="D293" s="117"/>
      <c r="E293" s="113">
        <v>851</v>
      </c>
      <c r="F293" s="3" t="s">
        <v>57</v>
      </c>
      <c r="G293" s="3" t="s">
        <v>11</v>
      </c>
      <c r="H293" s="131" t="s">
        <v>611</v>
      </c>
      <c r="I293" s="3" t="s">
        <v>81</v>
      </c>
      <c r="J293" s="22">
        <f t="shared" si="165"/>
        <v>122400</v>
      </c>
      <c r="K293" s="22">
        <f t="shared" si="165"/>
        <v>122400</v>
      </c>
      <c r="L293" s="22">
        <f t="shared" si="165"/>
        <v>0</v>
      </c>
      <c r="M293" s="22">
        <f t="shared" si="165"/>
        <v>0</v>
      </c>
      <c r="N293" s="22">
        <f t="shared" si="165"/>
        <v>122400</v>
      </c>
      <c r="O293" s="22">
        <f t="shared" si="165"/>
        <v>71850</v>
      </c>
      <c r="P293" s="255">
        <f t="shared" si="139"/>
        <v>58.700980392156865</v>
      </c>
      <c r="Q293" s="22"/>
      <c r="R293" s="22" t="e">
        <f t="shared" si="165"/>
        <v>#REF!</v>
      </c>
      <c r="S293" s="22" t="e">
        <f t="shared" si="165"/>
        <v>#REF!</v>
      </c>
      <c r="T293" s="22" t="e">
        <f t="shared" si="165"/>
        <v>#REF!</v>
      </c>
      <c r="U293" s="254" t="e">
        <f t="shared" si="140"/>
        <v>#REF!</v>
      </c>
    </row>
    <row r="294" spans="1:21" ht="27.75" customHeight="1" x14ac:dyDescent="0.25">
      <c r="A294" s="117" t="s">
        <v>82</v>
      </c>
      <c r="B294" s="117"/>
      <c r="C294" s="117"/>
      <c r="D294" s="117"/>
      <c r="E294" s="113">
        <v>851</v>
      </c>
      <c r="F294" s="3" t="s">
        <v>57</v>
      </c>
      <c r="G294" s="3" t="s">
        <v>11</v>
      </c>
      <c r="H294" s="131" t="s">
        <v>611</v>
      </c>
      <c r="I294" s="3" t="s">
        <v>83</v>
      </c>
      <c r="J294" s="22">
        <f>'6.ВС'!J162</f>
        <v>122400</v>
      </c>
      <c r="K294" s="22">
        <f>'6.ВС'!K162</f>
        <v>122400</v>
      </c>
      <c r="L294" s="22">
        <f>'6.ВС'!L162</f>
        <v>0</v>
      </c>
      <c r="M294" s="22">
        <f>'6.ВС'!M162</f>
        <v>0</v>
      </c>
      <c r="N294" s="22">
        <f>'6.ВС'!N162</f>
        <v>122400</v>
      </c>
      <c r="O294" s="22">
        <f>'6.ВС'!O162</f>
        <v>71850</v>
      </c>
      <c r="P294" s="255">
        <f t="shared" si="139"/>
        <v>58.700980392156865</v>
      </c>
      <c r="Q294" s="22"/>
      <c r="R294" s="22" t="e">
        <f>'6.ВС'!#REF!</f>
        <v>#REF!</v>
      </c>
      <c r="S294" s="22" t="e">
        <f>'6.ВС'!#REF!</f>
        <v>#REF!</v>
      </c>
      <c r="T294" s="22" t="e">
        <f>'6.ВС'!#REF!</f>
        <v>#REF!</v>
      </c>
      <c r="U294" s="254" t="e">
        <f t="shared" si="140"/>
        <v>#REF!</v>
      </c>
    </row>
    <row r="295" spans="1:21" ht="27.75" customHeight="1" x14ac:dyDescent="0.25">
      <c r="A295" s="116" t="s">
        <v>80</v>
      </c>
      <c r="B295" s="117"/>
      <c r="C295" s="117"/>
      <c r="D295" s="117"/>
      <c r="E295" s="113">
        <v>851</v>
      </c>
      <c r="F295" s="3" t="s">
        <v>57</v>
      </c>
      <c r="G295" s="3" t="s">
        <v>11</v>
      </c>
      <c r="H295" s="131" t="s">
        <v>612</v>
      </c>
      <c r="I295" s="3"/>
      <c r="J295" s="22">
        <f t="shared" ref="J295:T296" si="166">J296</f>
        <v>10910260</v>
      </c>
      <c r="K295" s="22">
        <f t="shared" si="166"/>
        <v>0</v>
      </c>
      <c r="L295" s="22">
        <f t="shared" si="166"/>
        <v>10910260</v>
      </c>
      <c r="M295" s="22">
        <f t="shared" si="166"/>
        <v>0</v>
      </c>
      <c r="N295" s="22">
        <f t="shared" si="166"/>
        <v>10910260</v>
      </c>
      <c r="O295" s="22">
        <f t="shared" si="166"/>
        <v>5957550</v>
      </c>
      <c r="P295" s="255">
        <f t="shared" si="139"/>
        <v>54.605023161684507</v>
      </c>
      <c r="Q295" s="22"/>
      <c r="R295" s="22" t="e">
        <f t="shared" si="166"/>
        <v>#REF!</v>
      </c>
      <c r="S295" s="22" t="e">
        <f t="shared" si="166"/>
        <v>#REF!</v>
      </c>
      <c r="T295" s="22" t="e">
        <f t="shared" si="166"/>
        <v>#REF!</v>
      </c>
      <c r="U295" s="254" t="e">
        <f t="shared" si="140"/>
        <v>#REF!</v>
      </c>
    </row>
    <row r="296" spans="1:21" ht="27.75" customHeight="1" x14ac:dyDescent="0.25">
      <c r="A296" s="117" t="s">
        <v>40</v>
      </c>
      <c r="B296" s="117"/>
      <c r="C296" s="117"/>
      <c r="D296" s="117"/>
      <c r="E296" s="113">
        <v>851</v>
      </c>
      <c r="F296" s="3" t="s">
        <v>57</v>
      </c>
      <c r="G296" s="3" t="s">
        <v>11</v>
      </c>
      <c r="H296" s="131" t="s">
        <v>612</v>
      </c>
      <c r="I296" s="3" t="s">
        <v>81</v>
      </c>
      <c r="J296" s="22">
        <f t="shared" si="166"/>
        <v>10910260</v>
      </c>
      <c r="K296" s="22">
        <f t="shared" si="166"/>
        <v>0</v>
      </c>
      <c r="L296" s="22">
        <f t="shared" si="166"/>
        <v>10910260</v>
      </c>
      <c r="M296" s="22">
        <f t="shared" si="166"/>
        <v>0</v>
      </c>
      <c r="N296" s="22">
        <f t="shared" si="166"/>
        <v>10910260</v>
      </c>
      <c r="O296" s="22">
        <f t="shared" si="166"/>
        <v>5957550</v>
      </c>
      <c r="P296" s="255">
        <f t="shared" si="139"/>
        <v>54.605023161684507</v>
      </c>
      <c r="Q296" s="22"/>
      <c r="R296" s="22" t="e">
        <f t="shared" si="166"/>
        <v>#REF!</v>
      </c>
      <c r="S296" s="22" t="e">
        <f t="shared" si="166"/>
        <v>#REF!</v>
      </c>
      <c r="T296" s="22" t="e">
        <f t="shared" si="166"/>
        <v>#REF!</v>
      </c>
      <c r="U296" s="254" t="e">
        <f t="shared" si="140"/>
        <v>#REF!</v>
      </c>
    </row>
    <row r="297" spans="1:21" ht="27.75" customHeight="1" x14ac:dyDescent="0.25">
      <c r="A297" s="117" t="s">
        <v>82</v>
      </c>
      <c r="B297" s="117"/>
      <c r="C297" s="117"/>
      <c r="D297" s="117"/>
      <c r="E297" s="113">
        <v>851</v>
      </c>
      <c r="F297" s="3" t="s">
        <v>57</v>
      </c>
      <c r="G297" s="3" t="s">
        <v>11</v>
      </c>
      <c r="H297" s="131" t="s">
        <v>612</v>
      </c>
      <c r="I297" s="3" t="s">
        <v>83</v>
      </c>
      <c r="J297" s="22">
        <f>'6.ВС'!J165</f>
        <v>10910260</v>
      </c>
      <c r="K297" s="22">
        <f>'6.ВС'!K165</f>
        <v>0</v>
      </c>
      <c r="L297" s="22">
        <f>'6.ВС'!L165</f>
        <v>10910260</v>
      </c>
      <c r="M297" s="22">
        <f>'6.ВС'!M165</f>
        <v>0</v>
      </c>
      <c r="N297" s="22">
        <f>'6.ВС'!N165</f>
        <v>10910260</v>
      </c>
      <c r="O297" s="22">
        <f>'6.ВС'!O165</f>
        <v>5957550</v>
      </c>
      <c r="P297" s="255">
        <f t="shared" si="139"/>
        <v>54.605023161684507</v>
      </c>
      <c r="Q297" s="22"/>
      <c r="R297" s="22" t="e">
        <f>'6.ВС'!#REF!</f>
        <v>#REF!</v>
      </c>
      <c r="S297" s="22" t="e">
        <f>'6.ВС'!#REF!</f>
        <v>#REF!</v>
      </c>
      <c r="T297" s="22" t="e">
        <f>'6.ВС'!#REF!</f>
        <v>#REF!</v>
      </c>
      <c r="U297" s="254" t="e">
        <f t="shared" si="140"/>
        <v>#REF!</v>
      </c>
    </row>
    <row r="298" spans="1:21" ht="27.75" customHeight="1" x14ac:dyDescent="0.25">
      <c r="A298" s="116" t="s">
        <v>84</v>
      </c>
      <c r="B298" s="117"/>
      <c r="C298" s="117"/>
      <c r="D298" s="117"/>
      <c r="E298" s="113">
        <v>851</v>
      </c>
      <c r="F298" s="3" t="s">
        <v>57</v>
      </c>
      <c r="G298" s="3" t="s">
        <v>11</v>
      </c>
      <c r="H298" s="131" t="s">
        <v>613</v>
      </c>
      <c r="I298" s="3"/>
      <c r="J298" s="22">
        <f t="shared" ref="J298:T299" si="167">J299</f>
        <v>7920176</v>
      </c>
      <c r="K298" s="22">
        <f t="shared" si="167"/>
        <v>0</v>
      </c>
      <c r="L298" s="22">
        <f t="shared" si="167"/>
        <v>7920176</v>
      </c>
      <c r="M298" s="22">
        <f t="shared" si="167"/>
        <v>0</v>
      </c>
      <c r="N298" s="22">
        <f t="shared" si="167"/>
        <v>7920176</v>
      </c>
      <c r="O298" s="22">
        <f t="shared" si="167"/>
        <v>5284639</v>
      </c>
      <c r="P298" s="255">
        <f t="shared" si="139"/>
        <v>66.723757148831027</v>
      </c>
      <c r="Q298" s="22"/>
      <c r="R298" s="22" t="e">
        <f t="shared" si="167"/>
        <v>#REF!</v>
      </c>
      <c r="S298" s="22" t="e">
        <f t="shared" si="167"/>
        <v>#REF!</v>
      </c>
      <c r="T298" s="22" t="e">
        <f t="shared" si="167"/>
        <v>#REF!</v>
      </c>
      <c r="U298" s="254" t="e">
        <f t="shared" si="140"/>
        <v>#REF!</v>
      </c>
    </row>
    <row r="299" spans="1:21" ht="27.75" customHeight="1" x14ac:dyDescent="0.25">
      <c r="A299" s="117" t="s">
        <v>40</v>
      </c>
      <c r="B299" s="117"/>
      <c r="C299" s="117"/>
      <c r="D299" s="117"/>
      <c r="E299" s="113">
        <v>851</v>
      </c>
      <c r="F299" s="3" t="s">
        <v>57</v>
      </c>
      <c r="G299" s="3" t="s">
        <v>11</v>
      </c>
      <c r="H299" s="131" t="s">
        <v>613</v>
      </c>
      <c r="I299" s="5">
        <v>600</v>
      </c>
      <c r="J299" s="22">
        <f t="shared" si="167"/>
        <v>7920176</v>
      </c>
      <c r="K299" s="22">
        <f t="shared" si="167"/>
        <v>0</v>
      </c>
      <c r="L299" s="22">
        <f t="shared" si="167"/>
        <v>7920176</v>
      </c>
      <c r="M299" s="22">
        <f t="shared" si="167"/>
        <v>0</v>
      </c>
      <c r="N299" s="22">
        <f t="shared" si="167"/>
        <v>7920176</v>
      </c>
      <c r="O299" s="22">
        <f t="shared" si="167"/>
        <v>5284639</v>
      </c>
      <c r="P299" s="255">
        <f t="shared" si="139"/>
        <v>66.723757148831027</v>
      </c>
      <c r="Q299" s="22"/>
      <c r="R299" s="22" t="e">
        <f t="shared" si="167"/>
        <v>#REF!</v>
      </c>
      <c r="S299" s="22" t="e">
        <f t="shared" si="167"/>
        <v>#REF!</v>
      </c>
      <c r="T299" s="22" t="e">
        <f t="shared" si="167"/>
        <v>#REF!</v>
      </c>
      <c r="U299" s="254" t="e">
        <f t="shared" si="140"/>
        <v>#REF!</v>
      </c>
    </row>
    <row r="300" spans="1:21" ht="27.75" customHeight="1" x14ac:dyDescent="0.25">
      <c r="A300" s="117" t="s">
        <v>82</v>
      </c>
      <c r="B300" s="117"/>
      <c r="C300" s="117"/>
      <c r="D300" s="117"/>
      <c r="E300" s="113">
        <v>851</v>
      </c>
      <c r="F300" s="3" t="s">
        <v>57</v>
      </c>
      <c r="G300" s="3" t="s">
        <v>11</v>
      </c>
      <c r="H300" s="131" t="s">
        <v>613</v>
      </c>
      <c r="I300" s="3" t="s">
        <v>83</v>
      </c>
      <c r="J300" s="22">
        <f>'6.ВС'!J168</f>
        <v>7920176</v>
      </c>
      <c r="K300" s="22">
        <f>'6.ВС'!K168</f>
        <v>0</v>
      </c>
      <c r="L300" s="22">
        <f>'6.ВС'!L168</f>
        <v>7920176</v>
      </c>
      <c r="M300" s="22">
        <f>'6.ВС'!M168</f>
        <v>0</v>
      </c>
      <c r="N300" s="22">
        <f>'6.ВС'!N168</f>
        <v>7920176</v>
      </c>
      <c r="O300" s="22">
        <f>'6.ВС'!O168</f>
        <v>5284639</v>
      </c>
      <c r="P300" s="255">
        <f t="shared" si="139"/>
        <v>66.723757148831027</v>
      </c>
      <c r="Q300" s="22"/>
      <c r="R300" s="22" t="e">
        <f>'6.ВС'!#REF!</f>
        <v>#REF!</v>
      </c>
      <c r="S300" s="22" t="e">
        <f>'6.ВС'!#REF!</f>
        <v>#REF!</v>
      </c>
      <c r="T300" s="22" t="e">
        <f>'6.ВС'!#REF!</f>
        <v>#REF!</v>
      </c>
      <c r="U300" s="254" t="e">
        <f t="shared" si="140"/>
        <v>#REF!</v>
      </c>
    </row>
    <row r="301" spans="1:21" ht="27.75" customHeight="1" x14ac:dyDescent="0.25">
      <c r="A301" s="116" t="s">
        <v>87</v>
      </c>
      <c r="B301" s="117"/>
      <c r="C301" s="117"/>
      <c r="D301" s="117"/>
      <c r="E301" s="113">
        <v>851</v>
      </c>
      <c r="F301" s="3" t="s">
        <v>57</v>
      </c>
      <c r="G301" s="3" t="s">
        <v>11</v>
      </c>
      <c r="H301" s="131" t="s">
        <v>614</v>
      </c>
      <c r="I301" s="3"/>
      <c r="J301" s="22">
        <f t="shared" ref="J301:O301" si="168">J302+J304</f>
        <v>941190</v>
      </c>
      <c r="K301" s="22">
        <f t="shared" si="168"/>
        <v>0</v>
      </c>
      <c r="L301" s="22">
        <f t="shared" si="168"/>
        <v>941190</v>
      </c>
      <c r="M301" s="22">
        <f t="shared" si="168"/>
        <v>0</v>
      </c>
      <c r="N301" s="22">
        <f t="shared" si="168"/>
        <v>941190</v>
      </c>
      <c r="O301" s="22">
        <f t="shared" si="168"/>
        <v>140726</v>
      </c>
      <c r="P301" s="255">
        <f t="shared" si="139"/>
        <v>14.951922566113113</v>
      </c>
      <c r="Q301" s="22"/>
      <c r="R301" s="22" t="e">
        <f t="shared" ref="R301:T301" si="169">R302+R304</f>
        <v>#REF!</v>
      </c>
      <c r="S301" s="22" t="e">
        <f t="shared" si="169"/>
        <v>#REF!</v>
      </c>
      <c r="T301" s="22" t="e">
        <f t="shared" si="169"/>
        <v>#REF!</v>
      </c>
      <c r="U301" s="254" t="e">
        <f t="shared" si="140"/>
        <v>#REF!</v>
      </c>
    </row>
    <row r="302" spans="1:21" ht="27.75" customHeight="1" x14ac:dyDescent="0.25">
      <c r="A302" s="117" t="s">
        <v>20</v>
      </c>
      <c r="B302" s="116"/>
      <c r="C302" s="116"/>
      <c r="D302" s="116"/>
      <c r="E302" s="113">
        <v>851</v>
      </c>
      <c r="F302" s="3" t="s">
        <v>57</v>
      </c>
      <c r="G302" s="3" t="s">
        <v>11</v>
      </c>
      <c r="H302" s="131" t="s">
        <v>614</v>
      </c>
      <c r="I302" s="3" t="s">
        <v>21</v>
      </c>
      <c r="J302" s="22">
        <f t="shared" ref="J302:T302" si="170">J303</f>
        <v>145000</v>
      </c>
      <c r="K302" s="22">
        <f t="shared" si="170"/>
        <v>0</v>
      </c>
      <c r="L302" s="22">
        <f t="shared" si="170"/>
        <v>145000</v>
      </c>
      <c r="M302" s="22">
        <f t="shared" si="170"/>
        <v>0</v>
      </c>
      <c r="N302" s="22">
        <f t="shared" si="170"/>
        <v>145000</v>
      </c>
      <c r="O302" s="22">
        <f t="shared" si="170"/>
        <v>79236</v>
      </c>
      <c r="P302" s="255">
        <f t="shared" si="139"/>
        <v>54.645517241379316</v>
      </c>
      <c r="Q302" s="22"/>
      <c r="R302" s="22" t="e">
        <f t="shared" si="170"/>
        <v>#REF!</v>
      </c>
      <c r="S302" s="22" t="e">
        <f t="shared" si="170"/>
        <v>#REF!</v>
      </c>
      <c r="T302" s="22" t="e">
        <f t="shared" si="170"/>
        <v>#REF!</v>
      </c>
      <c r="U302" s="254" t="e">
        <f t="shared" si="140"/>
        <v>#REF!</v>
      </c>
    </row>
    <row r="303" spans="1:21" ht="27.75" customHeight="1" x14ac:dyDescent="0.25">
      <c r="A303" s="117" t="s">
        <v>9</v>
      </c>
      <c r="B303" s="117"/>
      <c r="C303" s="117"/>
      <c r="D303" s="117"/>
      <c r="E303" s="113">
        <v>851</v>
      </c>
      <c r="F303" s="3" t="s">
        <v>57</v>
      </c>
      <c r="G303" s="3" t="s">
        <v>11</v>
      </c>
      <c r="H303" s="131" t="s">
        <v>614</v>
      </c>
      <c r="I303" s="3" t="s">
        <v>22</v>
      </c>
      <c r="J303" s="22">
        <f>'6.ВС'!J171</f>
        <v>145000</v>
      </c>
      <c r="K303" s="22">
        <f>'6.ВС'!K171</f>
        <v>0</v>
      </c>
      <c r="L303" s="22">
        <f>'6.ВС'!L171</f>
        <v>145000</v>
      </c>
      <c r="M303" s="22">
        <f>'6.ВС'!M171</f>
        <v>0</v>
      </c>
      <c r="N303" s="22">
        <f>'6.ВС'!N171</f>
        <v>145000</v>
      </c>
      <c r="O303" s="22">
        <f>'6.ВС'!O171</f>
        <v>79236</v>
      </c>
      <c r="P303" s="255">
        <f t="shared" si="139"/>
        <v>54.645517241379316</v>
      </c>
      <c r="Q303" s="22"/>
      <c r="R303" s="22" t="e">
        <f>'6.ВС'!#REF!</f>
        <v>#REF!</v>
      </c>
      <c r="S303" s="22" t="e">
        <f>'6.ВС'!#REF!</f>
        <v>#REF!</v>
      </c>
      <c r="T303" s="22" t="e">
        <f>'6.ВС'!#REF!</f>
        <v>#REF!</v>
      </c>
      <c r="U303" s="254" t="e">
        <f t="shared" si="140"/>
        <v>#REF!</v>
      </c>
    </row>
    <row r="304" spans="1:21" ht="27.75" customHeight="1" x14ac:dyDescent="0.25">
      <c r="A304" s="117" t="s">
        <v>40</v>
      </c>
      <c r="B304" s="117"/>
      <c r="C304" s="117"/>
      <c r="D304" s="117"/>
      <c r="E304" s="113">
        <v>851</v>
      </c>
      <c r="F304" s="3" t="s">
        <v>57</v>
      </c>
      <c r="G304" s="3" t="s">
        <v>11</v>
      </c>
      <c r="H304" s="131" t="s">
        <v>614</v>
      </c>
      <c r="I304" s="3" t="s">
        <v>81</v>
      </c>
      <c r="J304" s="22">
        <f t="shared" ref="J304:T304" si="171">J305</f>
        <v>796190</v>
      </c>
      <c r="K304" s="22">
        <f t="shared" si="171"/>
        <v>0</v>
      </c>
      <c r="L304" s="22">
        <f t="shared" si="171"/>
        <v>796190</v>
      </c>
      <c r="M304" s="22">
        <f t="shared" si="171"/>
        <v>0</v>
      </c>
      <c r="N304" s="22">
        <f t="shared" si="171"/>
        <v>796190</v>
      </c>
      <c r="O304" s="22">
        <f t="shared" si="171"/>
        <v>61490</v>
      </c>
      <c r="P304" s="255">
        <f t="shared" si="139"/>
        <v>7.7230309348271149</v>
      </c>
      <c r="Q304" s="22"/>
      <c r="R304" s="22" t="e">
        <f t="shared" si="171"/>
        <v>#REF!</v>
      </c>
      <c r="S304" s="22" t="e">
        <f t="shared" si="171"/>
        <v>#REF!</v>
      </c>
      <c r="T304" s="22" t="e">
        <f t="shared" si="171"/>
        <v>#REF!</v>
      </c>
      <c r="U304" s="254" t="e">
        <f t="shared" si="140"/>
        <v>#REF!</v>
      </c>
    </row>
    <row r="305" spans="1:21" ht="27.75" customHeight="1" x14ac:dyDescent="0.25">
      <c r="A305" s="117" t="s">
        <v>82</v>
      </c>
      <c r="B305" s="117"/>
      <c r="C305" s="117"/>
      <c r="D305" s="117"/>
      <c r="E305" s="113">
        <v>851</v>
      </c>
      <c r="F305" s="3" t="s">
        <v>57</v>
      </c>
      <c r="G305" s="3" t="s">
        <v>11</v>
      </c>
      <c r="H305" s="131" t="s">
        <v>614</v>
      </c>
      <c r="I305" s="3" t="s">
        <v>83</v>
      </c>
      <c r="J305" s="22">
        <f>'6.ВС'!J173</f>
        <v>796190</v>
      </c>
      <c r="K305" s="22">
        <f>'6.ВС'!K173</f>
        <v>0</v>
      </c>
      <c r="L305" s="22">
        <f>'6.ВС'!L173</f>
        <v>796190</v>
      </c>
      <c r="M305" s="22">
        <f>'6.ВС'!M173</f>
        <v>0</v>
      </c>
      <c r="N305" s="22">
        <f>'6.ВС'!N173</f>
        <v>796190</v>
      </c>
      <c r="O305" s="22">
        <f>'6.ВС'!O173</f>
        <v>61490</v>
      </c>
      <c r="P305" s="255">
        <f t="shared" si="139"/>
        <v>7.7230309348271149</v>
      </c>
      <c r="Q305" s="22"/>
      <c r="R305" s="22" t="e">
        <f>'6.ВС'!#REF!</f>
        <v>#REF!</v>
      </c>
      <c r="S305" s="22" t="e">
        <f>'6.ВС'!#REF!</f>
        <v>#REF!</v>
      </c>
      <c r="T305" s="22" t="e">
        <f>'6.ВС'!#REF!</f>
        <v>#REF!</v>
      </c>
      <c r="U305" s="254" t="e">
        <f t="shared" si="140"/>
        <v>#REF!</v>
      </c>
    </row>
    <row r="306" spans="1:21" ht="27.75" customHeight="1" x14ac:dyDescent="0.25">
      <c r="A306" s="73" t="s">
        <v>115</v>
      </c>
      <c r="B306" s="209"/>
      <c r="C306" s="209"/>
      <c r="D306" s="209"/>
      <c r="E306" s="4">
        <v>851</v>
      </c>
      <c r="F306" s="3" t="s">
        <v>57</v>
      </c>
      <c r="G306" s="3" t="s">
        <v>11</v>
      </c>
      <c r="H306" s="150" t="s">
        <v>776</v>
      </c>
      <c r="I306" s="3"/>
      <c r="J306" s="22">
        <f t="shared" ref="J306" si="172">J307</f>
        <v>70000</v>
      </c>
      <c r="K306" s="22">
        <f t="shared" ref="J306:T307" si="173">K307</f>
        <v>0</v>
      </c>
      <c r="L306" s="22">
        <f t="shared" si="173"/>
        <v>70000</v>
      </c>
      <c r="M306" s="22">
        <f t="shared" si="173"/>
        <v>0</v>
      </c>
      <c r="N306" s="22">
        <f t="shared" si="173"/>
        <v>70000</v>
      </c>
      <c r="O306" s="22">
        <f t="shared" si="173"/>
        <v>21000</v>
      </c>
      <c r="P306" s="255">
        <f t="shared" si="139"/>
        <v>30</v>
      </c>
      <c r="Q306" s="22"/>
      <c r="R306" s="22" t="e">
        <f t="shared" si="173"/>
        <v>#REF!</v>
      </c>
      <c r="S306" s="22" t="e">
        <f t="shared" si="173"/>
        <v>#REF!</v>
      </c>
      <c r="T306" s="22" t="e">
        <f t="shared" si="173"/>
        <v>#REF!</v>
      </c>
      <c r="U306" s="254" t="e">
        <f t="shared" si="140"/>
        <v>#REF!</v>
      </c>
    </row>
    <row r="307" spans="1:21" ht="27.75" customHeight="1" x14ac:dyDescent="0.25">
      <c r="A307" s="73" t="s">
        <v>40</v>
      </c>
      <c r="B307" s="209"/>
      <c r="C307" s="209"/>
      <c r="D307" s="209"/>
      <c r="E307" s="4">
        <v>851</v>
      </c>
      <c r="F307" s="3" t="s">
        <v>57</v>
      </c>
      <c r="G307" s="3" t="s">
        <v>11</v>
      </c>
      <c r="H307" s="150" t="s">
        <v>776</v>
      </c>
      <c r="I307" s="3" t="s">
        <v>81</v>
      </c>
      <c r="J307" s="22">
        <f t="shared" si="173"/>
        <v>70000</v>
      </c>
      <c r="K307" s="22">
        <f t="shared" si="173"/>
        <v>0</v>
      </c>
      <c r="L307" s="22">
        <f t="shared" si="173"/>
        <v>70000</v>
      </c>
      <c r="M307" s="22">
        <f t="shared" si="173"/>
        <v>0</v>
      </c>
      <c r="N307" s="22">
        <f t="shared" si="173"/>
        <v>70000</v>
      </c>
      <c r="O307" s="22">
        <f t="shared" si="173"/>
        <v>21000</v>
      </c>
      <c r="P307" s="255">
        <f t="shared" si="139"/>
        <v>30</v>
      </c>
      <c r="Q307" s="22"/>
      <c r="R307" s="22" t="e">
        <f t="shared" si="173"/>
        <v>#REF!</v>
      </c>
      <c r="S307" s="22" t="e">
        <f t="shared" si="173"/>
        <v>#REF!</v>
      </c>
      <c r="T307" s="22" t="e">
        <f t="shared" si="173"/>
        <v>#REF!</v>
      </c>
      <c r="U307" s="254" t="e">
        <f t="shared" si="140"/>
        <v>#REF!</v>
      </c>
    </row>
    <row r="308" spans="1:21" ht="27.75" customHeight="1" x14ac:dyDescent="0.25">
      <c r="A308" s="73" t="s">
        <v>82</v>
      </c>
      <c r="B308" s="209"/>
      <c r="C308" s="209"/>
      <c r="D308" s="209"/>
      <c r="E308" s="4">
        <v>851</v>
      </c>
      <c r="F308" s="3" t="s">
        <v>57</v>
      </c>
      <c r="G308" s="3" t="s">
        <v>11</v>
      </c>
      <c r="H308" s="150" t="s">
        <v>776</v>
      </c>
      <c r="I308" s="3" t="s">
        <v>83</v>
      </c>
      <c r="J308" s="22">
        <f>'6.ВС'!J176</f>
        <v>70000</v>
      </c>
      <c r="K308" s="22">
        <f>'6.ВС'!K176</f>
        <v>0</v>
      </c>
      <c r="L308" s="22">
        <f>'6.ВС'!L176</f>
        <v>70000</v>
      </c>
      <c r="M308" s="22">
        <f>'6.ВС'!M176</f>
        <v>0</v>
      </c>
      <c r="N308" s="22">
        <f>'6.ВС'!N176</f>
        <v>70000</v>
      </c>
      <c r="O308" s="22">
        <f>'6.ВС'!O176</f>
        <v>21000</v>
      </c>
      <c r="P308" s="255">
        <f t="shared" si="139"/>
        <v>30</v>
      </c>
      <c r="Q308" s="22"/>
      <c r="R308" s="22" t="e">
        <f>'6.ВС'!#REF!</f>
        <v>#REF!</v>
      </c>
      <c r="S308" s="22" t="e">
        <f>'6.ВС'!#REF!</f>
        <v>#REF!</v>
      </c>
      <c r="T308" s="22" t="e">
        <f>'6.ВС'!#REF!</f>
        <v>#REF!</v>
      </c>
      <c r="U308" s="254" t="e">
        <f t="shared" si="140"/>
        <v>#REF!</v>
      </c>
    </row>
    <row r="309" spans="1:21" ht="27.75" customHeight="1" x14ac:dyDescent="0.25">
      <c r="A309" s="116" t="s">
        <v>85</v>
      </c>
      <c r="B309" s="117"/>
      <c r="C309" s="117"/>
      <c r="D309" s="117"/>
      <c r="E309" s="113">
        <v>851</v>
      </c>
      <c r="F309" s="3" t="s">
        <v>57</v>
      </c>
      <c r="G309" s="3" t="s">
        <v>11</v>
      </c>
      <c r="H309" s="131" t="s">
        <v>616</v>
      </c>
      <c r="I309" s="5"/>
      <c r="J309" s="22">
        <f t="shared" ref="J309:O309" si="174">J310+J312</f>
        <v>5600000</v>
      </c>
      <c r="K309" s="22">
        <f t="shared" si="174"/>
        <v>0</v>
      </c>
      <c r="L309" s="22">
        <f t="shared" si="174"/>
        <v>0</v>
      </c>
      <c r="M309" s="22">
        <f t="shared" si="174"/>
        <v>5600000</v>
      </c>
      <c r="N309" s="22">
        <f t="shared" si="174"/>
        <v>5600000</v>
      </c>
      <c r="O309" s="22">
        <f t="shared" si="174"/>
        <v>4199600</v>
      </c>
      <c r="P309" s="255">
        <f t="shared" si="139"/>
        <v>74.992857142857133</v>
      </c>
      <c r="Q309" s="22"/>
      <c r="R309" s="22" t="e">
        <f t="shared" ref="R309:T309" si="175">R310+R312</f>
        <v>#REF!</v>
      </c>
      <c r="S309" s="22" t="e">
        <f t="shared" si="175"/>
        <v>#REF!</v>
      </c>
      <c r="T309" s="22" t="e">
        <f t="shared" si="175"/>
        <v>#REF!</v>
      </c>
      <c r="U309" s="254" t="e">
        <f t="shared" si="140"/>
        <v>#REF!</v>
      </c>
    </row>
    <row r="310" spans="1:21" ht="27.75" customHeight="1" x14ac:dyDescent="0.25">
      <c r="A310" s="117" t="s">
        <v>20</v>
      </c>
      <c r="B310" s="117"/>
      <c r="C310" s="117"/>
      <c r="D310" s="117"/>
      <c r="E310" s="113">
        <v>851</v>
      </c>
      <c r="F310" s="3" t="s">
        <v>57</v>
      </c>
      <c r="G310" s="3" t="s">
        <v>11</v>
      </c>
      <c r="H310" s="131" t="s">
        <v>616</v>
      </c>
      <c r="I310" s="5">
        <v>200</v>
      </c>
      <c r="J310" s="22">
        <f t="shared" ref="J310:T310" si="176">J311</f>
        <v>375000</v>
      </c>
      <c r="K310" s="22">
        <f t="shared" si="176"/>
        <v>0</v>
      </c>
      <c r="L310" s="22">
        <f t="shared" si="176"/>
        <v>0</v>
      </c>
      <c r="M310" s="22">
        <f t="shared" si="176"/>
        <v>375000</v>
      </c>
      <c r="N310" s="22">
        <f t="shared" si="176"/>
        <v>375000</v>
      </c>
      <c r="O310" s="22">
        <f t="shared" si="176"/>
        <v>210000</v>
      </c>
      <c r="P310" s="255">
        <f t="shared" si="139"/>
        <v>56.000000000000007</v>
      </c>
      <c r="Q310" s="22"/>
      <c r="R310" s="22" t="e">
        <f t="shared" si="176"/>
        <v>#REF!</v>
      </c>
      <c r="S310" s="22" t="e">
        <f t="shared" si="176"/>
        <v>#REF!</v>
      </c>
      <c r="T310" s="22" t="e">
        <f t="shared" si="176"/>
        <v>#REF!</v>
      </c>
      <c r="U310" s="254" t="e">
        <f t="shared" si="140"/>
        <v>#REF!</v>
      </c>
    </row>
    <row r="311" spans="1:21" ht="27.75" customHeight="1" x14ac:dyDescent="0.25">
      <c r="A311" s="117" t="s">
        <v>9</v>
      </c>
      <c r="B311" s="117"/>
      <c r="C311" s="117"/>
      <c r="D311" s="117"/>
      <c r="E311" s="113">
        <v>851</v>
      </c>
      <c r="F311" s="3" t="s">
        <v>57</v>
      </c>
      <c r="G311" s="3" t="s">
        <v>11</v>
      </c>
      <c r="H311" s="131" t="s">
        <v>616</v>
      </c>
      <c r="I311" s="5">
        <v>240</v>
      </c>
      <c r="J311" s="22">
        <f>'6.ВС'!J179</f>
        <v>375000</v>
      </c>
      <c r="K311" s="22">
        <f>'6.ВС'!K179</f>
        <v>0</v>
      </c>
      <c r="L311" s="22">
        <f>'6.ВС'!L179</f>
        <v>0</v>
      </c>
      <c r="M311" s="22">
        <f>'6.ВС'!M179</f>
        <v>375000</v>
      </c>
      <c r="N311" s="22">
        <f>'6.ВС'!N179</f>
        <v>375000</v>
      </c>
      <c r="O311" s="22">
        <f>'6.ВС'!O179</f>
        <v>210000</v>
      </c>
      <c r="P311" s="255">
        <f t="shared" si="139"/>
        <v>56.000000000000007</v>
      </c>
      <c r="Q311" s="22"/>
      <c r="R311" s="22" t="e">
        <f>'6.ВС'!#REF!</f>
        <v>#REF!</v>
      </c>
      <c r="S311" s="22" t="e">
        <f>'6.ВС'!#REF!</f>
        <v>#REF!</v>
      </c>
      <c r="T311" s="22" t="e">
        <f>'6.ВС'!#REF!</f>
        <v>#REF!</v>
      </c>
      <c r="U311" s="254" t="e">
        <f t="shared" si="140"/>
        <v>#REF!</v>
      </c>
    </row>
    <row r="312" spans="1:21" ht="27.75" customHeight="1" x14ac:dyDescent="0.25">
      <c r="A312" s="117" t="s">
        <v>40</v>
      </c>
      <c r="B312" s="117"/>
      <c r="C312" s="117"/>
      <c r="D312" s="117"/>
      <c r="E312" s="113">
        <v>851</v>
      </c>
      <c r="F312" s="3" t="s">
        <v>57</v>
      </c>
      <c r="G312" s="3" t="s">
        <v>11</v>
      </c>
      <c r="H312" s="131" t="s">
        <v>616</v>
      </c>
      <c r="I312" s="5">
        <v>600</v>
      </c>
      <c r="J312" s="22">
        <f t="shared" ref="J312:T312" si="177">J313</f>
        <v>5225000</v>
      </c>
      <c r="K312" s="22">
        <f t="shared" si="177"/>
        <v>0</v>
      </c>
      <c r="L312" s="22">
        <f t="shared" si="177"/>
        <v>0</v>
      </c>
      <c r="M312" s="22">
        <f t="shared" si="177"/>
        <v>5225000</v>
      </c>
      <c r="N312" s="22">
        <f t="shared" si="177"/>
        <v>5225000</v>
      </c>
      <c r="O312" s="22">
        <f t="shared" si="177"/>
        <v>3989600</v>
      </c>
      <c r="P312" s="255">
        <f t="shared" si="139"/>
        <v>76.355980861244021</v>
      </c>
      <c r="Q312" s="22"/>
      <c r="R312" s="22" t="e">
        <f t="shared" si="177"/>
        <v>#REF!</v>
      </c>
      <c r="S312" s="22" t="e">
        <f t="shared" si="177"/>
        <v>#REF!</v>
      </c>
      <c r="T312" s="22" t="e">
        <f t="shared" si="177"/>
        <v>#REF!</v>
      </c>
      <c r="U312" s="254" t="e">
        <f t="shared" si="140"/>
        <v>#REF!</v>
      </c>
    </row>
    <row r="313" spans="1:21" ht="27.75" customHeight="1" x14ac:dyDescent="0.25">
      <c r="A313" s="117" t="s">
        <v>82</v>
      </c>
      <c r="B313" s="117"/>
      <c r="C313" s="117"/>
      <c r="D313" s="117"/>
      <c r="E313" s="113">
        <v>851</v>
      </c>
      <c r="F313" s="3" t="s">
        <v>57</v>
      </c>
      <c r="G313" s="3" t="s">
        <v>11</v>
      </c>
      <c r="H313" s="131" t="s">
        <v>616</v>
      </c>
      <c r="I313" s="3" t="s">
        <v>83</v>
      </c>
      <c r="J313" s="22">
        <f>'6.ВС'!J181</f>
        <v>5225000</v>
      </c>
      <c r="K313" s="22">
        <f>'6.ВС'!K181</f>
        <v>0</v>
      </c>
      <c r="L313" s="22">
        <f>'6.ВС'!L181</f>
        <v>0</v>
      </c>
      <c r="M313" s="22">
        <f>'6.ВС'!M181</f>
        <v>5225000</v>
      </c>
      <c r="N313" s="22">
        <f>'6.ВС'!N181</f>
        <v>5225000</v>
      </c>
      <c r="O313" s="22">
        <f>'6.ВС'!O181</f>
        <v>3989600</v>
      </c>
      <c r="P313" s="255">
        <f t="shared" si="139"/>
        <v>76.355980861244021</v>
      </c>
      <c r="Q313" s="22"/>
      <c r="R313" s="22" t="e">
        <f>'6.ВС'!#REF!</f>
        <v>#REF!</v>
      </c>
      <c r="S313" s="22" t="e">
        <f>'6.ВС'!#REF!</f>
        <v>#REF!</v>
      </c>
      <c r="T313" s="22" t="e">
        <f>'6.ВС'!#REF!</f>
        <v>#REF!</v>
      </c>
      <c r="U313" s="254" t="e">
        <f t="shared" si="140"/>
        <v>#REF!</v>
      </c>
    </row>
    <row r="314" spans="1:21" ht="27.75" customHeight="1" x14ac:dyDescent="0.25">
      <c r="A314" s="117" t="s">
        <v>250</v>
      </c>
      <c r="B314" s="117"/>
      <c r="C314" s="117"/>
      <c r="D314" s="117"/>
      <c r="E314" s="113">
        <v>851</v>
      </c>
      <c r="F314" s="3" t="s">
        <v>57</v>
      </c>
      <c r="G314" s="3" t="s">
        <v>11</v>
      </c>
      <c r="H314" s="130" t="s">
        <v>617</v>
      </c>
      <c r="I314" s="3"/>
      <c r="J314" s="22">
        <f t="shared" ref="J314:T315" si="178">J315</f>
        <v>88667</v>
      </c>
      <c r="K314" s="22">
        <f t="shared" si="178"/>
        <v>84234</v>
      </c>
      <c r="L314" s="22">
        <f t="shared" si="178"/>
        <v>4433</v>
      </c>
      <c r="M314" s="22">
        <f t="shared" si="178"/>
        <v>0</v>
      </c>
      <c r="N314" s="22">
        <f t="shared" si="178"/>
        <v>88667</v>
      </c>
      <c r="O314" s="22">
        <f t="shared" si="178"/>
        <v>88667</v>
      </c>
      <c r="P314" s="255">
        <f t="shared" ref="P314:P358" si="179">O314/N314*100</f>
        <v>100</v>
      </c>
      <c r="Q314" s="22"/>
      <c r="R314" s="22" t="e">
        <f t="shared" si="178"/>
        <v>#REF!</v>
      </c>
      <c r="S314" s="22" t="e">
        <f t="shared" si="178"/>
        <v>#REF!</v>
      </c>
      <c r="T314" s="22" t="e">
        <f t="shared" si="178"/>
        <v>#REF!</v>
      </c>
      <c r="U314" s="254" t="e">
        <f t="shared" ref="U314:U358" si="180">T314/S314*100</f>
        <v>#REF!</v>
      </c>
    </row>
    <row r="315" spans="1:21" ht="27.75" customHeight="1" x14ac:dyDescent="0.25">
      <c r="A315" s="117" t="s">
        <v>40</v>
      </c>
      <c r="B315" s="117"/>
      <c r="C315" s="117"/>
      <c r="D315" s="117"/>
      <c r="E315" s="113">
        <v>851</v>
      </c>
      <c r="F315" s="3" t="s">
        <v>57</v>
      </c>
      <c r="G315" s="3" t="s">
        <v>11</v>
      </c>
      <c r="H315" s="130" t="s">
        <v>617</v>
      </c>
      <c r="I315" s="3" t="s">
        <v>81</v>
      </c>
      <c r="J315" s="22">
        <f t="shared" si="178"/>
        <v>88667</v>
      </c>
      <c r="K315" s="22">
        <f t="shared" si="178"/>
        <v>84234</v>
      </c>
      <c r="L315" s="22">
        <f t="shared" si="178"/>
        <v>4433</v>
      </c>
      <c r="M315" s="22">
        <f t="shared" si="178"/>
        <v>0</v>
      </c>
      <c r="N315" s="22">
        <f t="shared" si="178"/>
        <v>88667</v>
      </c>
      <c r="O315" s="22">
        <f t="shared" si="178"/>
        <v>88667</v>
      </c>
      <c r="P315" s="255">
        <f t="shared" si="179"/>
        <v>100</v>
      </c>
      <c r="Q315" s="22"/>
      <c r="R315" s="22" t="e">
        <f t="shared" si="178"/>
        <v>#REF!</v>
      </c>
      <c r="S315" s="22" t="e">
        <f t="shared" si="178"/>
        <v>#REF!</v>
      </c>
      <c r="T315" s="22" t="e">
        <f t="shared" si="178"/>
        <v>#REF!</v>
      </c>
      <c r="U315" s="254" t="e">
        <f t="shared" si="180"/>
        <v>#REF!</v>
      </c>
    </row>
    <row r="316" spans="1:21" ht="27.75" customHeight="1" x14ac:dyDescent="0.25">
      <c r="A316" s="117" t="s">
        <v>41</v>
      </c>
      <c r="B316" s="117"/>
      <c r="C316" s="117"/>
      <c r="D316" s="117"/>
      <c r="E316" s="113">
        <v>851</v>
      </c>
      <c r="F316" s="3" t="s">
        <v>57</v>
      </c>
      <c r="G316" s="3" t="s">
        <v>11</v>
      </c>
      <c r="H316" s="130" t="s">
        <v>617</v>
      </c>
      <c r="I316" s="3" t="s">
        <v>83</v>
      </c>
      <c r="J316" s="22">
        <f>'6.ВС'!J184</f>
        <v>88667</v>
      </c>
      <c r="K316" s="22">
        <f>'6.ВС'!K184</f>
        <v>84234</v>
      </c>
      <c r="L316" s="22">
        <f>'6.ВС'!L184</f>
        <v>4433</v>
      </c>
      <c r="M316" s="22">
        <f>'6.ВС'!M184</f>
        <v>0</v>
      </c>
      <c r="N316" s="22">
        <f>'6.ВС'!N184</f>
        <v>88667</v>
      </c>
      <c r="O316" s="22">
        <f>'6.ВС'!O184</f>
        <v>88667</v>
      </c>
      <c r="P316" s="255">
        <f t="shared" si="179"/>
        <v>100</v>
      </c>
      <c r="Q316" s="22"/>
      <c r="R316" s="22" t="e">
        <f>'6.ВС'!#REF!</f>
        <v>#REF!</v>
      </c>
      <c r="S316" s="22" t="e">
        <f>'6.ВС'!#REF!</f>
        <v>#REF!</v>
      </c>
      <c r="T316" s="22" t="e">
        <f>'6.ВС'!#REF!</f>
        <v>#REF!</v>
      </c>
      <c r="U316" s="254" t="e">
        <f t="shared" si="180"/>
        <v>#REF!</v>
      </c>
    </row>
    <row r="317" spans="1:21" ht="27.75" customHeight="1" x14ac:dyDescent="0.25">
      <c r="A317" s="117" t="s">
        <v>244</v>
      </c>
      <c r="B317" s="117"/>
      <c r="C317" s="117"/>
      <c r="D317" s="117"/>
      <c r="E317" s="113">
        <v>851</v>
      </c>
      <c r="F317" s="3" t="s">
        <v>57</v>
      </c>
      <c r="G317" s="3" t="s">
        <v>11</v>
      </c>
      <c r="H317" s="130" t="s">
        <v>615</v>
      </c>
      <c r="I317" s="3"/>
      <c r="J317" s="22">
        <f t="shared" ref="J317:T318" si="181">J318</f>
        <v>209203</v>
      </c>
      <c r="K317" s="22">
        <f t="shared" si="181"/>
        <v>0</v>
      </c>
      <c r="L317" s="22">
        <f t="shared" si="181"/>
        <v>209203</v>
      </c>
      <c r="M317" s="22">
        <f t="shared" si="181"/>
        <v>0</v>
      </c>
      <c r="N317" s="22">
        <f t="shared" si="181"/>
        <v>209203</v>
      </c>
      <c r="O317" s="22">
        <f t="shared" si="181"/>
        <v>209203</v>
      </c>
      <c r="P317" s="255">
        <f t="shared" si="179"/>
        <v>100</v>
      </c>
      <c r="Q317" s="22"/>
      <c r="R317" s="22" t="e">
        <f t="shared" si="181"/>
        <v>#REF!</v>
      </c>
      <c r="S317" s="22" t="e">
        <f t="shared" si="181"/>
        <v>#REF!</v>
      </c>
      <c r="T317" s="22" t="e">
        <f t="shared" si="181"/>
        <v>#REF!</v>
      </c>
      <c r="U317" s="254" t="e">
        <f t="shared" si="180"/>
        <v>#REF!</v>
      </c>
    </row>
    <row r="318" spans="1:21" ht="27.75" customHeight="1" x14ac:dyDescent="0.25">
      <c r="A318" s="117" t="s">
        <v>20</v>
      </c>
      <c r="B318" s="117"/>
      <c r="C318" s="117"/>
      <c r="D318" s="117"/>
      <c r="E318" s="113">
        <v>851</v>
      </c>
      <c r="F318" s="3" t="s">
        <v>57</v>
      </c>
      <c r="G318" s="3" t="s">
        <v>11</v>
      </c>
      <c r="H318" s="130" t="s">
        <v>615</v>
      </c>
      <c r="I318" s="3" t="s">
        <v>21</v>
      </c>
      <c r="J318" s="22">
        <f t="shared" si="181"/>
        <v>209203</v>
      </c>
      <c r="K318" s="22">
        <f t="shared" si="181"/>
        <v>0</v>
      </c>
      <c r="L318" s="22">
        <f t="shared" si="181"/>
        <v>209203</v>
      </c>
      <c r="M318" s="22">
        <f t="shared" si="181"/>
        <v>0</v>
      </c>
      <c r="N318" s="22">
        <f t="shared" si="181"/>
        <v>209203</v>
      </c>
      <c r="O318" s="22">
        <f t="shared" si="181"/>
        <v>209203</v>
      </c>
      <c r="P318" s="255">
        <f t="shared" si="179"/>
        <v>100</v>
      </c>
      <c r="Q318" s="22"/>
      <c r="R318" s="22" t="e">
        <f t="shared" si="181"/>
        <v>#REF!</v>
      </c>
      <c r="S318" s="22" t="e">
        <f t="shared" si="181"/>
        <v>#REF!</v>
      </c>
      <c r="T318" s="22" t="e">
        <f t="shared" si="181"/>
        <v>#REF!</v>
      </c>
      <c r="U318" s="254" t="e">
        <f t="shared" si="180"/>
        <v>#REF!</v>
      </c>
    </row>
    <row r="319" spans="1:21" ht="27.75" customHeight="1" x14ac:dyDescent="0.25">
      <c r="A319" s="117" t="s">
        <v>9</v>
      </c>
      <c r="B319" s="117"/>
      <c r="C319" s="117"/>
      <c r="D319" s="117"/>
      <c r="E319" s="113">
        <v>851</v>
      </c>
      <c r="F319" s="3" t="s">
        <v>57</v>
      </c>
      <c r="G319" s="3" t="s">
        <v>11</v>
      </c>
      <c r="H319" s="130" t="s">
        <v>615</v>
      </c>
      <c r="I319" s="3" t="s">
        <v>22</v>
      </c>
      <c r="J319" s="22">
        <f>'6.ВС'!J187</f>
        <v>209203</v>
      </c>
      <c r="K319" s="22">
        <f>'6.ВС'!K187</f>
        <v>0</v>
      </c>
      <c r="L319" s="22">
        <f>'6.ВС'!L187</f>
        <v>209203</v>
      </c>
      <c r="M319" s="22">
        <f>'6.ВС'!M187</f>
        <v>0</v>
      </c>
      <c r="N319" s="22">
        <f>'6.ВС'!N187</f>
        <v>209203</v>
      </c>
      <c r="O319" s="22">
        <f>'6.ВС'!O187</f>
        <v>209203</v>
      </c>
      <c r="P319" s="255">
        <f t="shared" si="179"/>
        <v>100</v>
      </c>
      <c r="Q319" s="22"/>
      <c r="R319" s="22" t="e">
        <f>'6.ВС'!#REF!</f>
        <v>#REF!</v>
      </c>
      <c r="S319" s="22" t="e">
        <f>'6.ВС'!#REF!</f>
        <v>#REF!</v>
      </c>
      <c r="T319" s="22" t="e">
        <f>'6.ВС'!#REF!</f>
        <v>#REF!</v>
      </c>
      <c r="U319" s="254" t="e">
        <f t="shared" si="180"/>
        <v>#REF!</v>
      </c>
    </row>
    <row r="320" spans="1:21" ht="27.75" customHeight="1" x14ac:dyDescent="0.25">
      <c r="A320" s="116" t="s">
        <v>88</v>
      </c>
      <c r="B320" s="117"/>
      <c r="C320" s="117"/>
      <c r="D320" s="117"/>
      <c r="E320" s="113">
        <v>851</v>
      </c>
      <c r="F320" s="3" t="s">
        <v>57</v>
      </c>
      <c r="G320" s="3" t="s">
        <v>13</v>
      </c>
      <c r="H320" s="4"/>
      <c r="I320" s="3"/>
      <c r="J320" s="133">
        <f t="shared" ref="J320:T322" si="182">J321</f>
        <v>5000</v>
      </c>
      <c r="K320" s="133">
        <f t="shared" si="182"/>
        <v>0</v>
      </c>
      <c r="L320" s="133">
        <f t="shared" si="182"/>
        <v>5000</v>
      </c>
      <c r="M320" s="133">
        <f t="shared" si="182"/>
        <v>0</v>
      </c>
      <c r="N320" s="133">
        <f t="shared" si="182"/>
        <v>5000</v>
      </c>
      <c r="O320" s="133">
        <f t="shared" si="182"/>
        <v>0</v>
      </c>
      <c r="P320" s="255">
        <f t="shared" si="179"/>
        <v>0</v>
      </c>
      <c r="Q320" s="133"/>
      <c r="R320" s="133" t="e">
        <f t="shared" si="182"/>
        <v>#REF!</v>
      </c>
      <c r="S320" s="133" t="e">
        <f t="shared" si="182"/>
        <v>#REF!</v>
      </c>
      <c r="T320" s="133" t="e">
        <f t="shared" si="182"/>
        <v>#REF!</v>
      </c>
      <c r="U320" s="254" t="e">
        <f t="shared" si="180"/>
        <v>#REF!</v>
      </c>
    </row>
    <row r="321" spans="1:21" ht="27.75" customHeight="1" x14ac:dyDescent="0.25">
      <c r="A321" s="116" t="s">
        <v>89</v>
      </c>
      <c r="B321" s="117"/>
      <c r="C321" s="117"/>
      <c r="D321" s="117"/>
      <c r="E321" s="113">
        <v>851</v>
      </c>
      <c r="F321" s="3" t="s">
        <v>57</v>
      </c>
      <c r="G321" s="3" t="s">
        <v>13</v>
      </c>
      <c r="H321" s="131" t="s">
        <v>619</v>
      </c>
      <c r="I321" s="3"/>
      <c r="J321" s="22">
        <f t="shared" si="182"/>
        <v>5000</v>
      </c>
      <c r="K321" s="22">
        <f t="shared" si="182"/>
        <v>0</v>
      </c>
      <c r="L321" s="22">
        <f t="shared" si="182"/>
        <v>5000</v>
      </c>
      <c r="M321" s="22">
        <f t="shared" si="182"/>
        <v>0</v>
      </c>
      <c r="N321" s="22">
        <f t="shared" si="182"/>
        <v>5000</v>
      </c>
      <c r="O321" s="22">
        <f t="shared" si="182"/>
        <v>0</v>
      </c>
      <c r="P321" s="255">
        <f t="shared" si="179"/>
        <v>0</v>
      </c>
      <c r="Q321" s="22"/>
      <c r="R321" s="22" t="e">
        <f t="shared" si="182"/>
        <v>#REF!</v>
      </c>
      <c r="S321" s="22" t="e">
        <f t="shared" si="182"/>
        <v>#REF!</v>
      </c>
      <c r="T321" s="22" t="e">
        <f t="shared" si="182"/>
        <v>#REF!</v>
      </c>
      <c r="U321" s="254" t="e">
        <f t="shared" si="180"/>
        <v>#REF!</v>
      </c>
    </row>
    <row r="322" spans="1:21" ht="27.75" customHeight="1" x14ac:dyDescent="0.25">
      <c r="A322" s="117" t="s">
        <v>20</v>
      </c>
      <c r="B322" s="116"/>
      <c r="C322" s="116"/>
      <c r="D322" s="116"/>
      <c r="E322" s="113">
        <v>851</v>
      </c>
      <c r="F322" s="3" t="s">
        <v>57</v>
      </c>
      <c r="G322" s="3" t="s">
        <v>13</v>
      </c>
      <c r="H322" s="131" t="s">
        <v>619</v>
      </c>
      <c r="I322" s="3" t="s">
        <v>21</v>
      </c>
      <c r="J322" s="22">
        <f t="shared" si="182"/>
        <v>5000</v>
      </c>
      <c r="K322" s="22">
        <f t="shared" si="182"/>
        <v>0</v>
      </c>
      <c r="L322" s="22">
        <f t="shared" si="182"/>
        <v>5000</v>
      </c>
      <c r="M322" s="22">
        <f t="shared" si="182"/>
        <v>0</v>
      </c>
      <c r="N322" s="22">
        <f t="shared" si="182"/>
        <v>5000</v>
      </c>
      <c r="O322" s="22">
        <f t="shared" si="182"/>
        <v>0</v>
      </c>
      <c r="P322" s="255">
        <f t="shared" si="179"/>
        <v>0</v>
      </c>
      <c r="Q322" s="22"/>
      <c r="R322" s="22" t="e">
        <f t="shared" si="182"/>
        <v>#REF!</v>
      </c>
      <c r="S322" s="22" t="e">
        <f t="shared" si="182"/>
        <v>#REF!</v>
      </c>
      <c r="T322" s="22" t="e">
        <f t="shared" si="182"/>
        <v>#REF!</v>
      </c>
      <c r="U322" s="254" t="e">
        <f t="shared" si="180"/>
        <v>#REF!</v>
      </c>
    </row>
    <row r="323" spans="1:21" ht="27.75" customHeight="1" x14ac:dyDescent="0.25">
      <c r="A323" s="117" t="s">
        <v>9</v>
      </c>
      <c r="B323" s="117"/>
      <c r="C323" s="117"/>
      <c r="D323" s="117"/>
      <c r="E323" s="113">
        <v>851</v>
      </c>
      <c r="F323" s="3" t="s">
        <v>57</v>
      </c>
      <c r="G323" s="3" t="s">
        <v>13</v>
      </c>
      <c r="H323" s="131" t="s">
        <v>619</v>
      </c>
      <c r="I323" s="3" t="s">
        <v>22</v>
      </c>
      <c r="J323" s="22">
        <f>'6.ВС'!J191</f>
        <v>5000</v>
      </c>
      <c r="K323" s="22">
        <f>'6.ВС'!K191</f>
        <v>0</v>
      </c>
      <c r="L323" s="22">
        <f>'6.ВС'!L191</f>
        <v>5000</v>
      </c>
      <c r="M323" s="22">
        <f>'6.ВС'!M191</f>
        <v>0</v>
      </c>
      <c r="N323" s="22">
        <f>'6.ВС'!N191</f>
        <v>5000</v>
      </c>
      <c r="O323" s="22">
        <f>'6.ВС'!O191</f>
        <v>0</v>
      </c>
      <c r="P323" s="255">
        <f t="shared" si="179"/>
        <v>0</v>
      </c>
      <c r="Q323" s="22"/>
      <c r="R323" s="22" t="e">
        <f>'6.ВС'!#REF!</f>
        <v>#REF!</v>
      </c>
      <c r="S323" s="22" t="e">
        <f>'6.ВС'!#REF!</f>
        <v>#REF!</v>
      </c>
      <c r="T323" s="22" t="e">
        <f>'6.ВС'!#REF!</f>
        <v>#REF!</v>
      </c>
      <c r="U323" s="254" t="e">
        <f t="shared" si="180"/>
        <v>#REF!</v>
      </c>
    </row>
    <row r="324" spans="1:21" ht="27.75" customHeight="1" x14ac:dyDescent="0.25">
      <c r="A324" s="116" t="s">
        <v>90</v>
      </c>
      <c r="B324" s="117"/>
      <c r="C324" s="117"/>
      <c r="D324" s="117"/>
      <c r="E324" s="113">
        <v>852</v>
      </c>
      <c r="F324" s="3" t="s">
        <v>91</v>
      </c>
      <c r="G324" s="3"/>
      <c r="H324" s="4"/>
      <c r="I324" s="3"/>
      <c r="J324" s="22">
        <f>J325+J329+J346</f>
        <v>22451567.789999999</v>
      </c>
      <c r="K324" s="22">
        <f t="shared" ref="K324:T324" si="183">K325+K329+K346</f>
        <v>18235496.990000002</v>
      </c>
      <c r="L324" s="22">
        <f t="shared" si="183"/>
        <v>4216070.8</v>
      </c>
      <c r="M324" s="22">
        <f t="shared" si="183"/>
        <v>0</v>
      </c>
      <c r="N324" s="22">
        <f t="shared" si="183"/>
        <v>22511567.789999999</v>
      </c>
      <c r="O324" s="22">
        <f t="shared" si="183"/>
        <v>18316064.900000002</v>
      </c>
      <c r="P324" s="22">
        <f t="shared" si="183"/>
        <v>492.70902001106032</v>
      </c>
      <c r="Q324" s="22">
        <f t="shared" si="183"/>
        <v>0</v>
      </c>
      <c r="R324" s="22" t="e">
        <f t="shared" si="183"/>
        <v>#REF!</v>
      </c>
      <c r="S324" s="22" t="e">
        <f t="shared" si="183"/>
        <v>#REF!</v>
      </c>
      <c r="T324" s="22" t="e">
        <f t="shared" si="183"/>
        <v>#REF!</v>
      </c>
      <c r="U324" s="254" t="e">
        <f t="shared" si="180"/>
        <v>#REF!</v>
      </c>
    </row>
    <row r="325" spans="1:21" ht="27.75" customHeight="1" x14ac:dyDescent="0.25">
      <c r="A325" s="116" t="s">
        <v>92</v>
      </c>
      <c r="B325" s="117"/>
      <c r="C325" s="117"/>
      <c r="D325" s="117"/>
      <c r="E325" s="113">
        <v>851</v>
      </c>
      <c r="F325" s="3" t="s">
        <v>91</v>
      </c>
      <c r="G325" s="3" t="s">
        <v>11</v>
      </c>
      <c r="H325" s="4"/>
      <c r="I325" s="3"/>
      <c r="J325" s="22">
        <f t="shared" ref="J325:T327" si="184">J326</f>
        <v>3235700</v>
      </c>
      <c r="K325" s="22">
        <f t="shared" si="184"/>
        <v>0</v>
      </c>
      <c r="L325" s="22">
        <f t="shared" si="184"/>
        <v>3235700</v>
      </c>
      <c r="M325" s="22">
        <f t="shared" si="184"/>
        <v>0</v>
      </c>
      <c r="N325" s="22">
        <f t="shared" si="184"/>
        <v>3235700</v>
      </c>
      <c r="O325" s="22">
        <f t="shared" si="184"/>
        <v>2258559.0499999998</v>
      </c>
      <c r="P325" s="255">
        <f t="shared" si="179"/>
        <v>69.801250115894547</v>
      </c>
      <c r="Q325" s="22"/>
      <c r="R325" s="22" t="e">
        <f t="shared" si="184"/>
        <v>#REF!</v>
      </c>
      <c r="S325" s="22" t="e">
        <f t="shared" si="184"/>
        <v>#REF!</v>
      </c>
      <c r="T325" s="22" t="e">
        <f t="shared" si="184"/>
        <v>#REF!</v>
      </c>
      <c r="U325" s="254" t="e">
        <f t="shared" si="180"/>
        <v>#REF!</v>
      </c>
    </row>
    <row r="326" spans="1:21" ht="27.75" customHeight="1" x14ac:dyDescent="0.25">
      <c r="A326" s="116" t="s">
        <v>93</v>
      </c>
      <c r="B326" s="117"/>
      <c r="C326" s="117"/>
      <c r="D326" s="117"/>
      <c r="E326" s="113">
        <v>851</v>
      </c>
      <c r="F326" s="3" t="s">
        <v>91</v>
      </c>
      <c r="G326" s="3" t="s">
        <v>11</v>
      </c>
      <c r="H326" s="131" t="s">
        <v>620</v>
      </c>
      <c r="I326" s="3"/>
      <c r="J326" s="22">
        <f t="shared" si="184"/>
        <v>3235700</v>
      </c>
      <c r="K326" s="22">
        <f t="shared" si="184"/>
        <v>0</v>
      </c>
      <c r="L326" s="22">
        <f t="shared" si="184"/>
        <v>3235700</v>
      </c>
      <c r="M326" s="22">
        <f t="shared" si="184"/>
        <v>0</v>
      </c>
      <c r="N326" s="22">
        <f t="shared" si="184"/>
        <v>3235700</v>
      </c>
      <c r="O326" s="22">
        <f t="shared" si="184"/>
        <v>2258559.0499999998</v>
      </c>
      <c r="P326" s="255">
        <f t="shared" si="179"/>
        <v>69.801250115894547</v>
      </c>
      <c r="Q326" s="22"/>
      <c r="R326" s="22" t="e">
        <f t="shared" si="184"/>
        <v>#REF!</v>
      </c>
      <c r="S326" s="22" t="e">
        <f t="shared" si="184"/>
        <v>#REF!</v>
      </c>
      <c r="T326" s="22" t="e">
        <f t="shared" si="184"/>
        <v>#REF!</v>
      </c>
      <c r="U326" s="254" t="e">
        <f t="shared" si="180"/>
        <v>#REF!</v>
      </c>
    </row>
    <row r="327" spans="1:21" ht="27.75" customHeight="1" x14ac:dyDescent="0.25">
      <c r="A327" s="116" t="s">
        <v>94</v>
      </c>
      <c r="B327" s="116"/>
      <c r="C327" s="116"/>
      <c r="D327" s="116"/>
      <c r="E327" s="113">
        <v>851</v>
      </c>
      <c r="F327" s="3" t="s">
        <v>91</v>
      </c>
      <c r="G327" s="3" t="s">
        <v>11</v>
      </c>
      <c r="H327" s="131" t="s">
        <v>620</v>
      </c>
      <c r="I327" s="3" t="s">
        <v>95</v>
      </c>
      <c r="J327" s="22">
        <f t="shared" si="184"/>
        <v>3235700</v>
      </c>
      <c r="K327" s="22">
        <f t="shared" si="184"/>
        <v>0</v>
      </c>
      <c r="L327" s="22">
        <f t="shared" si="184"/>
        <v>3235700</v>
      </c>
      <c r="M327" s="22">
        <f t="shared" si="184"/>
        <v>0</v>
      </c>
      <c r="N327" s="22">
        <f t="shared" si="184"/>
        <v>3235700</v>
      </c>
      <c r="O327" s="22">
        <f t="shared" si="184"/>
        <v>2258559.0499999998</v>
      </c>
      <c r="P327" s="255">
        <f t="shared" si="179"/>
        <v>69.801250115894547</v>
      </c>
      <c r="Q327" s="22"/>
      <c r="R327" s="22" t="e">
        <f t="shared" si="184"/>
        <v>#REF!</v>
      </c>
      <c r="S327" s="22" t="e">
        <f t="shared" si="184"/>
        <v>#REF!</v>
      </c>
      <c r="T327" s="22" t="e">
        <f t="shared" si="184"/>
        <v>#REF!</v>
      </c>
      <c r="U327" s="254" t="e">
        <f t="shared" si="180"/>
        <v>#REF!</v>
      </c>
    </row>
    <row r="328" spans="1:21" ht="27.75" customHeight="1" x14ac:dyDescent="0.25">
      <c r="A328" s="116" t="s">
        <v>96</v>
      </c>
      <c r="B328" s="117"/>
      <c r="C328" s="117"/>
      <c r="D328" s="26"/>
      <c r="E328" s="113">
        <v>851</v>
      </c>
      <c r="F328" s="3" t="s">
        <v>91</v>
      </c>
      <c r="G328" s="3" t="s">
        <v>11</v>
      </c>
      <c r="H328" s="131" t="s">
        <v>620</v>
      </c>
      <c r="I328" s="3" t="s">
        <v>97</v>
      </c>
      <c r="J328" s="22">
        <f>'6.ВС'!J196</f>
        <v>3235700</v>
      </c>
      <c r="K328" s="22">
        <f>'6.ВС'!K196</f>
        <v>0</v>
      </c>
      <c r="L328" s="22">
        <f>'6.ВС'!L196</f>
        <v>3235700</v>
      </c>
      <c r="M328" s="22">
        <f>'6.ВС'!M196</f>
        <v>0</v>
      </c>
      <c r="N328" s="22">
        <f>'6.ВС'!N196</f>
        <v>3235700</v>
      </c>
      <c r="O328" s="22">
        <f>'6.ВС'!O196</f>
        <v>2258559.0499999998</v>
      </c>
      <c r="P328" s="255">
        <f t="shared" si="179"/>
        <v>69.801250115894547</v>
      </c>
      <c r="Q328" s="22"/>
      <c r="R328" s="22" t="e">
        <f>'6.ВС'!#REF!</f>
        <v>#REF!</v>
      </c>
      <c r="S328" s="22" t="e">
        <f>'6.ВС'!#REF!</f>
        <v>#REF!</v>
      </c>
      <c r="T328" s="22" t="e">
        <f>'6.ВС'!#REF!</f>
        <v>#REF!</v>
      </c>
      <c r="U328" s="254" t="e">
        <f t="shared" si="180"/>
        <v>#REF!</v>
      </c>
    </row>
    <row r="329" spans="1:21" ht="27.75" customHeight="1" x14ac:dyDescent="0.25">
      <c r="A329" s="116" t="s">
        <v>99</v>
      </c>
      <c r="B329" s="117"/>
      <c r="C329" s="117"/>
      <c r="D329" s="117"/>
      <c r="E329" s="113">
        <v>852</v>
      </c>
      <c r="F329" s="3" t="s">
        <v>91</v>
      </c>
      <c r="G329" s="3" t="s">
        <v>13</v>
      </c>
      <c r="H329" s="4"/>
      <c r="I329" s="3"/>
      <c r="J329" s="22">
        <f>J333+J330+J339+J336+J342</f>
        <v>19092867.789999999</v>
      </c>
      <c r="K329" s="22">
        <f t="shared" ref="K329:T329" si="185">K333+K330+K339+K336+K342</f>
        <v>18192496.990000002</v>
      </c>
      <c r="L329" s="22">
        <f t="shared" si="185"/>
        <v>900370.8</v>
      </c>
      <c r="M329" s="22">
        <f t="shared" si="185"/>
        <v>0</v>
      </c>
      <c r="N329" s="22">
        <f t="shared" si="185"/>
        <v>19092867.789999999</v>
      </c>
      <c r="O329" s="22">
        <f t="shared" si="185"/>
        <v>15903505.850000001</v>
      </c>
      <c r="P329" s="22">
        <f t="shared" si="185"/>
        <v>338.75476443068487</v>
      </c>
      <c r="Q329" s="22">
        <f t="shared" si="185"/>
        <v>0</v>
      </c>
      <c r="R329" s="22" t="e">
        <f t="shared" si="185"/>
        <v>#REF!</v>
      </c>
      <c r="S329" s="22" t="e">
        <f t="shared" si="185"/>
        <v>#REF!</v>
      </c>
      <c r="T329" s="22" t="e">
        <f t="shared" si="185"/>
        <v>#REF!</v>
      </c>
      <c r="U329" s="254" t="e">
        <f t="shared" si="180"/>
        <v>#REF!</v>
      </c>
    </row>
    <row r="330" spans="1:21" ht="27.75" customHeight="1" x14ac:dyDescent="0.25">
      <c r="A330" s="116" t="s">
        <v>238</v>
      </c>
      <c r="B330" s="117"/>
      <c r="C330" s="117"/>
      <c r="D330" s="117"/>
      <c r="E330" s="113">
        <v>851</v>
      </c>
      <c r="F330" s="4" t="s">
        <v>91</v>
      </c>
      <c r="G330" s="4" t="s">
        <v>13</v>
      </c>
      <c r="H330" s="131" t="s">
        <v>621</v>
      </c>
      <c r="I330" s="4"/>
      <c r="J330" s="22">
        <f t="shared" ref="J330:T331" si="186">J331</f>
        <v>9793356.9900000002</v>
      </c>
      <c r="K330" s="22">
        <f t="shared" si="186"/>
        <v>9793356.9900000002</v>
      </c>
      <c r="L330" s="22">
        <f t="shared" si="186"/>
        <v>0</v>
      </c>
      <c r="M330" s="22">
        <f t="shared" si="186"/>
        <v>0</v>
      </c>
      <c r="N330" s="22">
        <f t="shared" si="186"/>
        <v>9793356.9900000002</v>
      </c>
      <c r="O330" s="22">
        <f t="shared" si="186"/>
        <v>8660023.6600000001</v>
      </c>
      <c r="P330" s="255">
        <f t="shared" si="179"/>
        <v>88.427529690204835</v>
      </c>
      <c r="Q330" s="22"/>
      <c r="R330" s="22" t="e">
        <f t="shared" si="186"/>
        <v>#REF!</v>
      </c>
      <c r="S330" s="22" t="e">
        <f t="shared" si="186"/>
        <v>#REF!</v>
      </c>
      <c r="T330" s="22" t="e">
        <f t="shared" si="186"/>
        <v>#REF!</v>
      </c>
      <c r="U330" s="254" t="e">
        <f t="shared" si="180"/>
        <v>#REF!</v>
      </c>
    </row>
    <row r="331" spans="1:21" ht="27.75" customHeight="1" x14ac:dyDescent="0.25">
      <c r="A331" s="117" t="s">
        <v>70</v>
      </c>
      <c r="B331" s="117"/>
      <c r="C331" s="117"/>
      <c r="D331" s="117"/>
      <c r="E331" s="113">
        <v>851</v>
      </c>
      <c r="F331" s="4" t="s">
        <v>91</v>
      </c>
      <c r="G331" s="4" t="s">
        <v>13</v>
      </c>
      <c r="H331" s="131" t="s">
        <v>621</v>
      </c>
      <c r="I331" s="4" t="s">
        <v>71</v>
      </c>
      <c r="J331" s="22">
        <f t="shared" si="186"/>
        <v>9793356.9900000002</v>
      </c>
      <c r="K331" s="22">
        <f t="shared" si="186"/>
        <v>9793356.9900000002</v>
      </c>
      <c r="L331" s="22">
        <f t="shared" si="186"/>
        <v>0</v>
      </c>
      <c r="M331" s="22">
        <f t="shared" si="186"/>
        <v>0</v>
      </c>
      <c r="N331" s="22">
        <f t="shared" si="186"/>
        <v>9793356.9900000002</v>
      </c>
      <c r="O331" s="22">
        <f t="shared" si="186"/>
        <v>8660023.6600000001</v>
      </c>
      <c r="P331" s="255">
        <f t="shared" si="179"/>
        <v>88.427529690204835</v>
      </c>
      <c r="Q331" s="22"/>
      <c r="R331" s="22" t="e">
        <f t="shared" si="186"/>
        <v>#REF!</v>
      </c>
      <c r="S331" s="22" t="e">
        <f t="shared" si="186"/>
        <v>#REF!</v>
      </c>
      <c r="T331" s="22" t="e">
        <f t="shared" si="186"/>
        <v>#REF!</v>
      </c>
      <c r="U331" s="254" t="e">
        <f t="shared" si="180"/>
        <v>#REF!</v>
      </c>
    </row>
    <row r="332" spans="1:21" ht="27.75" customHeight="1" x14ac:dyDescent="0.25">
      <c r="A332" s="117" t="s">
        <v>72</v>
      </c>
      <c r="B332" s="117"/>
      <c r="C332" s="117"/>
      <c r="D332" s="117"/>
      <c r="E332" s="113">
        <v>851</v>
      </c>
      <c r="F332" s="4" t="s">
        <v>91</v>
      </c>
      <c r="G332" s="4" t="s">
        <v>13</v>
      </c>
      <c r="H332" s="131" t="s">
        <v>621</v>
      </c>
      <c r="I332" s="4" t="s">
        <v>73</v>
      </c>
      <c r="J332" s="22">
        <f>'6.ВС'!J200</f>
        <v>9793356.9900000002</v>
      </c>
      <c r="K332" s="22">
        <f>'6.ВС'!K200</f>
        <v>9793356.9900000002</v>
      </c>
      <c r="L332" s="22">
        <f>'6.ВС'!L200</f>
        <v>0</v>
      </c>
      <c r="M332" s="22">
        <f>'6.ВС'!M200</f>
        <v>0</v>
      </c>
      <c r="N332" s="22">
        <f>'6.ВС'!N200</f>
        <v>9793356.9900000002</v>
      </c>
      <c r="O332" s="22">
        <f>'6.ВС'!O200</f>
        <v>8660023.6600000001</v>
      </c>
      <c r="P332" s="255">
        <f t="shared" si="179"/>
        <v>88.427529690204835</v>
      </c>
      <c r="Q332" s="22"/>
      <c r="R332" s="22" t="e">
        <f>'6.ВС'!#REF!</f>
        <v>#REF!</v>
      </c>
      <c r="S332" s="22" t="e">
        <f>'6.ВС'!#REF!</f>
        <v>#REF!</v>
      </c>
      <c r="T332" s="22" t="e">
        <f>'6.ВС'!#REF!</f>
        <v>#REF!</v>
      </c>
      <c r="U332" s="254" t="e">
        <f t="shared" si="180"/>
        <v>#REF!</v>
      </c>
    </row>
    <row r="333" spans="1:21" ht="27.75" customHeight="1" x14ac:dyDescent="0.25">
      <c r="A333" s="116" t="s">
        <v>249</v>
      </c>
      <c r="B333" s="116"/>
      <c r="C333" s="116"/>
      <c r="D333" s="116"/>
      <c r="E333" s="113">
        <v>851</v>
      </c>
      <c r="F333" s="3" t="s">
        <v>91</v>
      </c>
      <c r="G333" s="3" t="s">
        <v>13</v>
      </c>
      <c r="H333" s="131" t="s">
        <v>622</v>
      </c>
      <c r="I333" s="3"/>
      <c r="J333" s="22">
        <f t="shared" ref="J333:T334" si="187">J334</f>
        <v>3151297.8</v>
      </c>
      <c r="K333" s="22">
        <f t="shared" si="187"/>
        <v>2250927</v>
      </c>
      <c r="L333" s="22">
        <f t="shared" si="187"/>
        <v>900370.8</v>
      </c>
      <c r="M333" s="22">
        <f t="shared" si="187"/>
        <v>0</v>
      </c>
      <c r="N333" s="22">
        <f t="shared" si="187"/>
        <v>3151297.8</v>
      </c>
      <c r="O333" s="22">
        <f t="shared" si="187"/>
        <v>3151297.8</v>
      </c>
      <c r="P333" s="255">
        <f t="shared" si="179"/>
        <v>100</v>
      </c>
      <c r="Q333" s="22"/>
      <c r="R333" s="22" t="e">
        <f t="shared" si="187"/>
        <v>#REF!</v>
      </c>
      <c r="S333" s="22" t="e">
        <f t="shared" si="187"/>
        <v>#REF!</v>
      </c>
      <c r="T333" s="22" t="e">
        <f t="shared" si="187"/>
        <v>#REF!</v>
      </c>
      <c r="U333" s="254" t="e">
        <f t="shared" si="180"/>
        <v>#REF!</v>
      </c>
    </row>
    <row r="334" spans="1:21" ht="27.75" customHeight="1" x14ac:dyDescent="0.25">
      <c r="A334" s="116" t="s">
        <v>94</v>
      </c>
      <c r="B334" s="116"/>
      <c r="C334" s="116"/>
      <c r="D334" s="116"/>
      <c r="E334" s="113">
        <v>851</v>
      </c>
      <c r="F334" s="3" t="s">
        <v>91</v>
      </c>
      <c r="G334" s="3" t="s">
        <v>13</v>
      </c>
      <c r="H334" s="131" t="s">
        <v>622</v>
      </c>
      <c r="I334" s="3" t="s">
        <v>95</v>
      </c>
      <c r="J334" s="22">
        <f t="shared" si="187"/>
        <v>3151297.8</v>
      </c>
      <c r="K334" s="22">
        <f t="shared" si="187"/>
        <v>2250927</v>
      </c>
      <c r="L334" s="22">
        <f t="shared" si="187"/>
        <v>900370.8</v>
      </c>
      <c r="M334" s="22">
        <f t="shared" si="187"/>
        <v>0</v>
      </c>
      <c r="N334" s="22">
        <f t="shared" si="187"/>
        <v>3151297.8</v>
      </c>
      <c r="O334" s="22">
        <f t="shared" si="187"/>
        <v>3151297.8</v>
      </c>
      <c r="P334" s="255">
        <f t="shared" si="179"/>
        <v>100</v>
      </c>
      <c r="Q334" s="22"/>
      <c r="R334" s="22" t="e">
        <f t="shared" si="187"/>
        <v>#REF!</v>
      </c>
      <c r="S334" s="22" t="e">
        <f t="shared" si="187"/>
        <v>#REF!</v>
      </c>
      <c r="T334" s="22" t="e">
        <f t="shared" si="187"/>
        <v>#REF!</v>
      </c>
      <c r="U334" s="254" t="e">
        <f t="shared" si="180"/>
        <v>#REF!</v>
      </c>
    </row>
    <row r="335" spans="1:21" ht="27.75" customHeight="1" x14ac:dyDescent="0.25">
      <c r="A335" s="116" t="s">
        <v>96</v>
      </c>
      <c r="B335" s="116"/>
      <c r="C335" s="116"/>
      <c r="D335" s="116"/>
      <c r="E335" s="113">
        <v>851</v>
      </c>
      <c r="F335" s="3" t="s">
        <v>91</v>
      </c>
      <c r="G335" s="3" t="s">
        <v>13</v>
      </c>
      <c r="H335" s="131" t="s">
        <v>622</v>
      </c>
      <c r="I335" s="3" t="s">
        <v>97</v>
      </c>
      <c r="J335" s="22">
        <f>'6.ВС'!J203</f>
        <v>3151297.8</v>
      </c>
      <c r="K335" s="22">
        <f>'6.ВС'!K203</f>
        <v>2250927</v>
      </c>
      <c r="L335" s="22">
        <f>'6.ВС'!L203</f>
        <v>900370.8</v>
      </c>
      <c r="M335" s="22">
        <f>'6.ВС'!M203</f>
        <v>0</v>
      </c>
      <c r="N335" s="22">
        <f>'6.ВС'!N203</f>
        <v>3151297.8</v>
      </c>
      <c r="O335" s="22">
        <f>'6.ВС'!O203</f>
        <v>3151297.8</v>
      </c>
      <c r="P335" s="255">
        <f t="shared" si="179"/>
        <v>100</v>
      </c>
      <c r="Q335" s="22"/>
      <c r="R335" s="22" t="e">
        <f>'6.ВС'!#REF!</f>
        <v>#REF!</v>
      </c>
      <c r="S335" s="22" t="e">
        <f>'6.ВС'!#REF!</f>
        <v>#REF!</v>
      </c>
      <c r="T335" s="22" t="e">
        <f>'6.ВС'!#REF!</f>
        <v>#REF!</v>
      </c>
      <c r="U335" s="254" t="e">
        <f t="shared" si="180"/>
        <v>#REF!</v>
      </c>
    </row>
    <row r="336" spans="1:21" ht="27.75" customHeight="1" x14ac:dyDescent="0.25">
      <c r="A336" s="116" t="s">
        <v>125</v>
      </c>
      <c r="B336" s="117"/>
      <c r="C336" s="117"/>
      <c r="D336" s="117"/>
      <c r="E336" s="113">
        <v>852</v>
      </c>
      <c r="F336" s="3" t="s">
        <v>91</v>
      </c>
      <c r="G336" s="3" t="s">
        <v>13</v>
      </c>
      <c r="H336" s="131" t="s">
        <v>647</v>
      </c>
      <c r="I336" s="3"/>
      <c r="J336" s="22">
        <f t="shared" ref="J336:T337" si="188">J337</f>
        <v>833673</v>
      </c>
      <c r="K336" s="22">
        <f t="shared" si="188"/>
        <v>833673</v>
      </c>
      <c r="L336" s="22">
        <f t="shared" si="188"/>
        <v>0</v>
      </c>
      <c r="M336" s="22">
        <f t="shared" si="188"/>
        <v>0</v>
      </c>
      <c r="N336" s="22">
        <f t="shared" si="188"/>
        <v>833673</v>
      </c>
      <c r="O336" s="22">
        <f t="shared" si="188"/>
        <v>481703.27</v>
      </c>
      <c r="P336" s="255">
        <f t="shared" si="179"/>
        <v>57.780840929237243</v>
      </c>
      <c r="Q336" s="22"/>
      <c r="R336" s="22" t="e">
        <f t="shared" si="188"/>
        <v>#REF!</v>
      </c>
      <c r="S336" s="22" t="e">
        <f t="shared" si="188"/>
        <v>#REF!</v>
      </c>
      <c r="T336" s="22" t="e">
        <f t="shared" si="188"/>
        <v>#REF!</v>
      </c>
      <c r="U336" s="254" t="e">
        <f t="shared" si="180"/>
        <v>#REF!</v>
      </c>
    </row>
    <row r="337" spans="1:21" ht="27.75" customHeight="1" x14ac:dyDescent="0.25">
      <c r="A337" s="116" t="s">
        <v>94</v>
      </c>
      <c r="B337" s="116"/>
      <c r="C337" s="116"/>
      <c r="D337" s="116"/>
      <c r="E337" s="113">
        <v>852</v>
      </c>
      <c r="F337" s="3" t="s">
        <v>91</v>
      </c>
      <c r="G337" s="3" t="s">
        <v>13</v>
      </c>
      <c r="H337" s="131" t="s">
        <v>647</v>
      </c>
      <c r="I337" s="3" t="s">
        <v>95</v>
      </c>
      <c r="J337" s="22">
        <f t="shared" si="188"/>
        <v>833673</v>
      </c>
      <c r="K337" s="22">
        <f t="shared" si="188"/>
        <v>833673</v>
      </c>
      <c r="L337" s="22">
        <f t="shared" si="188"/>
        <v>0</v>
      </c>
      <c r="M337" s="22">
        <f t="shared" si="188"/>
        <v>0</v>
      </c>
      <c r="N337" s="22">
        <f t="shared" si="188"/>
        <v>833673</v>
      </c>
      <c r="O337" s="22">
        <f t="shared" si="188"/>
        <v>481703.27</v>
      </c>
      <c r="P337" s="255">
        <f t="shared" si="179"/>
        <v>57.780840929237243</v>
      </c>
      <c r="Q337" s="22"/>
      <c r="R337" s="22" t="e">
        <f t="shared" si="188"/>
        <v>#REF!</v>
      </c>
      <c r="S337" s="22" t="e">
        <f t="shared" si="188"/>
        <v>#REF!</v>
      </c>
      <c r="T337" s="22" t="e">
        <f t="shared" si="188"/>
        <v>#REF!</v>
      </c>
      <c r="U337" s="254" t="e">
        <f t="shared" si="180"/>
        <v>#REF!</v>
      </c>
    </row>
    <row r="338" spans="1:21" ht="27.75" customHeight="1" x14ac:dyDescent="0.25">
      <c r="A338" s="116" t="s">
        <v>96</v>
      </c>
      <c r="B338" s="116"/>
      <c r="C338" s="116"/>
      <c r="D338" s="116"/>
      <c r="E338" s="113">
        <v>852</v>
      </c>
      <c r="F338" s="3" t="s">
        <v>91</v>
      </c>
      <c r="G338" s="3" t="s">
        <v>13</v>
      </c>
      <c r="H338" s="131" t="s">
        <v>647</v>
      </c>
      <c r="I338" s="3" t="s">
        <v>97</v>
      </c>
      <c r="J338" s="22">
        <f>'6.ВС'!J337</f>
        <v>833673</v>
      </c>
      <c r="K338" s="22">
        <f>'6.ВС'!K337</f>
        <v>833673</v>
      </c>
      <c r="L338" s="22">
        <f>'6.ВС'!L337</f>
        <v>0</v>
      </c>
      <c r="M338" s="22">
        <f>'6.ВС'!M337</f>
        <v>0</v>
      </c>
      <c r="N338" s="22">
        <f>'6.ВС'!N337</f>
        <v>833673</v>
      </c>
      <c r="O338" s="22">
        <f>'6.ВС'!O337</f>
        <v>481703.27</v>
      </c>
      <c r="P338" s="255">
        <f t="shared" si="179"/>
        <v>57.780840929237243</v>
      </c>
      <c r="Q338" s="22"/>
      <c r="R338" s="22" t="e">
        <f>'6.ВС'!#REF!</f>
        <v>#REF!</v>
      </c>
      <c r="S338" s="22" t="e">
        <f>'6.ВС'!#REF!</f>
        <v>#REF!</v>
      </c>
      <c r="T338" s="22" t="e">
        <f>'6.ВС'!#REF!</f>
        <v>#REF!</v>
      </c>
      <c r="U338" s="254" t="e">
        <f t="shared" si="180"/>
        <v>#REF!</v>
      </c>
    </row>
    <row r="339" spans="1:21" ht="27.75" customHeight="1" x14ac:dyDescent="0.25">
      <c r="A339" s="116" t="s">
        <v>124</v>
      </c>
      <c r="B339" s="117"/>
      <c r="C339" s="117"/>
      <c r="D339" s="117"/>
      <c r="E339" s="113">
        <v>852</v>
      </c>
      <c r="F339" s="3" t="s">
        <v>91</v>
      </c>
      <c r="G339" s="3" t="s">
        <v>13</v>
      </c>
      <c r="H339" s="131" t="s">
        <v>646</v>
      </c>
      <c r="I339" s="3"/>
      <c r="J339" s="22">
        <f t="shared" ref="J339:T340" si="189">J340</f>
        <v>259600</v>
      </c>
      <c r="K339" s="22">
        <f t="shared" si="189"/>
        <v>259600</v>
      </c>
      <c r="L339" s="22">
        <f t="shared" si="189"/>
        <v>0</v>
      </c>
      <c r="M339" s="22">
        <f t="shared" si="189"/>
        <v>0</v>
      </c>
      <c r="N339" s="22">
        <f t="shared" si="189"/>
        <v>259600</v>
      </c>
      <c r="O339" s="22">
        <f t="shared" si="189"/>
        <v>57800</v>
      </c>
      <c r="P339" s="255">
        <f t="shared" si="179"/>
        <v>22.265023112480741</v>
      </c>
      <c r="Q339" s="22"/>
      <c r="R339" s="22" t="e">
        <f t="shared" si="189"/>
        <v>#REF!</v>
      </c>
      <c r="S339" s="22" t="e">
        <f t="shared" si="189"/>
        <v>#REF!</v>
      </c>
      <c r="T339" s="22" t="e">
        <f t="shared" si="189"/>
        <v>#REF!</v>
      </c>
      <c r="U339" s="254" t="e">
        <f t="shared" si="180"/>
        <v>#REF!</v>
      </c>
    </row>
    <row r="340" spans="1:21" ht="27.75" customHeight="1" x14ac:dyDescent="0.25">
      <c r="A340" s="116" t="s">
        <v>94</v>
      </c>
      <c r="B340" s="116"/>
      <c r="C340" s="116"/>
      <c r="D340" s="116"/>
      <c r="E340" s="113">
        <v>852</v>
      </c>
      <c r="F340" s="3" t="s">
        <v>91</v>
      </c>
      <c r="G340" s="3" t="s">
        <v>13</v>
      </c>
      <c r="H340" s="131" t="s">
        <v>646</v>
      </c>
      <c r="I340" s="3" t="s">
        <v>95</v>
      </c>
      <c r="J340" s="22">
        <f t="shared" si="189"/>
        <v>259600</v>
      </c>
      <c r="K340" s="22">
        <f t="shared" si="189"/>
        <v>259600</v>
      </c>
      <c r="L340" s="22">
        <f t="shared" si="189"/>
        <v>0</v>
      </c>
      <c r="M340" s="22">
        <f t="shared" si="189"/>
        <v>0</v>
      </c>
      <c r="N340" s="22">
        <f t="shared" si="189"/>
        <v>259600</v>
      </c>
      <c r="O340" s="22">
        <f t="shared" si="189"/>
        <v>57800</v>
      </c>
      <c r="P340" s="255">
        <f t="shared" si="179"/>
        <v>22.265023112480741</v>
      </c>
      <c r="Q340" s="22"/>
      <c r="R340" s="22" t="e">
        <f t="shared" si="189"/>
        <v>#REF!</v>
      </c>
      <c r="S340" s="22" t="e">
        <f t="shared" si="189"/>
        <v>#REF!</v>
      </c>
      <c r="T340" s="22" t="e">
        <f t="shared" si="189"/>
        <v>#REF!</v>
      </c>
      <c r="U340" s="254" t="e">
        <f t="shared" si="180"/>
        <v>#REF!</v>
      </c>
    </row>
    <row r="341" spans="1:21" ht="27.75" customHeight="1" x14ac:dyDescent="0.25">
      <c r="A341" s="116" t="s">
        <v>96</v>
      </c>
      <c r="B341" s="116"/>
      <c r="C341" s="116"/>
      <c r="D341" s="116"/>
      <c r="E341" s="113">
        <v>852</v>
      </c>
      <c r="F341" s="3" t="s">
        <v>91</v>
      </c>
      <c r="G341" s="3" t="s">
        <v>13</v>
      </c>
      <c r="H341" s="131" t="s">
        <v>646</v>
      </c>
      <c r="I341" s="3" t="s">
        <v>97</v>
      </c>
      <c r="J341" s="22">
        <f>'6.ВС'!J340</f>
        <v>259600</v>
      </c>
      <c r="K341" s="22">
        <f>'6.ВС'!K340</f>
        <v>259600</v>
      </c>
      <c r="L341" s="22">
        <f>'6.ВС'!L340</f>
        <v>0</v>
      </c>
      <c r="M341" s="22">
        <f>'6.ВС'!M340</f>
        <v>0</v>
      </c>
      <c r="N341" s="22">
        <f>'6.ВС'!N340</f>
        <v>259600</v>
      </c>
      <c r="O341" s="22">
        <f>'6.ВС'!O340</f>
        <v>57800</v>
      </c>
      <c r="P341" s="255">
        <f t="shared" si="179"/>
        <v>22.265023112480741</v>
      </c>
      <c r="Q341" s="22"/>
      <c r="R341" s="22" t="e">
        <f>'6.ВС'!#REF!</f>
        <v>#REF!</v>
      </c>
      <c r="S341" s="22" t="e">
        <f>'6.ВС'!#REF!</f>
        <v>#REF!</v>
      </c>
      <c r="T341" s="22" t="e">
        <f>'6.ВС'!#REF!</f>
        <v>#REF!</v>
      </c>
      <c r="U341" s="254" t="e">
        <f t="shared" si="180"/>
        <v>#REF!</v>
      </c>
    </row>
    <row r="342" spans="1:21" ht="27.75" customHeight="1" x14ac:dyDescent="0.25">
      <c r="A342" s="117" t="s">
        <v>734</v>
      </c>
      <c r="B342" s="116"/>
      <c r="C342" s="116"/>
      <c r="D342" s="116"/>
      <c r="E342" s="113"/>
      <c r="F342" s="3" t="s">
        <v>91</v>
      </c>
      <c r="G342" s="3" t="s">
        <v>13</v>
      </c>
      <c r="H342" s="131" t="s">
        <v>648</v>
      </c>
      <c r="I342" s="3"/>
      <c r="J342" s="22">
        <f t="shared" ref="J342:T342" si="190">J343</f>
        <v>5054940</v>
      </c>
      <c r="K342" s="22">
        <f t="shared" si="190"/>
        <v>5054940</v>
      </c>
      <c r="L342" s="22">
        <f t="shared" si="190"/>
        <v>0</v>
      </c>
      <c r="M342" s="22">
        <f t="shared" si="190"/>
        <v>0</v>
      </c>
      <c r="N342" s="22">
        <f t="shared" si="190"/>
        <v>5054940</v>
      </c>
      <c r="O342" s="22">
        <f t="shared" si="190"/>
        <v>3552681.12</v>
      </c>
      <c r="P342" s="255">
        <f t="shared" si="179"/>
        <v>70.281370698762004</v>
      </c>
      <c r="Q342" s="22"/>
      <c r="R342" s="22" t="e">
        <f t="shared" si="190"/>
        <v>#REF!</v>
      </c>
      <c r="S342" s="22" t="e">
        <f t="shared" si="190"/>
        <v>#REF!</v>
      </c>
      <c r="T342" s="22" t="e">
        <f t="shared" si="190"/>
        <v>#REF!</v>
      </c>
      <c r="U342" s="254" t="e">
        <f t="shared" si="180"/>
        <v>#REF!</v>
      </c>
    </row>
    <row r="343" spans="1:21" ht="27.75" customHeight="1" x14ac:dyDescent="0.25">
      <c r="A343" s="116" t="s">
        <v>94</v>
      </c>
      <c r="B343" s="116"/>
      <c r="C343" s="116"/>
      <c r="D343" s="116"/>
      <c r="E343" s="113">
        <v>852</v>
      </c>
      <c r="F343" s="3" t="s">
        <v>91</v>
      </c>
      <c r="G343" s="3" t="s">
        <v>13</v>
      </c>
      <c r="H343" s="131" t="s">
        <v>648</v>
      </c>
      <c r="I343" s="3" t="s">
        <v>95</v>
      </c>
      <c r="J343" s="22">
        <f t="shared" ref="J343:O343" si="191">J344+J345</f>
        <v>5054940</v>
      </c>
      <c r="K343" s="22">
        <f t="shared" si="191"/>
        <v>5054940</v>
      </c>
      <c r="L343" s="22">
        <f t="shared" si="191"/>
        <v>0</v>
      </c>
      <c r="M343" s="22">
        <f t="shared" si="191"/>
        <v>0</v>
      </c>
      <c r="N343" s="22">
        <f t="shared" si="191"/>
        <v>5054940</v>
      </c>
      <c r="O343" s="22">
        <f t="shared" si="191"/>
        <v>3552681.12</v>
      </c>
      <c r="P343" s="255">
        <f t="shared" si="179"/>
        <v>70.281370698762004</v>
      </c>
      <c r="Q343" s="22"/>
      <c r="R343" s="22" t="e">
        <f t="shared" ref="R343:T343" si="192">R344+R345</f>
        <v>#REF!</v>
      </c>
      <c r="S343" s="22" t="e">
        <f t="shared" si="192"/>
        <v>#REF!</v>
      </c>
      <c r="T343" s="22" t="e">
        <f t="shared" si="192"/>
        <v>#REF!</v>
      </c>
      <c r="U343" s="254" t="e">
        <f t="shared" si="180"/>
        <v>#REF!</v>
      </c>
    </row>
    <row r="344" spans="1:21" ht="27.75" customHeight="1" x14ac:dyDescent="0.25">
      <c r="A344" s="116" t="s">
        <v>102</v>
      </c>
      <c r="B344" s="116"/>
      <c r="C344" s="116"/>
      <c r="D344" s="116"/>
      <c r="E344" s="113">
        <v>852</v>
      </c>
      <c r="F344" s="3" t="s">
        <v>91</v>
      </c>
      <c r="G344" s="3" t="s">
        <v>13</v>
      </c>
      <c r="H344" s="131" t="s">
        <v>648</v>
      </c>
      <c r="I344" s="3" t="s">
        <v>103</v>
      </c>
      <c r="J344" s="22">
        <f>'6.ВС'!J343</f>
        <v>3521497</v>
      </c>
      <c r="K344" s="22">
        <f>'6.ВС'!K343</f>
        <v>3521497</v>
      </c>
      <c r="L344" s="22">
        <f>'6.ВС'!L343</f>
        <v>0</v>
      </c>
      <c r="M344" s="22">
        <f>'6.ВС'!M343</f>
        <v>0</v>
      </c>
      <c r="N344" s="22">
        <f>'6.ВС'!N343</f>
        <v>3521497</v>
      </c>
      <c r="O344" s="22">
        <f>'6.ВС'!O343</f>
        <v>2555637.5699999998</v>
      </c>
      <c r="P344" s="255">
        <f t="shared" si="179"/>
        <v>72.572476137279111</v>
      </c>
      <c r="Q344" s="22"/>
      <c r="R344" s="22" t="e">
        <f>'6.ВС'!#REF!</f>
        <v>#REF!</v>
      </c>
      <c r="S344" s="22" t="e">
        <f>'6.ВС'!#REF!</f>
        <v>#REF!</v>
      </c>
      <c r="T344" s="22" t="e">
        <f>'6.ВС'!#REF!</f>
        <v>#REF!</v>
      </c>
      <c r="U344" s="254" t="e">
        <f t="shared" si="180"/>
        <v>#REF!</v>
      </c>
    </row>
    <row r="345" spans="1:21" ht="27.75" customHeight="1" x14ac:dyDescent="0.25">
      <c r="A345" s="116" t="s">
        <v>96</v>
      </c>
      <c r="B345" s="116"/>
      <c r="C345" s="116"/>
      <c r="D345" s="116"/>
      <c r="E345" s="113">
        <v>852</v>
      </c>
      <c r="F345" s="3" t="s">
        <v>91</v>
      </c>
      <c r="G345" s="3" t="s">
        <v>13</v>
      </c>
      <c r="H345" s="131" t="s">
        <v>648</v>
      </c>
      <c r="I345" s="3" t="s">
        <v>97</v>
      </c>
      <c r="J345" s="22">
        <f>'6.ВС'!J344</f>
        <v>1533443</v>
      </c>
      <c r="K345" s="22">
        <f>'6.ВС'!K344</f>
        <v>1533443</v>
      </c>
      <c r="L345" s="22">
        <f>'6.ВС'!L344</f>
        <v>0</v>
      </c>
      <c r="M345" s="22">
        <f>'6.ВС'!M344</f>
        <v>0</v>
      </c>
      <c r="N345" s="22">
        <f>'6.ВС'!N344</f>
        <v>1533443</v>
      </c>
      <c r="O345" s="22">
        <f>'6.ВС'!O344</f>
        <v>997043.55</v>
      </c>
      <c r="P345" s="255">
        <f t="shared" si="179"/>
        <v>65.019929009425198</v>
      </c>
      <c r="Q345" s="22"/>
      <c r="R345" s="22" t="e">
        <f>'6.ВС'!#REF!</f>
        <v>#REF!</v>
      </c>
      <c r="S345" s="22" t="e">
        <f>'6.ВС'!#REF!</f>
        <v>#REF!</v>
      </c>
      <c r="T345" s="22" t="e">
        <f>'6.ВС'!#REF!</f>
        <v>#REF!</v>
      </c>
      <c r="U345" s="254" t="e">
        <f t="shared" si="180"/>
        <v>#REF!</v>
      </c>
    </row>
    <row r="346" spans="1:21" ht="27.75" customHeight="1" x14ac:dyDescent="0.25">
      <c r="A346" s="116" t="s">
        <v>100</v>
      </c>
      <c r="B346" s="117"/>
      <c r="C346" s="117"/>
      <c r="D346" s="117"/>
      <c r="E346" s="113">
        <v>852</v>
      </c>
      <c r="F346" s="3" t="s">
        <v>91</v>
      </c>
      <c r="G346" s="3" t="s">
        <v>101</v>
      </c>
      <c r="H346" s="4"/>
      <c r="I346" s="3"/>
      <c r="J346" s="22">
        <f t="shared" ref="J346:O346" si="193">J347+J350</f>
        <v>123000</v>
      </c>
      <c r="K346" s="22">
        <f t="shared" si="193"/>
        <v>43000</v>
      </c>
      <c r="L346" s="22">
        <f t="shared" si="193"/>
        <v>80000</v>
      </c>
      <c r="M346" s="22">
        <f t="shared" si="193"/>
        <v>0</v>
      </c>
      <c r="N346" s="22">
        <f t="shared" si="193"/>
        <v>183000</v>
      </c>
      <c r="O346" s="22">
        <f t="shared" si="193"/>
        <v>154000</v>
      </c>
      <c r="P346" s="255">
        <f t="shared" si="179"/>
        <v>84.153005464480884</v>
      </c>
      <c r="Q346" s="22"/>
      <c r="R346" s="22" t="e">
        <f t="shared" ref="R346:T346" si="194">R347+R350</f>
        <v>#REF!</v>
      </c>
      <c r="S346" s="22" t="e">
        <f t="shared" si="194"/>
        <v>#REF!</v>
      </c>
      <c r="T346" s="22" t="e">
        <f t="shared" si="194"/>
        <v>#REF!</v>
      </c>
      <c r="U346" s="254" t="e">
        <f t="shared" si="180"/>
        <v>#REF!</v>
      </c>
    </row>
    <row r="347" spans="1:21" ht="27.75" customHeight="1" x14ac:dyDescent="0.25">
      <c r="A347" s="116" t="s">
        <v>736</v>
      </c>
      <c r="B347" s="117"/>
      <c r="C347" s="117"/>
      <c r="D347" s="117"/>
      <c r="E347" s="113">
        <v>852</v>
      </c>
      <c r="F347" s="4" t="s">
        <v>91</v>
      </c>
      <c r="G347" s="4" t="s">
        <v>101</v>
      </c>
      <c r="H347" s="131" t="s">
        <v>650</v>
      </c>
      <c r="I347" s="3"/>
      <c r="J347" s="22">
        <f t="shared" ref="J347:T348" si="195">J348</f>
        <v>43000</v>
      </c>
      <c r="K347" s="22">
        <f t="shared" si="195"/>
        <v>43000</v>
      </c>
      <c r="L347" s="22">
        <f t="shared" si="195"/>
        <v>0</v>
      </c>
      <c r="M347" s="22">
        <f t="shared" si="195"/>
        <v>0</v>
      </c>
      <c r="N347" s="22">
        <f t="shared" si="195"/>
        <v>43000</v>
      </c>
      <c r="O347" s="22">
        <f t="shared" si="195"/>
        <v>14000</v>
      </c>
      <c r="P347" s="255">
        <f t="shared" si="179"/>
        <v>32.558139534883722</v>
      </c>
      <c r="Q347" s="22"/>
      <c r="R347" s="22" t="e">
        <f t="shared" si="195"/>
        <v>#REF!</v>
      </c>
      <c r="S347" s="22" t="e">
        <f t="shared" si="195"/>
        <v>#REF!</v>
      </c>
      <c r="T347" s="22" t="e">
        <f t="shared" si="195"/>
        <v>#REF!</v>
      </c>
      <c r="U347" s="254" t="e">
        <f t="shared" si="180"/>
        <v>#REF!</v>
      </c>
    </row>
    <row r="348" spans="1:21" ht="27.75" customHeight="1" x14ac:dyDescent="0.25">
      <c r="A348" s="117" t="s">
        <v>20</v>
      </c>
      <c r="B348" s="117"/>
      <c r="C348" s="117"/>
      <c r="D348" s="117"/>
      <c r="E348" s="113">
        <v>852</v>
      </c>
      <c r="F348" s="4" t="s">
        <v>91</v>
      </c>
      <c r="G348" s="4" t="s">
        <v>101</v>
      </c>
      <c r="H348" s="131" t="s">
        <v>650</v>
      </c>
      <c r="I348" s="3" t="s">
        <v>21</v>
      </c>
      <c r="J348" s="22">
        <f t="shared" si="195"/>
        <v>43000</v>
      </c>
      <c r="K348" s="22">
        <f t="shared" si="195"/>
        <v>43000</v>
      </c>
      <c r="L348" s="22">
        <f t="shared" si="195"/>
        <v>0</v>
      </c>
      <c r="M348" s="22">
        <f t="shared" si="195"/>
        <v>0</v>
      </c>
      <c r="N348" s="22">
        <f t="shared" si="195"/>
        <v>43000</v>
      </c>
      <c r="O348" s="22">
        <f t="shared" si="195"/>
        <v>14000</v>
      </c>
      <c r="P348" s="255">
        <f t="shared" si="179"/>
        <v>32.558139534883722</v>
      </c>
      <c r="Q348" s="22"/>
      <c r="R348" s="22" t="e">
        <f t="shared" si="195"/>
        <v>#REF!</v>
      </c>
      <c r="S348" s="22" t="e">
        <f t="shared" si="195"/>
        <v>#REF!</v>
      </c>
      <c r="T348" s="22" t="e">
        <f t="shared" si="195"/>
        <v>#REF!</v>
      </c>
      <c r="U348" s="254" t="e">
        <f t="shared" si="180"/>
        <v>#REF!</v>
      </c>
    </row>
    <row r="349" spans="1:21" ht="27.75" customHeight="1" x14ac:dyDescent="0.25">
      <c r="A349" s="117" t="s">
        <v>9</v>
      </c>
      <c r="B349" s="117"/>
      <c r="C349" s="117"/>
      <c r="D349" s="117"/>
      <c r="E349" s="113">
        <v>852</v>
      </c>
      <c r="F349" s="4" t="s">
        <v>91</v>
      </c>
      <c r="G349" s="4" t="s">
        <v>101</v>
      </c>
      <c r="H349" s="131" t="s">
        <v>650</v>
      </c>
      <c r="I349" s="3" t="s">
        <v>22</v>
      </c>
      <c r="J349" s="22">
        <f>'6.ВС'!J348</f>
        <v>43000</v>
      </c>
      <c r="K349" s="22">
        <f>'6.ВС'!K348</f>
        <v>43000</v>
      </c>
      <c r="L349" s="22">
        <f>'6.ВС'!L348</f>
        <v>0</v>
      </c>
      <c r="M349" s="22">
        <f>'6.ВС'!M348</f>
        <v>0</v>
      </c>
      <c r="N349" s="22">
        <f>'6.ВС'!N348</f>
        <v>43000</v>
      </c>
      <c r="O349" s="22">
        <f>'6.ВС'!O348</f>
        <v>14000</v>
      </c>
      <c r="P349" s="255">
        <f t="shared" si="179"/>
        <v>32.558139534883722</v>
      </c>
      <c r="Q349" s="22"/>
      <c r="R349" s="22" t="e">
        <f>'6.ВС'!#REF!</f>
        <v>#REF!</v>
      </c>
      <c r="S349" s="22" t="e">
        <f>'6.ВС'!#REF!</f>
        <v>#REF!</v>
      </c>
      <c r="T349" s="22" t="e">
        <f>'6.ВС'!#REF!</f>
        <v>#REF!</v>
      </c>
      <c r="U349" s="254" t="e">
        <f t="shared" si="180"/>
        <v>#REF!</v>
      </c>
    </row>
    <row r="350" spans="1:21" ht="27.75" customHeight="1" x14ac:dyDescent="0.25">
      <c r="A350" s="116" t="s">
        <v>98</v>
      </c>
      <c r="B350" s="117"/>
      <c r="C350" s="117"/>
      <c r="D350" s="26"/>
      <c r="E350" s="113">
        <v>851</v>
      </c>
      <c r="F350" s="3" t="s">
        <v>91</v>
      </c>
      <c r="G350" s="3" t="s">
        <v>101</v>
      </c>
      <c r="H350" s="130" t="s">
        <v>218</v>
      </c>
      <c r="I350" s="3"/>
      <c r="J350" s="22">
        <f t="shared" ref="J350:T351" si="196">J351</f>
        <v>80000</v>
      </c>
      <c r="K350" s="22">
        <f t="shared" si="196"/>
        <v>0</v>
      </c>
      <c r="L350" s="22">
        <f t="shared" si="196"/>
        <v>80000</v>
      </c>
      <c r="M350" s="22">
        <f t="shared" si="196"/>
        <v>0</v>
      </c>
      <c r="N350" s="22">
        <f t="shared" si="196"/>
        <v>140000</v>
      </c>
      <c r="O350" s="22">
        <f t="shared" si="196"/>
        <v>140000</v>
      </c>
      <c r="P350" s="255">
        <f t="shared" si="179"/>
        <v>100</v>
      </c>
      <c r="Q350" s="22"/>
      <c r="R350" s="22" t="e">
        <f t="shared" si="196"/>
        <v>#REF!</v>
      </c>
      <c r="S350" s="22" t="e">
        <f t="shared" si="196"/>
        <v>#REF!</v>
      </c>
      <c r="T350" s="22" t="e">
        <f t="shared" si="196"/>
        <v>#REF!</v>
      </c>
      <c r="U350" s="254" t="e">
        <f t="shared" si="180"/>
        <v>#REF!</v>
      </c>
    </row>
    <row r="351" spans="1:21" ht="27.75" customHeight="1" x14ac:dyDescent="0.25">
      <c r="A351" s="116" t="s">
        <v>94</v>
      </c>
      <c r="B351" s="117"/>
      <c r="C351" s="117"/>
      <c r="D351" s="26"/>
      <c r="E351" s="113">
        <v>851</v>
      </c>
      <c r="F351" s="3" t="s">
        <v>91</v>
      </c>
      <c r="G351" s="3" t="s">
        <v>101</v>
      </c>
      <c r="H351" s="130" t="s">
        <v>218</v>
      </c>
      <c r="I351" s="3" t="s">
        <v>95</v>
      </c>
      <c r="J351" s="22">
        <f t="shared" si="196"/>
        <v>80000</v>
      </c>
      <c r="K351" s="22">
        <f t="shared" si="196"/>
        <v>0</v>
      </c>
      <c r="L351" s="22">
        <f t="shared" si="196"/>
        <v>80000</v>
      </c>
      <c r="M351" s="22">
        <f t="shared" si="196"/>
        <v>0</v>
      </c>
      <c r="N351" s="22">
        <f t="shared" si="196"/>
        <v>140000</v>
      </c>
      <c r="O351" s="22">
        <f t="shared" si="196"/>
        <v>140000</v>
      </c>
      <c r="P351" s="255">
        <f t="shared" si="179"/>
        <v>100</v>
      </c>
      <c r="Q351" s="22"/>
      <c r="R351" s="22" t="e">
        <f t="shared" si="196"/>
        <v>#REF!</v>
      </c>
      <c r="S351" s="22" t="e">
        <f t="shared" si="196"/>
        <v>#REF!</v>
      </c>
      <c r="T351" s="22" t="e">
        <f t="shared" si="196"/>
        <v>#REF!</v>
      </c>
      <c r="U351" s="254" t="e">
        <f t="shared" si="180"/>
        <v>#REF!</v>
      </c>
    </row>
    <row r="352" spans="1:21" ht="27.75" customHeight="1" x14ac:dyDescent="0.25">
      <c r="A352" s="116" t="s">
        <v>96</v>
      </c>
      <c r="B352" s="117"/>
      <c r="C352" s="117"/>
      <c r="D352" s="26"/>
      <c r="E352" s="113">
        <v>851</v>
      </c>
      <c r="F352" s="3" t="s">
        <v>91</v>
      </c>
      <c r="G352" s="3" t="s">
        <v>101</v>
      </c>
      <c r="H352" s="130" t="s">
        <v>218</v>
      </c>
      <c r="I352" s="3" t="s">
        <v>97</v>
      </c>
      <c r="J352" s="22">
        <f>'6.ВС'!J207</f>
        <v>80000</v>
      </c>
      <c r="K352" s="22">
        <f>'6.ВС'!K207</f>
        <v>0</v>
      </c>
      <c r="L352" s="22">
        <f>'6.ВС'!L207</f>
        <v>80000</v>
      </c>
      <c r="M352" s="22">
        <f>'6.ВС'!M207</f>
        <v>0</v>
      </c>
      <c r="N352" s="22">
        <f>'6.ВС'!N207</f>
        <v>140000</v>
      </c>
      <c r="O352" s="22">
        <f>'6.ВС'!O207</f>
        <v>140000</v>
      </c>
      <c r="P352" s="255">
        <f t="shared" si="179"/>
        <v>100</v>
      </c>
      <c r="Q352" s="22"/>
      <c r="R352" s="22" t="e">
        <f>'6.ВС'!#REF!</f>
        <v>#REF!</v>
      </c>
      <c r="S352" s="22" t="e">
        <f>'6.ВС'!#REF!</f>
        <v>#REF!</v>
      </c>
      <c r="T352" s="22" t="e">
        <f>'6.ВС'!#REF!</f>
        <v>#REF!</v>
      </c>
      <c r="U352" s="254" t="e">
        <f t="shared" si="180"/>
        <v>#REF!</v>
      </c>
    </row>
    <row r="353" spans="1:21" ht="27.75" customHeight="1" x14ac:dyDescent="0.25">
      <c r="A353" s="116" t="s">
        <v>104</v>
      </c>
      <c r="B353" s="117"/>
      <c r="C353" s="117"/>
      <c r="D353" s="117"/>
      <c r="E353" s="113">
        <v>851</v>
      </c>
      <c r="F353" s="3" t="s">
        <v>105</v>
      </c>
      <c r="G353" s="3"/>
      <c r="H353" s="4"/>
      <c r="I353" s="3"/>
      <c r="J353" s="22">
        <f>J354</f>
        <v>788500</v>
      </c>
      <c r="K353" s="22">
        <f t="shared" ref="K353:T353" si="197">K354</f>
        <v>0</v>
      </c>
      <c r="L353" s="22">
        <f t="shared" si="197"/>
        <v>520500</v>
      </c>
      <c r="M353" s="22">
        <f t="shared" si="197"/>
        <v>268000</v>
      </c>
      <c r="N353" s="22">
        <f t="shared" si="197"/>
        <v>788500</v>
      </c>
      <c r="O353" s="22">
        <f t="shared" si="197"/>
        <v>543194</v>
      </c>
      <c r="P353" s="22">
        <f t="shared" si="197"/>
        <v>217.66931736744706</v>
      </c>
      <c r="Q353" s="22">
        <f t="shared" si="197"/>
        <v>0</v>
      </c>
      <c r="R353" s="22" t="e">
        <f t="shared" si="197"/>
        <v>#REF!</v>
      </c>
      <c r="S353" s="22" t="e">
        <f t="shared" si="197"/>
        <v>#REF!</v>
      </c>
      <c r="T353" s="22" t="e">
        <f t="shared" si="197"/>
        <v>#REF!</v>
      </c>
      <c r="U353" s="254" t="e">
        <f t="shared" si="180"/>
        <v>#REF!</v>
      </c>
    </row>
    <row r="354" spans="1:21" ht="27.75" customHeight="1" x14ac:dyDescent="0.25">
      <c r="A354" s="26" t="s">
        <v>106</v>
      </c>
      <c r="B354" s="26"/>
      <c r="C354" s="26"/>
      <c r="D354" s="26"/>
      <c r="E354" s="113">
        <v>851</v>
      </c>
      <c r="F354" s="3" t="s">
        <v>105</v>
      </c>
      <c r="G354" s="3" t="s">
        <v>43</v>
      </c>
      <c r="H354" s="4"/>
      <c r="I354" s="3"/>
      <c r="J354" s="22">
        <f>J355+J360+J368+J365</f>
        <v>788500</v>
      </c>
      <c r="K354" s="22">
        <f t="shared" ref="K354:T354" si="198">K355+K360+K368+K365</f>
        <v>0</v>
      </c>
      <c r="L354" s="22">
        <f t="shared" si="198"/>
        <v>520500</v>
      </c>
      <c r="M354" s="22">
        <f t="shared" si="198"/>
        <v>268000</v>
      </c>
      <c r="N354" s="22">
        <f t="shared" si="198"/>
        <v>788500</v>
      </c>
      <c r="O354" s="22">
        <f t="shared" si="198"/>
        <v>543194</v>
      </c>
      <c r="P354" s="22">
        <f t="shared" si="198"/>
        <v>217.66931736744706</v>
      </c>
      <c r="Q354" s="22">
        <f t="shared" si="198"/>
        <v>0</v>
      </c>
      <c r="R354" s="22" t="e">
        <f t="shared" si="198"/>
        <v>#REF!</v>
      </c>
      <c r="S354" s="22" t="e">
        <f t="shared" si="198"/>
        <v>#REF!</v>
      </c>
      <c r="T354" s="22" t="e">
        <f t="shared" si="198"/>
        <v>#REF!</v>
      </c>
      <c r="U354" s="254" t="e">
        <f t="shared" si="180"/>
        <v>#REF!</v>
      </c>
    </row>
    <row r="355" spans="1:21" s="134" customFormat="1" ht="27.75" customHeight="1" x14ac:dyDescent="0.25">
      <c r="A355" s="116" t="s">
        <v>107</v>
      </c>
      <c r="B355" s="117"/>
      <c r="C355" s="117"/>
      <c r="D355" s="117"/>
      <c r="E355" s="113">
        <v>851</v>
      </c>
      <c r="F355" s="3" t="s">
        <v>105</v>
      </c>
      <c r="G355" s="3" t="s">
        <v>43</v>
      </c>
      <c r="H355" s="131" t="s">
        <v>623</v>
      </c>
      <c r="I355" s="3"/>
      <c r="J355" s="22">
        <f t="shared" ref="J355:O355" si="199">J356+J358</f>
        <v>90600</v>
      </c>
      <c r="K355" s="22">
        <f t="shared" si="199"/>
        <v>0</v>
      </c>
      <c r="L355" s="22">
        <f t="shared" si="199"/>
        <v>90600</v>
      </c>
      <c r="M355" s="22">
        <f t="shared" si="199"/>
        <v>0</v>
      </c>
      <c r="N355" s="22">
        <f t="shared" si="199"/>
        <v>90600</v>
      </c>
      <c r="O355" s="22">
        <f t="shared" si="199"/>
        <v>34355.199999999997</v>
      </c>
      <c r="P355" s="255">
        <f t="shared" si="179"/>
        <v>37.919646799116997</v>
      </c>
      <c r="Q355" s="22"/>
      <c r="R355" s="22" t="e">
        <f t="shared" ref="R355:T355" si="200">R356+R358</f>
        <v>#REF!</v>
      </c>
      <c r="S355" s="22" t="e">
        <f t="shared" si="200"/>
        <v>#REF!</v>
      </c>
      <c r="T355" s="22" t="e">
        <f t="shared" si="200"/>
        <v>#REF!</v>
      </c>
      <c r="U355" s="254" t="e">
        <f t="shared" si="180"/>
        <v>#REF!</v>
      </c>
    </row>
    <row r="356" spans="1:21" s="134" customFormat="1" ht="27.75" customHeight="1" x14ac:dyDescent="0.25">
      <c r="A356" s="116" t="s">
        <v>15</v>
      </c>
      <c r="B356" s="117"/>
      <c r="C356" s="117"/>
      <c r="D356" s="117"/>
      <c r="E356" s="113">
        <v>851</v>
      </c>
      <c r="F356" s="3" t="s">
        <v>105</v>
      </c>
      <c r="G356" s="3" t="s">
        <v>43</v>
      </c>
      <c r="H356" s="131" t="s">
        <v>623</v>
      </c>
      <c r="I356" s="3" t="s">
        <v>17</v>
      </c>
      <c r="J356" s="22">
        <f t="shared" ref="J356:T356" si="201">J357</f>
        <v>26000</v>
      </c>
      <c r="K356" s="22">
        <f t="shared" si="201"/>
        <v>0</v>
      </c>
      <c r="L356" s="22">
        <f t="shared" si="201"/>
        <v>26000</v>
      </c>
      <c r="M356" s="22">
        <f t="shared" si="201"/>
        <v>0</v>
      </c>
      <c r="N356" s="22">
        <f t="shared" si="201"/>
        <v>26000</v>
      </c>
      <c r="O356" s="22">
        <f t="shared" si="201"/>
        <v>21800</v>
      </c>
      <c r="P356" s="255">
        <f t="shared" si="179"/>
        <v>83.846153846153854</v>
      </c>
      <c r="Q356" s="22"/>
      <c r="R356" s="22" t="e">
        <f t="shared" si="201"/>
        <v>#REF!</v>
      </c>
      <c r="S356" s="22" t="e">
        <f t="shared" si="201"/>
        <v>#REF!</v>
      </c>
      <c r="T356" s="22" t="e">
        <f t="shared" si="201"/>
        <v>#REF!</v>
      </c>
      <c r="U356" s="254" t="e">
        <f t="shared" si="180"/>
        <v>#REF!</v>
      </c>
    </row>
    <row r="357" spans="1:21" s="134" customFormat="1" ht="27.75" customHeight="1" x14ac:dyDescent="0.25">
      <c r="A357" s="117" t="s">
        <v>7</v>
      </c>
      <c r="B357" s="117"/>
      <c r="C357" s="117"/>
      <c r="D357" s="117"/>
      <c r="E357" s="113">
        <v>851</v>
      </c>
      <c r="F357" s="3" t="s">
        <v>105</v>
      </c>
      <c r="G357" s="3" t="s">
        <v>43</v>
      </c>
      <c r="H357" s="131" t="s">
        <v>623</v>
      </c>
      <c r="I357" s="3" t="s">
        <v>51</v>
      </c>
      <c r="J357" s="22">
        <f>'6.ВС'!J212</f>
        <v>26000</v>
      </c>
      <c r="K357" s="22">
        <f>'6.ВС'!K212</f>
        <v>0</v>
      </c>
      <c r="L357" s="22">
        <f>'6.ВС'!L212</f>
        <v>26000</v>
      </c>
      <c r="M357" s="22">
        <f>'6.ВС'!M212</f>
        <v>0</v>
      </c>
      <c r="N357" s="22">
        <f>'6.ВС'!N212</f>
        <v>26000</v>
      </c>
      <c r="O357" s="22">
        <f>'6.ВС'!O212</f>
        <v>21800</v>
      </c>
      <c r="P357" s="255">
        <f t="shared" si="179"/>
        <v>83.846153846153854</v>
      </c>
      <c r="Q357" s="22"/>
      <c r="R357" s="22" t="e">
        <f>'6.ВС'!#REF!</f>
        <v>#REF!</v>
      </c>
      <c r="S357" s="22" t="e">
        <f>'6.ВС'!#REF!</f>
        <v>#REF!</v>
      </c>
      <c r="T357" s="22" t="e">
        <f>'6.ВС'!#REF!</f>
        <v>#REF!</v>
      </c>
      <c r="U357" s="254" t="e">
        <f t="shared" si="180"/>
        <v>#REF!</v>
      </c>
    </row>
    <row r="358" spans="1:21" ht="27.75" customHeight="1" x14ac:dyDescent="0.25">
      <c r="A358" s="117" t="s">
        <v>20</v>
      </c>
      <c r="B358" s="116"/>
      <c r="C358" s="116"/>
      <c r="D358" s="116"/>
      <c r="E358" s="113">
        <v>851</v>
      </c>
      <c r="F358" s="3" t="s">
        <v>105</v>
      </c>
      <c r="G358" s="3" t="s">
        <v>43</v>
      </c>
      <c r="H358" s="131" t="s">
        <v>623</v>
      </c>
      <c r="I358" s="3" t="s">
        <v>21</v>
      </c>
      <c r="J358" s="22">
        <f t="shared" ref="J358:T358" si="202">J359</f>
        <v>64600</v>
      </c>
      <c r="K358" s="22">
        <f t="shared" si="202"/>
        <v>0</v>
      </c>
      <c r="L358" s="22">
        <f t="shared" si="202"/>
        <v>64600</v>
      </c>
      <c r="M358" s="22">
        <f t="shared" si="202"/>
        <v>0</v>
      </c>
      <c r="N358" s="22">
        <f t="shared" si="202"/>
        <v>64600</v>
      </c>
      <c r="O358" s="22">
        <f t="shared" si="202"/>
        <v>12555.2</v>
      </c>
      <c r="P358" s="255">
        <f t="shared" si="179"/>
        <v>19.435294117647057</v>
      </c>
      <c r="Q358" s="22"/>
      <c r="R358" s="22" t="e">
        <f t="shared" si="202"/>
        <v>#REF!</v>
      </c>
      <c r="S358" s="22" t="e">
        <f t="shared" si="202"/>
        <v>#REF!</v>
      </c>
      <c r="T358" s="22" t="e">
        <f t="shared" si="202"/>
        <v>#REF!</v>
      </c>
      <c r="U358" s="254" t="e">
        <f t="shared" si="180"/>
        <v>#REF!</v>
      </c>
    </row>
    <row r="359" spans="1:21" ht="27.75" customHeight="1" x14ac:dyDescent="0.25">
      <c r="A359" s="117" t="s">
        <v>9</v>
      </c>
      <c r="B359" s="117"/>
      <c r="C359" s="117"/>
      <c r="D359" s="117"/>
      <c r="E359" s="113">
        <v>851</v>
      </c>
      <c r="F359" s="3" t="s">
        <v>105</v>
      </c>
      <c r="G359" s="3" t="s">
        <v>43</v>
      </c>
      <c r="H359" s="131" t="s">
        <v>623</v>
      </c>
      <c r="I359" s="3" t="s">
        <v>22</v>
      </c>
      <c r="J359" s="22">
        <f>'6.ВС'!J214</f>
        <v>64600</v>
      </c>
      <c r="K359" s="22">
        <f>'6.ВС'!K214</f>
        <v>0</v>
      </c>
      <c r="L359" s="22">
        <f>'6.ВС'!L214</f>
        <v>64600</v>
      </c>
      <c r="M359" s="22">
        <f>'6.ВС'!M214</f>
        <v>0</v>
      </c>
      <c r="N359" s="22">
        <f>'6.ВС'!N214</f>
        <v>64600</v>
      </c>
      <c r="O359" s="22">
        <f>'6.ВС'!O214</f>
        <v>12555.2</v>
      </c>
      <c r="P359" s="255">
        <f t="shared" ref="P359:P380" si="203">O359/N359*100</f>
        <v>19.435294117647057</v>
      </c>
      <c r="Q359" s="22"/>
      <c r="R359" s="22" t="e">
        <f>'6.ВС'!#REF!</f>
        <v>#REF!</v>
      </c>
      <c r="S359" s="22" t="e">
        <f>'6.ВС'!#REF!</f>
        <v>#REF!</v>
      </c>
      <c r="T359" s="22" t="e">
        <f>'6.ВС'!#REF!</f>
        <v>#REF!</v>
      </c>
      <c r="U359" s="254" t="e">
        <f t="shared" ref="U359:U382" si="204">T359/S359*100</f>
        <v>#REF!</v>
      </c>
    </row>
    <row r="360" spans="1:21" ht="27.75" customHeight="1" x14ac:dyDescent="0.25">
      <c r="A360" s="116" t="s">
        <v>108</v>
      </c>
      <c r="B360" s="26"/>
      <c r="C360" s="26"/>
      <c r="D360" s="26"/>
      <c r="E360" s="113">
        <v>851</v>
      </c>
      <c r="F360" s="3" t="s">
        <v>105</v>
      </c>
      <c r="G360" s="3" t="s">
        <v>43</v>
      </c>
      <c r="H360" s="131" t="s">
        <v>624</v>
      </c>
      <c r="I360" s="3"/>
      <c r="J360" s="22">
        <f t="shared" ref="J360:O360" si="205">J363+J361</f>
        <v>419900</v>
      </c>
      <c r="K360" s="22">
        <f t="shared" si="205"/>
        <v>0</v>
      </c>
      <c r="L360" s="22">
        <f t="shared" si="205"/>
        <v>419900</v>
      </c>
      <c r="M360" s="22">
        <f t="shared" si="205"/>
        <v>0</v>
      </c>
      <c r="N360" s="22">
        <f t="shared" si="205"/>
        <v>419900</v>
      </c>
      <c r="O360" s="22">
        <f t="shared" si="205"/>
        <v>345953.6</v>
      </c>
      <c r="P360" s="255">
        <f t="shared" si="203"/>
        <v>82.38952131459871</v>
      </c>
      <c r="Q360" s="22"/>
      <c r="R360" s="22" t="e">
        <f t="shared" ref="R360:T360" si="206">R363+R361</f>
        <v>#REF!</v>
      </c>
      <c r="S360" s="22" t="e">
        <f t="shared" si="206"/>
        <v>#REF!</v>
      </c>
      <c r="T360" s="22" t="e">
        <f t="shared" si="206"/>
        <v>#REF!</v>
      </c>
      <c r="U360" s="254" t="e">
        <f t="shared" si="204"/>
        <v>#REF!</v>
      </c>
    </row>
    <row r="361" spans="1:21" ht="27.75" customHeight="1" x14ac:dyDescent="0.25">
      <c r="A361" s="116" t="s">
        <v>15</v>
      </c>
      <c r="B361" s="117"/>
      <c r="C361" s="117"/>
      <c r="D361" s="117"/>
      <c r="E361" s="113">
        <v>851</v>
      </c>
      <c r="F361" s="3" t="s">
        <v>105</v>
      </c>
      <c r="G361" s="3" t="s">
        <v>43</v>
      </c>
      <c r="H361" s="131" t="s">
        <v>624</v>
      </c>
      <c r="I361" s="3" t="s">
        <v>17</v>
      </c>
      <c r="J361" s="22">
        <f t="shared" ref="J361:T361" si="207">J362</f>
        <v>211200</v>
      </c>
      <c r="K361" s="22">
        <f t="shared" si="207"/>
        <v>0</v>
      </c>
      <c r="L361" s="22">
        <f t="shared" si="207"/>
        <v>211200</v>
      </c>
      <c r="M361" s="22">
        <f t="shared" si="207"/>
        <v>0</v>
      </c>
      <c r="N361" s="22">
        <f t="shared" si="207"/>
        <v>211200</v>
      </c>
      <c r="O361" s="22">
        <f t="shared" si="207"/>
        <v>175200</v>
      </c>
      <c r="P361" s="255">
        <f t="shared" si="203"/>
        <v>82.954545454545453</v>
      </c>
      <c r="Q361" s="22"/>
      <c r="R361" s="22" t="e">
        <f t="shared" si="207"/>
        <v>#REF!</v>
      </c>
      <c r="S361" s="22" t="e">
        <f t="shared" si="207"/>
        <v>#REF!</v>
      </c>
      <c r="T361" s="22" t="e">
        <f t="shared" si="207"/>
        <v>#REF!</v>
      </c>
      <c r="U361" s="254" t="e">
        <f t="shared" si="204"/>
        <v>#REF!</v>
      </c>
    </row>
    <row r="362" spans="1:21" ht="27.75" customHeight="1" x14ac:dyDescent="0.25">
      <c r="A362" s="117" t="s">
        <v>7</v>
      </c>
      <c r="B362" s="117"/>
      <c r="C362" s="117"/>
      <c r="D362" s="117"/>
      <c r="E362" s="113">
        <v>851</v>
      </c>
      <c r="F362" s="3" t="s">
        <v>105</v>
      </c>
      <c r="G362" s="3" t="s">
        <v>43</v>
      </c>
      <c r="H362" s="131" t="s">
        <v>624</v>
      </c>
      <c r="I362" s="3" t="s">
        <v>51</v>
      </c>
      <c r="J362" s="22">
        <f>'6.ВС'!J217</f>
        <v>211200</v>
      </c>
      <c r="K362" s="22">
        <f>'6.ВС'!K217</f>
        <v>0</v>
      </c>
      <c r="L362" s="22">
        <f>'6.ВС'!L217</f>
        <v>211200</v>
      </c>
      <c r="M362" s="22">
        <f>'6.ВС'!M217</f>
        <v>0</v>
      </c>
      <c r="N362" s="22">
        <f>'6.ВС'!N217</f>
        <v>211200</v>
      </c>
      <c r="O362" s="22">
        <f>'6.ВС'!O217</f>
        <v>175200</v>
      </c>
      <c r="P362" s="255">
        <f t="shared" si="203"/>
        <v>82.954545454545453</v>
      </c>
      <c r="Q362" s="22"/>
      <c r="R362" s="22" t="e">
        <f>'6.ВС'!#REF!</f>
        <v>#REF!</v>
      </c>
      <c r="S362" s="22" t="e">
        <f>'6.ВС'!#REF!</f>
        <v>#REF!</v>
      </c>
      <c r="T362" s="22" t="e">
        <f>'6.ВС'!#REF!</f>
        <v>#REF!</v>
      </c>
      <c r="U362" s="254" t="e">
        <f t="shared" si="204"/>
        <v>#REF!</v>
      </c>
    </row>
    <row r="363" spans="1:21" ht="27.75" customHeight="1" x14ac:dyDescent="0.25">
      <c r="A363" s="117" t="s">
        <v>20</v>
      </c>
      <c r="B363" s="26"/>
      <c r="C363" s="26"/>
      <c r="D363" s="26"/>
      <c r="E363" s="113">
        <v>851</v>
      </c>
      <c r="F363" s="3" t="s">
        <v>105</v>
      </c>
      <c r="G363" s="3" t="s">
        <v>43</v>
      </c>
      <c r="H363" s="131" t="s">
        <v>624</v>
      </c>
      <c r="I363" s="3" t="s">
        <v>21</v>
      </c>
      <c r="J363" s="22">
        <f t="shared" ref="J363:T363" si="208">J364</f>
        <v>208700</v>
      </c>
      <c r="K363" s="22">
        <f t="shared" si="208"/>
        <v>0</v>
      </c>
      <c r="L363" s="22">
        <f t="shared" si="208"/>
        <v>208700</v>
      </c>
      <c r="M363" s="22">
        <f t="shared" si="208"/>
        <v>0</v>
      </c>
      <c r="N363" s="22">
        <f t="shared" si="208"/>
        <v>208700</v>
      </c>
      <c r="O363" s="22">
        <f t="shared" si="208"/>
        <v>170753.6</v>
      </c>
      <c r="P363" s="255">
        <f t="shared" si="203"/>
        <v>81.817728797316718</v>
      </c>
      <c r="Q363" s="22"/>
      <c r="R363" s="22" t="e">
        <f t="shared" si="208"/>
        <v>#REF!</v>
      </c>
      <c r="S363" s="22" t="e">
        <f t="shared" si="208"/>
        <v>#REF!</v>
      </c>
      <c r="T363" s="22" t="e">
        <f t="shared" si="208"/>
        <v>#REF!</v>
      </c>
      <c r="U363" s="254" t="e">
        <f t="shared" si="204"/>
        <v>#REF!</v>
      </c>
    </row>
    <row r="364" spans="1:21" ht="27.75" customHeight="1" x14ac:dyDescent="0.25">
      <c r="A364" s="117" t="s">
        <v>9</v>
      </c>
      <c r="B364" s="26"/>
      <c r="C364" s="26"/>
      <c r="D364" s="26"/>
      <c r="E364" s="113">
        <v>851</v>
      </c>
      <c r="F364" s="3" t="s">
        <v>105</v>
      </c>
      <c r="G364" s="3" t="s">
        <v>43</v>
      </c>
      <c r="H364" s="131" t="s">
        <v>624</v>
      </c>
      <c r="I364" s="3" t="s">
        <v>22</v>
      </c>
      <c r="J364" s="22">
        <f>'6.ВС'!J219</f>
        <v>208700</v>
      </c>
      <c r="K364" s="22">
        <f>'6.ВС'!K219</f>
        <v>0</v>
      </c>
      <c r="L364" s="22">
        <f>'6.ВС'!L219</f>
        <v>208700</v>
      </c>
      <c r="M364" s="22">
        <f>'6.ВС'!M219</f>
        <v>0</v>
      </c>
      <c r="N364" s="22">
        <f>'6.ВС'!N219</f>
        <v>208700</v>
      </c>
      <c r="O364" s="22">
        <f>'6.ВС'!O219</f>
        <v>170753.6</v>
      </c>
      <c r="P364" s="255">
        <f t="shared" si="203"/>
        <v>81.817728797316718</v>
      </c>
      <c r="Q364" s="22"/>
      <c r="R364" s="22" t="e">
        <f>'6.ВС'!#REF!</f>
        <v>#REF!</v>
      </c>
      <c r="S364" s="22" t="e">
        <f>'6.ВС'!#REF!</f>
        <v>#REF!</v>
      </c>
      <c r="T364" s="22" t="e">
        <f>'6.ВС'!#REF!</f>
        <v>#REF!</v>
      </c>
      <c r="U364" s="254" t="e">
        <f t="shared" si="204"/>
        <v>#REF!</v>
      </c>
    </row>
    <row r="365" spans="1:21" ht="27.75" customHeight="1" x14ac:dyDescent="0.25">
      <c r="A365" s="116" t="s">
        <v>110</v>
      </c>
      <c r="B365" s="26"/>
      <c r="C365" s="26"/>
      <c r="D365" s="26"/>
      <c r="E365" s="113">
        <v>851</v>
      </c>
      <c r="F365" s="3" t="s">
        <v>105</v>
      </c>
      <c r="G365" s="3" t="s">
        <v>43</v>
      </c>
      <c r="H365" s="131" t="s">
        <v>625</v>
      </c>
      <c r="I365" s="3"/>
      <c r="J365" s="22">
        <f t="shared" ref="J365:T366" si="209">J366</f>
        <v>10000</v>
      </c>
      <c r="K365" s="22">
        <f t="shared" si="209"/>
        <v>0</v>
      </c>
      <c r="L365" s="22">
        <f t="shared" si="209"/>
        <v>10000</v>
      </c>
      <c r="M365" s="22">
        <f t="shared" si="209"/>
        <v>0</v>
      </c>
      <c r="N365" s="22">
        <f t="shared" si="209"/>
        <v>10000</v>
      </c>
      <c r="O365" s="22">
        <f t="shared" si="209"/>
        <v>3800</v>
      </c>
      <c r="P365" s="255">
        <f t="shared" si="203"/>
        <v>38</v>
      </c>
      <c r="Q365" s="22"/>
      <c r="R365" s="22" t="e">
        <f t="shared" si="209"/>
        <v>#REF!</v>
      </c>
      <c r="S365" s="22" t="e">
        <f t="shared" si="209"/>
        <v>#REF!</v>
      </c>
      <c r="T365" s="22" t="e">
        <f t="shared" si="209"/>
        <v>#REF!</v>
      </c>
      <c r="U365" s="254" t="e">
        <f t="shared" si="204"/>
        <v>#REF!</v>
      </c>
    </row>
    <row r="366" spans="1:21" ht="27.75" customHeight="1" x14ac:dyDescent="0.25">
      <c r="A366" s="117" t="s">
        <v>20</v>
      </c>
      <c r="B366" s="26"/>
      <c r="C366" s="26"/>
      <c r="D366" s="26"/>
      <c r="E366" s="113">
        <v>851</v>
      </c>
      <c r="F366" s="3" t="s">
        <v>105</v>
      </c>
      <c r="G366" s="3" t="s">
        <v>43</v>
      </c>
      <c r="H366" s="131" t="s">
        <v>625</v>
      </c>
      <c r="I366" s="3" t="s">
        <v>21</v>
      </c>
      <c r="J366" s="22">
        <f t="shared" si="209"/>
        <v>10000</v>
      </c>
      <c r="K366" s="22">
        <f t="shared" si="209"/>
        <v>0</v>
      </c>
      <c r="L366" s="22">
        <f t="shared" si="209"/>
        <v>10000</v>
      </c>
      <c r="M366" s="22">
        <f t="shared" si="209"/>
        <v>0</v>
      </c>
      <c r="N366" s="22">
        <f t="shared" si="209"/>
        <v>10000</v>
      </c>
      <c r="O366" s="22">
        <f t="shared" si="209"/>
        <v>3800</v>
      </c>
      <c r="P366" s="255">
        <f t="shared" si="203"/>
        <v>38</v>
      </c>
      <c r="Q366" s="22"/>
      <c r="R366" s="22" t="e">
        <f t="shared" si="209"/>
        <v>#REF!</v>
      </c>
      <c r="S366" s="22" t="e">
        <f t="shared" si="209"/>
        <v>#REF!</v>
      </c>
      <c r="T366" s="22" t="e">
        <f t="shared" si="209"/>
        <v>#REF!</v>
      </c>
      <c r="U366" s="254" t="e">
        <f t="shared" si="204"/>
        <v>#REF!</v>
      </c>
    </row>
    <row r="367" spans="1:21" ht="27.75" customHeight="1" x14ac:dyDescent="0.25">
      <c r="A367" s="117" t="s">
        <v>9</v>
      </c>
      <c r="B367" s="26"/>
      <c r="C367" s="26"/>
      <c r="D367" s="26"/>
      <c r="E367" s="113">
        <v>851</v>
      </c>
      <c r="F367" s="3" t="s">
        <v>105</v>
      </c>
      <c r="G367" s="3" t="s">
        <v>43</v>
      </c>
      <c r="H367" s="131" t="s">
        <v>625</v>
      </c>
      <c r="I367" s="3" t="s">
        <v>22</v>
      </c>
      <c r="J367" s="22">
        <f>'6.ВС'!J222</f>
        <v>10000</v>
      </c>
      <c r="K367" s="22">
        <f>'6.ВС'!K222</f>
        <v>0</v>
      </c>
      <c r="L367" s="22">
        <f>'6.ВС'!L222</f>
        <v>10000</v>
      </c>
      <c r="M367" s="22">
        <f>'6.ВС'!M222</f>
        <v>0</v>
      </c>
      <c r="N367" s="22">
        <f>'6.ВС'!N222</f>
        <v>10000</v>
      </c>
      <c r="O367" s="22">
        <f>'6.ВС'!O222</f>
        <v>3800</v>
      </c>
      <c r="P367" s="255">
        <f t="shared" si="203"/>
        <v>38</v>
      </c>
      <c r="Q367" s="22"/>
      <c r="R367" s="22" t="e">
        <f>'6.ВС'!#REF!</f>
        <v>#REF!</v>
      </c>
      <c r="S367" s="22" t="e">
        <f>'6.ВС'!#REF!</f>
        <v>#REF!</v>
      </c>
      <c r="T367" s="22" t="e">
        <f>'6.ВС'!#REF!</f>
        <v>#REF!</v>
      </c>
      <c r="U367" s="254" t="e">
        <f t="shared" si="204"/>
        <v>#REF!</v>
      </c>
    </row>
    <row r="368" spans="1:21" ht="27.75" customHeight="1" x14ac:dyDescent="0.25">
      <c r="A368" s="116" t="s">
        <v>109</v>
      </c>
      <c r="B368" s="26"/>
      <c r="C368" s="26"/>
      <c r="D368" s="26"/>
      <c r="E368" s="113">
        <v>851</v>
      </c>
      <c r="F368" s="3" t="s">
        <v>105</v>
      </c>
      <c r="G368" s="3" t="s">
        <v>43</v>
      </c>
      <c r="H368" s="131" t="s">
        <v>626</v>
      </c>
      <c r="I368" s="3"/>
      <c r="J368" s="22">
        <f t="shared" ref="J368:O368" si="210">J371+J369</f>
        <v>268000</v>
      </c>
      <c r="K368" s="22">
        <f t="shared" si="210"/>
        <v>0</v>
      </c>
      <c r="L368" s="22">
        <f t="shared" si="210"/>
        <v>0</v>
      </c>
      <c r="M368" s="22">
        <f t="shared" si="210"/>
        <v>268000</v>
      </c>
      <c r="N368" s="22">
        <f t="shared" si="210"/>
        <v>268000</v>
      </c>
      <c r="O368" s="22">
        <f t="shared" si="210"/>
        <v>159085.20000000001</v>
      </c>
      <c r="P368" s="255">
        <f t="shared" si="203"/>
        <v>59.360149253731343</v>
      </c>
      <c r="Q368" s="22"/>
      <c r="R368" s="22" t="e">
        <f t="shared" ref="R368:T368" si="211">R371+R369</f>
        <v>#REF!</v>
      </c>
      <c r="S368" s="22" t="e">
        <f t="shared" si="211"/>
        <v>#REF!</v>
      </c>
      <c r="T368" s="22" t="e">
        <f t="shared" si="211"/>
        <v>#REF!</v>
      </c>
      <c r="U368" s="254" t="e">
        <f t="shared" si="204"/>
        <v>#REF!</v>
      </c>
    </row>
    <row r="369" spans="1:21" ht="27.75" customHeight="1" x14ac:dyDescent="0.25">
      <c r="A369" s="116" t="s">
        <v>15</v>
      </c>
      <c r="B369" s="117"/>
      <c r="C369" s="117"/>
      <c r="D369" s="117"/>
      <c r="E369" s="113">
        <v>851</v>
      </c>
      <c r="F369" s="3" t="s">
        <v>105</v>
      </c>
      <c r="G369" s="3" t="s">
        <v>43</v>
      </c>
      <c r="H369" s="131" t="s">
        <v>626</v>
      </c>
      <c r="I369" s="3" t="s">
        <v>17</v>
      </c>
      <c r="J369" s="22">
        <f t="shared" ref="J369:T369" si="212">J370</f>
        <v>71000</v>
      </c>
      <c r="K369" s="22">
        <f t="shared" si="212"/>
        <v>0</v>
      </c>
      <c r="L369" s="22">
        <f t="shared" si="212"/>
        <v>0</v>
      </c>
      <c r="M369" s="22">
        <f t="shared" si="212"/>
        <v>71000</v>
      </c>
      <c r="N369" s="22">
        <f t="shared" si="212"/>
        <v>71000</v>
      </c>
      <c r="O369" s="22">
        <f t="shared" si="212"/>
        <v>41200</v>
      </c>
      <c r="P369" s="255">
        <f t="shared" si="203"/>
        <v>58.028169014084504</v>
      </c>
      <c r="Q369" s="22"/>
      <c r="R369" s="22" t="e">
        <f t="shared" si="212"/>
        <v>#REF!</v>
      </c>
      <c r="S369" s="22" t="e">
        <f t="shared" si="212"/>
        <v>#REF!</v>
      </c>
      <c r="T369" s="22" t="e">
        <f t="shared" si="212"/>
        <v>#REF!</v>
      </c>
      <c r="U369" s="254" t="e">
        <f t="shared" si="204"/>
        <v>#REF!</v>
      </c>
    </row>
    <row r="370" spans="1:21" ht="27.75" customHeight="1" x14ac:dyDescent="0.25">
      <c r="A370" s="117" t="s">
        <v>7</v>
      </c>
      <c r="B370" s="117"/>
      <c r="C370" s="117"/>
      <c r="D370" s="117"/>
      <c r="E370" s="113">
        <v>851</v>
      </c>
      <c r="F370" s="3" t="s">
        <v>105</v>
      </c>
      <c r="G370" s="3" t="s">
        <v>43</v>
      </c>
      <c r="H370" s="131" t="s">
        <v>626</v>
      </c>
      <c r="I370" s="3" t="s">
        <v>51</v>
      </c>
      <c r="J370" s="22">
        <f>'6.ВС'!J225</f>
        <v>71000</v>
      </c>
      <c r="K370" s="22">
        <f>'6.ВС'!K225</f>
        <v>0</v>
      </c>
      <c r="L370" s="22">
        <f>'6.ВС'!L225</f>
        <v>0</v>
      </c>
      <c r="M370" s="22">
        <f>'6.ВС'!M225</f>
        <v>71000</v>
      </c>
      <c r="N370" s="22">
        <f>'6.ВС'!N225</f>
        <v>71000</v>
      </c>
      <c r="O370" s="22">
        <f>'6.ВС'!O225</f>
        <v>41200</v>
      </c>
      <c r="P370" s="255">
        <f t="shared" si="203"/>
        <v>58.028169014084504</v>
      </c>
      <c r="Q370" s="22"/>
      <c r="R370" s="22" t="e">
        <f>'6.ВС'!#REF!</f>
        <v>#REF!</v>
      </c>
      <c r="S370" s="22" t="e">
        <f>'6.ВС'!#REF!</f>
        <v>#REF!</v>
      </c>
      <c r="T370" s="22" t="e">
        <f>'6.ВС'!#REF!</f>
        <v>#REF!</v>
      </c>
      <c r="U370" s="254" t="e">
        <f t="shared" si="204"/>
        <v>#REF!</v>
      </c>
    </row>
    <row r="371" spans="1:21" ht="27.75" customHeight="1" x14ac:dyDescent="0.25">
      <c r="A371" s="117" t="s">
        <v>20</v>
      </c>
      <c r="B371" s="26"/>
      <c r="C371" s="26"/>
      <c r="D371" s="26"/>
      <c r="E371" s="113">
        <v>851</v>
      </c>
      <c r="F371" s="3" t="s">
        <v>105</v>
      </c>
      <c r="G371" s="3" t="s">
        <v>43</v>
      </c>
      <c r="H371" s="131" t="s">
        <v>626</v>
      </c>
      <c r="I371" s="3" t="s">
        <v>21</v>
      </c>
      <c r="J371" s="22">
        <f t="shared" ref="J371:T371" si="213">J372</f>
        <v>197000</v>
      </c>
      <c r="K371" s="22">
        <f t="shared" si="213"/>
        <v>0</v>
      </c>
      <c r="L371" s="22">
        <f t="shared" si="213"/>
        <v>0</v>
      </c>
      <c r="M371" s="22">
        <f t="shared" si="213"/>
        <v>197000</v>
      </c>
      <c r="N371" s="22">
        <f t="shared" si="213"/>
        <v>197000</v>
      </c>
      <c r="O371" s="22">
        <f t="shared" si="213"/>
        <v>117885.2</v>
      </c>
      <c r="P371" s="255">
        <f t="shared" si="203"/>
        <v>59.840203045685278</v>
      </c>
      <c r="Q371" s="22"/>
      <c r="R371" s="22" t="e">
        <f t="shared" si="213"/>
        <v>#REF!</v>
      </c>
      <c r="S371" s="22" t="e">
        <f t="shared" si="213"/>
        <v>#REF!</v>
      </c>
      <c r="T371" s="22" t="e">
        <f t="shared" si="213"/>
        <v>#REF!</v>
      </c>
      <c r="U371" s="254" t="e">
        <f t="shared" si="204"/>
        <v>#REF!</v>
      </c>
    </row>
    <row r="372" spans="1:21" ht="27.75" customHeight="1" x14ac:dyDescent="0.25">
      <c r="A372" s="117" t="s">
        <v>9</v>
      </c>
      <c r="B372" s="26"/>
      <c r="C372" s="26"/>
      <c r="D372" s="26"/>
      <c r="E372" s="113">
        <v>851</v>
      </c>
      <c r="F372" s="3" t="s">
        <v>105</v>
      </c>
      <c r="G372" s="3" t="s">
        <v>43</v>
      </c>
      <c r="H372" s="131" t="s">
        <v>626</v>
      </c>
      <c r="I372" s="3" t="s">
        <v>22</v>
      </c>
      <c r="J372" s="22">
        <f>'6.ВС'!J227</f>
        <v>197000</v>
      </c>
      <c r="K372" s="22">
        <f>'6.ВС'!K227</f>
        <v>0</v>
      </c>
      <c r="L372" s="22">
        <f>'6.ВС'!L227</f>
        <v>0</v>
      </c>
      <c r="M372" s="22">
        <f>'6.ВС'!M227</f>
        <v>197000</v>
      </c>
      <c r="N372" s="22">
        <f>'6.ВС'!N227</f>
        <v>197000</v>
      </c>
      <c r="O372" s="22">
        <f>'6.ВС'!O227</f>
        <v>117885.2</v>
      </c>
      <c r="P372" s="255">
        <f t="shared" si="203"/>
        <v>59.840203045685278</v>
      </c>
      <c r="Q372" s="22"/>
      <c r="R372" s="22" t="e">
        <f>'6.ВС'!#REF!</f>
        <v>#REF!</v>
      </c>
      <c r="S372" s="22" t="e">
        <f>'6.ВС'!#REF!</f>
        <v>#REF!</v>
      </c>
      <c r="T372" s="22" t="e">
        <f>'6.ВС'!#REF!</f>
        <v>#REF!</v>
      </c>
      <c r="U372" s="254" t="e">
        <f t="shared" si="204"/>
        <v>#REF!</v>
      </c>
    </row>
    <row r="373" spans="1:21" ht="27.75" customHeight="1" x14ac:dyDescent="0.25">
      <c r="A373" s="116" t="s">
        <v>131</v>
      </c>
      <c r="B373" s="117"/>
      <c r="C373" s="117"/>
      <c r="D373" s="117"/>
      <c r="E373" s="5">
        <v>853</v>
      </c>
      <c r="F373" s="4" t="s">
        <v>132</v>
      </c>
      <c r="G373" s="4"/>
      <c r="H373" s="4"/>
      <c r="I373" s="4"/>
      <c r="J373" s="7">
        <f t="shared" ref="J373:O373" si="214">J374+J378</f>
        <v>2718000</v>
      </c>
      <c r="K373" s="7">
        <f t="shared" si="214"/>
        <v>859000</v>
      </c>
      <c r="L373" s="7">
        <f t="shared" si="214"/>
        <v>1859000</v>
      </c>
      <c r="M373" s="7">
        <f t="shared" si="214"/>
        <v>0</v>
      </c>
      <c r="N373" s="7">
        <f t="shared" si="214"/>
        <v>2718000</v>
      </c>
      <c r="O373" s="7">
        <f t="shared" si="214"/>
        <v>2128247</v>
      </c>
      <c r="P373" s="255">
        <f t="shared" si="203"/>
        <v>78.301949963208244</v>
      </c>
      <c r="Q373" s="7"/>
      <c r="R373" s="7" t="e">
        <f t="shared" ref="R373:T373" si="215">R374+R378</f>
        <v>#REF!</v>
      </c>
      <c r="S373" s="7" t="e">
        <f t="shared" si="215"/>
        <v>#REF!</v>
      </c>
      <c r="T373" s="7" t="e">
        <f t="shared" si="215"/>
        <v>#REF!</v>
      </c>
      <c r="U373" s="254" t="e">
        <f t="shared" si="204"/>
        <v>#REF!</v>
      </c>
    </row>
    <row r="374" spans="1:21" ht="27.75" customHeight="1" x14ac:dyDescent="0.25">
      <c r="A374" s="116" t="s">
        <v>133</v>
      </c>
      <c r="B374" s="117"/>
      <c r="C374" s="117"/>
      <c r="D374" s="117"/>
      <c r="E374" s="5">
        <v>853</v>
      </c>
      <c r="F374" s="4" t="s">
        <v>132</v>
      </c>
      <c r="G374" s="4" t="s">
        <v>11</v>
      </c>
      <c r="H374" s="135"/>
      <c r="I374" s="4"/>
      <c r="J374" s="58">
        <f t="shared" ref="J374:T376" si="216">J375</f>
        <v>859000</v>
      </c>
      <c r="K374" s="58">
        <f t="shared" si="216"/>
        <v>859000</v>
      </c>
      <c r="L374" s="58">
        <f t="shared" si="216"/>
        <v>0</v>
      </c>
      <c r="M374" s="58">
        <f t="shared" si="216"/>
        <v>0</v>
      </c>
      <c r="N374" s="58">
        <f t="shared" si="216"/>
        <v>859000</v>
      </c>
      <c r="O374" s="58">
        <f t="shared" si="216"/>
        <v>644247</v>
      </c>
      <c r="P374" s="255">
        <f t="shared" si="203"/>
        <v>74.999650756693825</v>
      </c>
      <c r="Q374" s="58"/>
      <c r="R374" s="58" t="e">
        <f t="shared" si="216"/>
        <v>#REF!</v>
      </c>
      <c r="S374" s="58" t="e">
        <f t="shared" si="216"/>
        <v>#REF!</v>
      </c>
      <c r="T374" s="58" t="e">
        <f t="shared" si="216"/>
        <v>#REF!</v>
      </c>
      <c r="U374" s="254" t="e">
        <f t="shared" si="204"/>
        <v>#REF!</v>
      </c>
    </row>
    <row r="375" spans="1:21" ht="27.75" customHeight="1" x14ac:dyDescent="0.25">
      <c r="A375" s="116" t="s">
        <v>223</v>
      </c>
      <c r="B375" s="117"/>
      <c r="C375" s="117"/>
      <c r="D375" s="117"/>
      <c r="E375" s="5">
        <v>853</v>
      </c>
      <c r="F375" s="4" t="s">
        <v>132</v>
      </c>
      <c r="G375" s="4" t="s">
        <v>11</v>
      </c>
      <c r="H375" s="131" t="s">
        <v>653</v>
      </c>
      <c r="I375" s="4"/>
      <c r="J375" s="22">
        <f t="shared" si="216"/>
        <v>859000</v>
      </c>
      <c r="K375" s="22">
        <f t="shared" si="216"/>
        <v>859000</v>
      </c>
      <c r="L375" s="22">
        <f t="shared" si="216"/>
        <v>0</v>
      </c>
      <c r="M375" s="22">
        <f t="shared" si="216"/>
        <v>0</v>
      </c>
      <c r="N375" s="22">
        <f t="shared" si="216"/>
        <v>859000</v>
      </c>
      <c r="O375" s="22">
        <f t="shared" si="216"/>
        <v>644247</v>
      </c>
      <c r="P375" s="255">
        <f t="shared" si="203"/>
        <v>74.999650756693825</v>
      </c>
      <c r="Q375" s="22"/>
      <c r="R375" s="22" t="e">
        <f t="shared" si="216"/>
        <v>#REF!</v>
      </c>
      <c r="S375" s="22" t="e">
        <f t="shared" si="216"/>
        <v>#REF!</v>
      </c>
      <c r="T375" s="22" t="e">
        <f t="shared" si="216"/>
        <v>#REF!</v>
      </c>
      <c r="U375" s="254" t="e">
        <f t="shared" si="204"/>
        <v>#REF!</v>
      </c>
    </row>
    <row r="376" spans="1:21" ht="27.75" customHeight="1" x14ac:dyDescent="0.25">
      <c r="A376" s="116" t="s">
        <v>34</v>
      </c>
      <c r="B376" s="116"/>
      <c r="C376" s="116"/>
      <c r="D376" s="116"/>
      <c r="E376" s="5">
        <v>853</v>
      </c>
      <c r="F376" s="3" t="s">
        <v>132</v>
      </c>
      <c r="G376" s="3" t="s">
        <v>11</v>
      </c>
      <c r="H376" s="131" t="s">
        <v>653</v>
      </c>
      <c r="I376" s="3" t="s">
        <v>35</v>
      </c>
      <c r="J376" s="22">
        <f t="shared" si="216"/>
        <v>859000</v>
      </c>
      <c r="K376" s="22">
        <f t="shared" si="216"/>
        <v>859000</v>
      </c>
      <c r="L376" s="22">
        <f t="shared" si="216"/>
        <v>0</v>
      </c>
      <c r="M376" s="22">
        <f t="shared" si="216"/>
        <v>0</v>
      </c>
      <c r="N376" s="22">
        <f t="shared" si="216"/>
        <v>859000</v>
      </c>
      <c r="O376" s="22">
        <f t="shared" si="216"/>
        <v>644247</v>
      </c>
      <c r="P376" s="255">
        <f t="shared" si="203"/>
        <v>74.999650756693825</v>
      </c>
      <c r="Q376" s="22"/>
      <c r="R376" s="22" t="e">
        <f t="shared" si="216"/>
        <v>#REF!</v>
      </c>
      <c r="S376" s="22" t="e">
        <f t="shared" si="216"/>
        <v>#REF!</v>
      </c>
      <c r="T376" s="22" t="e">
        <f t="shared" si="216"/>
        <v>#REF!</v>
      </c>
      <c r="U376" s="254" t="e">
        <f t="shared" si="204"/>
        <v>#REF!</v>
      </c>
    </row>
    <row r="377" spans="1:21" ht="27.75" customHeight="1" x14ac:dyDescent="0.25">
      <c r="A377" s="116" t="s">
        <v>134</v>
      </c>
      <c r="B377" s="116"/>
      <c r="C377" s="116"/>
      <c r="D377" s="116"/>
      <c r="E377" s="5">
        <v>853</v>
      </c>
      <c r="F377" s="3" t="s">
        <v>132</v>
      </c>
      <c r="G377" s="3" t="s">
        <v>11</v>
      </c>
      <c r="H377" s="131" t="s">
        <v>653</v>
      </c>
      <c r="I377" s="3" t="s">
        <v>135</v>
      </c>
      <c r="J377" s="22">
        <f>'6.ВС'!J371</f>
        <v>859000</v>
      </c>
      <c r="K377" s="22">
        <f>'6.ВС'!K371</f>
        <v>859000</v>
      </c>
      <c r="L377" s="22">
        <f>'6.ВС'!L371</f>
        <v>0</v>
      </c>
      <c r="M377" s="22">
        <f>'6.ВС'!M371</f>
        <v>0</v>
      </c>
      <c r="N377" s="22">
        <f>'6.ВС'!N371</f>
        <v>859000</v>
      </c>
      <c r="O377" s="22">
        <f>'6.ВС'!O371</f>
        <v>644247</v>
      </c>
      <c r="P377" s="255">
        <f t="shared" si="203"/>
        <v>74.999650756693825</v>
      </c>
      <c r="Q377" s="22"/>
      <c r="R377" s="22" t="e">
        <f>'6.ВС'!#REF!</f>
        <v>#REF!</v>
      </c>
      <c r="S377" s="22" t="e">
        <f>'6.ВС'!#REF!</f>
        <v>#REF!</v>
      </c>
      <c r="T377" s="22" t="e">
        <f>'6.ВС'!#REF!</f>
        <v>#REF!</v>
      </c>
      <c r="U377" s="254" t="e">
        <f t="shared" si="204"/>
        <v>#REF!</v>
      </c>
    </row>
    <row r="378" spans="1:21" ht="27.75" customHeight="1" x14ac:dyDescent="0.25">
      <c r="A378" s="26" t="s">
        <v>136</v>
      </c>
      <c r="B378" s="89"/>
      <c r="C378" s="89"/>
      <c r="D378" s="89"/>
      <c r="E378" s="5">
        <v>853</v>
      </c>
      <c r="F378" s="3" t="s">
        <v>132</v>
      </c>
      <c r="G378" s="3" t="s">
        <v>43</v>
      </c>
      <c r="H378" s="131" t="s">
        <v>47</v>
      </c>
      <c r="I378" s="3"/>
      <c r="J378" s="22">
        <f t="shared" ref="J378:T380" si="217">J379</f>
        <v>1859000</v>
      </c>
      <c r="K378" s="22">
        <f t="shared" si="217"/>
        <v>0</v>
      </c>
      <c r="L378" s="22">
        <f t="shared" si="217"/>
        <v>1859000</v>
      </c>
      <c r="M378" s="22">
        <f t="shared" si="217"/>
        <v>0</v>
      </c>
      <c r="N378" s="22">
        <f t="shared" si="217"/>
        <v>1859000</v>
      </c>
      <c r="O378" s="22">
        <f t="shared" si="217"/>
        <v>1484000</v>
      </c>
      <c r="P378" s="255">
        <f t="shared" si="203"/>
        <v>79.827864443249069</v>
      </c>
      <c r="Q378" s="22"/>
      <c r="R378" s="22" t="e">
        <f t="shared" si="217"/>
        <v>#REF!</v>
      </c>
      <c r="S378" s="22" t="e">
        <f t="shared" si="217"/>
        <v>#REF!</v>
      </c>
      <c r="T378" s="22" t="e">
        <f t="shared" si="217"/>
        <v>#REF!</v>
      </c>
      <c r="U378" s="254" t="e">
        <f t="shared" si="204"/>
        <v>#REF!</v>
      </c>
    </row>
    <row r="379" spans="1:21" ht="27.75" customHeight="1" x14ac:dyDescent="0.25">
      <c r="A379" s="116" t="s">
        <v>137</v>
      </c>
      <c r="B379" s="117"/>
      <c r="C379" s="117"/>
      <c r="D379" s="117"/>
      <c r="E379" s="5">
        <v>853</v>
      </c>
      <c r="F379" s="3" t="s">
        <v>132</v>
      </c>
      <c r="G379" s="3" t="s">
        <v>43</v>
      </c>
      <c r="H379" s="131" t="s">
        <v>654</v>
      </c>
      <c r="I379" s="3"/>
      <c r="J379" s="22">
        <f t="shared" si="217"/>
        <v>1859000</v>
      </c>
      <c r="K379" s="22">
        <f t="shared" si="217"/>
        <v>0</v>
      </c>
      <c r="L379" s="22">
        <f t="shared" si="217"/>
        <v>1859000</v>
      </c>
      <c r="M379" s="22">
        <f t="shared" si="217"/>
        <v>0</v>
      </c>
      <c r="N379" s="22">
        <f t="shared" si="217"/>
        <v>1859000</v>
      </c>
      <c r="O379" s="22">
        <f t="shared" si="217"/>
        <v>1484000</v>
      </c>
      <c r="P379" s="255">
        <f t="shared" si="203"/>
        <v>79.827864443249069</v>
      </c>
      <c r="Q379" s="22"/>
      <c r="R379" s="22" t="e">
        <f t="shared" si="217"/>
        <v>#REF!</v>
      </c>
      <c r="S379" s="22" t="e">
        <f t="shared" si="217"/>
        <v>#REF!</v>
      </c>
      <c r="T379" s="22" t="e">
        <f t="shared" si="217"/>
        <v>#REF!</v>
      </c>
      <c r="U379" s="254" t="e">
        <f t="shared" si="204"/>
        <v>#REF!</v>
      </c>
    </row>
    <row r="380" spans="1:21" ht="30" x14ac:dyDescent="0.25">
      <c r="A380" s="116" t="s">
        <v>34</v>
      </c>
      <c r="B380" s="117"/>
      <c r="C380" s="117"/>
      <c r="D380" s="117"/>
      <c r="E380" s="5">
        <v>853</v>
      </c>
      <c r="F380" s="3" t="s">
        <v>132</v>
      </c>
      <c r="G380" s="3" t="s">
        <v>43</v>
      </c>
      <c r="H380" s="131" t="s">
        <v>654</v>
      </c>
      <c r="I380" s="3" t="s">
        <v>35</v>
      </c>
      <c r="J380" s="22">
        <f t="shared" si="217"/>
        <v>1859000</v>
      </c>
      <c r="K380" s="22">
        <f t="shared" si="217"/>
        <v>0</v>
      </c>
      <c r="L380" s="22">
        <f t="shared" si="217"/>
        <v>1859000</v>
      </c>
      <c r="M380" s="22">
        <f t="shared" si="217"/>
        <v>0</v>
      </c>
      <c r="N380" s="22">
        <f t="shared" si="217"/>
        <v>1859000</v>
      </c>
      <c r="O380" s="22">
        <f t="shared" si="217"/>
        <v>1484000</v>
      </c>
      <c r="P380" s="255">
        <f t="shared" si="203"/>
        <v>79.827864443249069</v>
      </c>
      <c r="Q380" s="22"/>
      <c r="R380" s="22" t="e">
        <f t="shared" si="217"/>
        <v>#REF!</v>
      </c>
      <c r="S380" s="22" t="e">
        <f t="shared" si="217"/>
        <v>#REF!</v>
      </c>
      <c r="T380" s="22" t="e">
        <f t="shared" si="217"/>
        <v>#REF!</v>
      </c>
      <c r="U380" s="254" t="e">
        <f t="shared" si="204"/>
        <v>#REF!</v>
      </c>
    </row>
    <row r="381" spans="1:21" ht="30" x14ac:dyDescent="0.25">
      <c r="A381" s="116" t="s">
        <v>138</v>
      </c>
      <c r="B381" s="117"/>
      <c r="C381" s="117"/>
      <c r="D381" s="117"/>
      <c r="E381" s="5">
        <v>853</v>
      </c>
      <c r="F381" s="3" t="s">
        <v>132</v>
      </c>
      <c r="G381" s="3" t="s">
        <v>43</v>
      </c>
      <c r="H381" s="131" t="s">
        <v>654</v>
      </c>
      <c r="I381" s="3" t="s">
        <v>135</v>
      </c>
      <c r="J381" s="22">
        <f>'6.ВС'!J375</f>
        <v>1859000</v>
      </c>
      <c r="K381" s="22">
        <f>'6.ВС'!K375</f>
        <v>0</v>
      </c>
      <c r="L381" s="22">
        <f>'6.ВС'!L375</f>
        <v>1859000</v>
      </c>
      <c r="M381" s="22">
        <f>'6.ВС'!M375</f>
        <v>0</v>
      </c>
      <c r="N381" s="22">
        <f>'6.ВС'!N375</f>
        <v>1859000</v>
      </c>
      <c r="O381" s="22">
        <f>'6.ВС'!O375</f>
        <v>1484000</v>
      </c>
      <c r="P381" s="255">
        <f>O381/N381*100</f>
        <v>79.827864443249069</v>
      </c>
      <c r="Q381" s="22"/>
      <c r="R381" s="22" t="e">
        <f>'6.ВС'!#REF!</f>
        <v>#REF!</v>
      </c>
      <c r="S381" s="22" t="e">
        <f>'6.ВС'!#REF!</f>
        <v>#REF!</v>
      </c>
      <c r="T381" s="22" t="e">
        <f>'6.ВС'!#REF!</f>
        <v>#REF!</v>
      </c>
      <c r="U381" s="254" t="e">
        <f t="shared" si="204"/>
        <v>#REF!</v>
      </c>
    </row>
    <row r="382" spans="1:21" s="74" customFormat="1" ht="21.75" customHeight="1" x14ac:dyDescent="0.25">
      <c r="A382" s="116" t="s">
        <v>147</v>
      </c>
      <c r="B382" s="136"/>
      <c r="C382" s="136"/>
      <c r="D382" s="136"/>
      <c r="E382" s="104"/>
      <c r="F382" s="129"/>
      <c r="G382" s="129"/>
      <c r="H382" s="106"/>
      <c r="I382" s="129"/>
      <c r="J382" s="174">
        <f t="shared" ref="J382:O382" si="218">J6+J98+J107+J123+J146+J168+J287+J324+J353+J373</f>
        <v>388644765.64000005</v>
      </c>
      <c r="K382" s="174">
        <f t="shared" si="218"/>
        <v>223643346.80000001</v>
      </c>
      <c r="L382" s="174">
        <f t="shared" si="218"/>
        <v>158355700.64000002</v>
      </c>
      <c r="M382" s="174">
        <f t="shared" si="218"/>
        <v>6645718.2000000002</v>
      </c>
      <c r="N382" s="174">
        <f t="shared" si="218"/>
        <v>388644765.64000005</v>
      </c>
      <c r="O382" s="174">
        <f t="shared" si="218"/>
        <v>251420319.03</v>
      </c>
      <c r="P382" s="255">
        <f>O382/N382*100</f>
        <v>64.691549007735645</v>
      </c>
      <c r="Q382" s="174"/>
      <c r="R382" s="174" t="e">
        <f>R6+R98+R107+R123+R146+R168+R287+R324+R353+R373</f>
        <v>#REF!</v>
      </c>
      <c r="S382" s="174" t="e">
        <f>S6+S98+S107+S123+S146+S168+S287+S324+S353+S373</f>
        <v>#REF!</v>
      </c>
      <c r="T382" s="174" t="e">
        <f>T6+T98+T107+T123+T146+T168+T287+T324+T353+T373</f>
        <v>#REF!</v>
      </c>
      <c r="U382" s="254" t="e">
        <f t="shared" si="204"/>
        <v>#REF!</v>
      </c>
    </row>
    <row r="383" spans="1:21" x14ac:dyDescent="0.25">
      <c r="J383" s="175">
        <f>J382-'6.ВС'!J396</f>
        <v>0</v>
      </c>
      <c r="K383" s="175">
        <f>K382-'6.ВС'!K396</f>
        <v>0</v>
      </c>
      <c r="L383" s="175">
        <f>L382-'6.ВС'!L396</f>
        <v>0</v>
      </c>
      <c r="M383" s="175">
        <f>M382-'6.ВС'!M396</f>
        <v>0</v>
      </c>
      <c r="N383" s="175">
        <f>N382-'6.ВС'!N396</f>
        <v>0</v>
      </c>
      <c r="O383" s="175">
        <f>O382-'6.ВС'!O396</f>
        <v>0</v>
      </c>
      <c r="P383" s="256">
        <f>P382-'6.ВС'!P396</f>
        <v>0</v>
      </c>
    </row>
    <row r="384" spans="1:21" x14ac:dyDescent="0.25">
      <c r="J384" s="30"/>
      <c r="K384" s="30"/>
      <c r="L384" s="30"/>
      <c r="M384" s="30"/>
      <c r="N384" s="30"/>
      <c r="O384" s="30"/>
      <c r="P384" s="257"/>
    </row>
    <row r="385" spans="10:24" x14ac:dyDescent="0.25">
      <c r="J385" s="30"/>
      <c r="K385" s="30"/>
      <c r="L385" s="30"/>
      <c r="M385" s="30"/>
      <c r="N385" s="30"/>
      <c r="O385" s="30"/>
      <c r="P385" s="257"/>
    </row>
    <row r="386" spans="10:24" x14ac:dyDescent="0.25">
      <c r="J386" s="30"/>
      <c r="K386" s="30"/>
      <c r="L386" s="30"/>
      <c r="M386" s="30"/>
      <c r="N386" s="30"/>
      <c r="O386" s="30"/>
      <c r="P386" s="257"/>
    </row>
    <row r="387" spans="10:24" x14ac:dyDescent="0.25">
      <c r="J387" s="30"/>
      <c r="K387" s="30"/>
      <c r="L387" s="30"/>
      <c r="M387" s="30"/>
      <c r="N387" s="30"/>
      <c r="O387" s="30"/>
      <c r="P387" s="257"/>
    </row>
    <row r="389" spans="10:24" x14ac:dyDescent="0.25">
      <c r="J389" s="30"/>
      <c r="K389" s="30"/>
      <c r="L389" s="30"/>
      <c r="M389" s="30"/>
      <c r="N389" s="30"/>
      <c r="O389" s="30"/>
      <c r="P389" s="257"/>
      <c r="Q389" s="30"/>
      <c r="R389" s="30" t="e">
        <f>R382-'6.ВС'!#REF!</f>
        <v>#REF!</v>
      </c>
      <c r="S389" s="30" t="e">
        <f>S382-'6.ВС'!#REF!</f>
        <v>#REF!</v>
      </c>
      <c r="T389" s="30" t="e">
        <f>T382-'6.ВС'!#REF!</f>
        <v>#REF!</v>
      </c>
      <c r="U389" s="30" t="e">
        <f>U382-'6.ВС'!#REF!</f>
        <v>#REF!</v>
      </c>
      <c r="V389" s="30" t="e">
        <f>V382-'6.ВС'!#REF!</f>
        <v>#REF!</v>
      </c>
      <c r="W389" s="30" t="e">
        <f>W382-'6.ВС'!#REF!</f>
        <v>#REF!</v>
      </c>
      <c r="X389" s="30" t="e">
        <f>X382-'6.ВС'!#REF!</f>
        <v>#REF!</v>
      </c>
    </row>
  </sheetData>
  <mergeCells count="1">
    <mergeCell ref="A3:P3"/>
  </mergeCells>
  <pageMargins left="0" right="0" top="0.11811023622047245" bottom="0.11811023622047245" header="0.31496062992125984" footer="0.31496062992125984"/>
  <pageSetup paperSize="9"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Y415"/>
  <sheetViews>
    <sheetView zoomScale="70" zoomScaleNormal="70" workbookViewId="0">
      <pane xSplit="9" ySplit="5" topLeftCell="J403" activePane="bottomRight" state="frozen"/>
      <selection activeCell="B99" sqref="B99"/>
      <selection pane="topRight" activeCell="B99" sqref="B99"/>
      <selection pane="bottomLeft" activeCell="B99" sqref="B99"/>
      <selection pane="bottomRight" activeCell="B99" sqref="B99"/>
    </sheetView>
  </sheetViews>
  <sheetFormatPr defaultRowHeight="15" x14ac:dyDescent="0.25"/>
  <cols>
    <col min="1" max="1" width="31.5703125" style="2" customWidth="1"/>
    <col min="2" max="2" width="3.5703125" style="11" customWidth="1"/>
    <col min="3" max="3" width="4" style="11" customWidth="1"/>
    <col min="4" max="4" width="4.28515625" style="10" customWidth="1"/>
    <col min="5" max="5" width="5.140625" style="10" customWidth="1"/>
    <col min="6" max="7" width="3.5703125" style="10" hidden="1" customWidth="1"/>
    <col min="8" max="8" width="7.5703125" style="10" customWidth="1"/>
    <col min="9" max="9" width="4.85546875" style="11" customWidth="1"/>
    <col min="10" max="10" width="17" style="11" customWidth="1"/>
    <col min="11" max="13" width="13.7109375" style="11" hidden="1" customWidth="1"/>
    <col min="14" max="14" width="16.28515625" style="11" customWidth="1"/>
    <col min="15" max="15" width="13.7109375" style="11" customWidth="1"/>
    <col min="16" max="16" width="13.7109375" style="10" customWidth="1"/>
    <col min="17" max="17" width="9.140625" style="11"/>
    <col min="18" max="20" width="12.85546875" style="11" customWidth="1"/>
    <col min="21" max="159" width="9.140625" style="11"/>
    <col min="160" max="160" width="1.42578125" style="11" customWidth="1"/>
    <col min="161" max="161" width="59.5703125" style="11" customWidth="1"/>
    <col min="162" max="162" width="9.140625" style="11" customWidth="1"/>
    <col min="163" max="164" width="3.85546875" style="11" customWidth="1"/>
    <col min="165" max="165" width="10.5703125" style="11" customWidth="1"/>
    <col min="166" max="166" width="3.85546875" style="11" customWidth="1"/>
    <col min="167" max="169" width="14.42578125" style="11" customWidth="1"/>
    <col min="170" max="170" width="4.140625" style="11" customWidth="1"/>
    <col min="171" max="171" width="15" style="11" customWidth="1"/>
    <col min="172" max="173" width="9.140625" style="11" customWidth="1"/>
    <col min="174" max="174" width="11.5703125" style="11" customWidth="1"/>
    <col min="175" max="175" width="18.140625" style="11" customWidth="1"/>
    <col min="176" max="176" width="13.140625" style="11" customWidth="1"/>
    <col min="177" max="177" width="12.28515625" style="11" customWidth="1"/>
    <col min="178" max="415" width="9.140625" style="11"/>
    <col min="416" max="416" width="1.42578125" style="11" customWidth="1"/>
    <col min="417" max="417" width="59.5703125" style="11" customWidth="1"/>
    <col min="418" max="418" width="9.140625" style="11" customWidth="1"/>
    <col min="419" max="420" width="3.85546875" style="11" customWidth="1"/>
    <col min="421" max="421" width="10.5703125" style="11" customWidth="1"/>
    <col min="422" max="422" width="3.85546875" style="11" customWidth="1"/>
    <col min="423" max="425" width="14.42578125" style="11" customWidth="1"/>
    <col min="426" max="426" width="4.140625" style="11" customWidth="1"/>
    <col min="427" max="427" width="15" style="11" customWidth="1"/>
    <col min="428" max="429" width="9.140625" style="11" customWidth="1"/>
    <col min="430" max="430" width="11.5703125" style="11" customWidth="1"/>
    <col min="431" max="431" width="18.140625" style="11" customWidth="1"/>
    <col min="432" max="432" width="13.140625" style="11" customWidth="1"/>
    <col min="433" max="433" width="12.28515625" style="11" customWidth="1"/>
    <col min="434" max="671" width="9.140625" style="11"/>
    <col min="672" max="672" width="1.42578125" style="11" customWidth="1"/>
    <col min="673" max="673" width="59.5703125" style="11" customWidth="1"/>
    <col min="674" max="674" width="9.140625" style="11" customWidth="1"/>
    <col min="675" max="676" width="3.85546875" style="11" customWidth="1"/>
    <col min="677" max="677" width="10.5703125" style="11" customWidth="1"/>
    <col min="678" max="678" width="3.85546875" style="11" customWidth="1"/>
    <col min="679" max="681" width="14.42578125" style="11" customWidth="1"/>
    <col min="682" max="682" width="4.140625" style="11" customWidth="1"/>
    <col min="683" max="683" width="15" style="11" customWidth="1"/>
    <col min="684" max="685" width="9.140625" style="11" customWidth="1"/>
    <col min="686" max="686" width="11.5703125" style="11" customWidth="1"/>
    <col min="687" max="687" width="18.140625" style="11" customWidth="1"/>
    <col min="688" max="688" width="13.140625" style="11" customWidth="1"/>
    <col min="689" max="689" width="12.28515625" style="11" customWidth="1"/>
    <col min="690" max="927" width="9.140625" style="11"/>
    <col min="928" max="928" width="1.42578125" style="11" customWidth="1"/>
    <col min="929" max="929" width="59.5703125" style="11" customWidth="1"/>
    <col min="930" max="930" width="9.140625" style="11" customWidth="1"/>
    <col min="931" max="932" width="3.85546875" style="11" customWidth="1"/>
    <col min="933" max="933" width="10.5703125" style="11" customWidth="1"/>
    <col min="934" max="934" width="3.85546875" style="11" customWidth="1"/>
    <col min="935" max="937" width="14.42578125" style="11" customWidth="1"/>
    <col min="938" max="938" width="4.140625" style="11" customWidth="1"/>
    <col min="939" max="939" width="15" style="11" customWidth="1"/>
    <col min="940" max="941" width="9.140625" style="11" customWidth="1"/>
    <col min="942" max="942" width="11.5703125" style="11" customWidth="1"/>
    <col min="943" max="943" width="18.140625" style="11" customWidth="1"/>
    <col min="944" max="944" width="13.140625" style="11" customWidth="1"/>
    <col min="945" max="945" width="12.28515625" style="11" customWidth="1"/>
    <col min="946" max="1183" width="9.140625" style="11"/>
    <col min="1184" max="1184" width="1.42578125" style="11" customWidth="1"/>
    <col min="1185" max="1185" width="59.5703125" style="11" customWidth="1"/>
    <col min="1186" max="1186" width="9.140625" style="11" customWidth="1"/>
    <col min="1187" max="1188" width="3.85546875" style="11" customWidth="1"/>
    <col min="1189" max="1189" width="10.5703125" style="11" customWidth="1"/>
    <col min="1190" max="1190" width="3.85546875" style="11" customWidth="1"/>
    <col min="1191" max="1193" width="14.42578125" style="11" customWidth="1"/>
    <col min="1194" max="1194" width="4.140625" style="11" customWidth="1"/>
    <col min="1195" max="1195" width="15" style="11" customWidth="1"/>
    <col min="1196" max="1197" width="9.140625" style="11" customWidth="1"/>
    <col min="1198" max="1198" width="11.5703125" style="11" customWidth="1"/>
    <col min="1199" max="1199" width="18.140625" style="11" customWidth="1"/>
    <col min="1200" max="1200" width="13.140625" style="11" customWidth="1"/>
    <col min="1201" max="1201" width="12.28515625" style="11" customWidth="1"/>
    <col min="1202" max="1439" width="9.140625" style="11"/>
    <col min="1440" max="1440" width="1.42578125" style="11" customWidth="1"/>
    <col min="1441" max="1441" width="59.5703125" style="11" customWidth="1"/>
    <col min="1442" max="1442" width="9.140625" style="11" customWidth="1"/>
    <col min="1443" max="1444" width="3.85546875" style="11" customWidth="1"/>
    <col min="1445" max="1445" width="10.5703125" style="11" customWidth="1"/>
    <col min="1446" max="1446" width="3.85546875" style="11" customWidth="1"/>
    <col min="1447" max="1449" width="14.42578125" style="11" customWidth="1"/>
    <col min="1450" max="1450" width="4.140625" style="11" customWidth="1"/>
    <col min="1451" max="1451" width="15" style="11" customWidth="1"/>
    <col min="1452" max="1453" width="9.140625" style="11" customWidth="1"/>
    <col min="1454" max="1454" width="11.5703125" style="11" customWidth="1"/>
    <col min="1455" max="1455" width="18.140625" style="11" customWidth="1"/>
    <col min="1456" max="1456" width="13.140625" style="11" customWidth="1"/>
    <col min="1457" max="1457" width="12.28515625" style="11" customWidth="1"/>
    <col min="1458" max="1695" width="9.140625" style="11"/>
    <col min="1696" max="1696" width="1.42578125" style="11" customWidth="1"/>
    <col min="1697" max="1697" width="59.5703125" style="11" customWidth="1"/>
    <col min="1698" max="1698" width="9.140625" style="11" customWidth="1"/>
    <col min="1699" max="1700" width="3.85546875" style="11" customWidth="1"/>
    <col min="1701" max="1701" width="10.5703125" style="11" customWidth="1"/>
    <col min="1702" max="1702" width="3.85546875" style="11" customWidth="1"/>
    <col min="1703" max="1705" width="14.42578125" style="11" customWidth="1"/>
    <col min="1706" max="1706" width="4.140625" style="11" customWidth="1"/>
    <col min="1707" max="1707" width="15" style="11" customWidth="1"/>
    <col min="1708" max="1709" width="9.140625" style="11" customWidth="1"/>
    <col min="1710" max="1710" width="11.5703125" style="11" customWidth="1"/>
    <col min="1711" max="1711" width="18.140625" style="11" customWidth="1"/>
    <col min="1712" max="1712" width="13.140625" style="11" customWidth="1"/>
    <col min="1713" max="1713" width="12.28515625" style="11" customWidth="1"/>
    <col min="1714" max="1951" width="9.140625" style="11"/>
    <col min="1952" max="1952" width="1.42578125" style="11" customWidth="1"/>
    <col min="1953" max="1953" width="59.5703125" style="11" customWidth="1"/>
    <col min="1954" max="1954" width="9.140625" style="11" customWidth="1"/>
    <col min="1955" max="1956" width="3.85546875" style="11" customWidth="1"/>
    <col min="1957" max="1957" width="10.5703125" style="11" customWidth="1"/>
    <col min="1958" max="1958" width="3.85546875" style="11" customWidth="1"/>
    <col min="1959" max="1961" width="14.42578125" style="11" customWidth="1"/>
    <col min="1962" max="1962" width="4.140625" style="11" customWidth="1"/>
    <col min="1963" max="1963" width="15" style="11" customWidth="1"/>
    <col min="1964" max="1965" width="9.140625" style="11" customWidth="1"/>
    <col min="1966" max="1966" width="11.5703125" style="11" customWidth="1"/>
    <col min="1967" max="1967" width="18.140625" style="11" customWidth="1"/>
    <col min="1968" max="1968" width="13.140625" style="11" customWidth="1"/>
    <col min="1969" max="1969" width="12.28515625" style="11" customWidth="1"/>
    <col min="1970" max="2207" width="9.140625" style="11"/>
    <col min="2208" max="2208" width="1.42578125" style="11" customWidth="1"/>
    <col min="2209" max="2209" width="59.5703125" style="11" customWidth="1"/>
    <col min="2210" max="2210" width="9.140625" style="11" customWidth="1"/>
    <col min="2211" max="2212" width="3.85546875" style="11" customWidth="1"/>
    <col min="2213" max="2213" width="10.5703125" style="11" customWidth="1"/>
    <col min="2214" max="2214" width="3.85546875" style="11" customWidth="1"/>
    <col min="2215" max="2217" width="14.42578125" style="11" customWidth="1"/>
    <col min="2218" max="2218" width="4.140625" style="11" customWidth="1"/>
    <col min="2219" max="2219" width="15" style="11" customWidth="1"/>
    <col min="2220" max="2221" width="9.140625" style="11" customWidth="1"/>
    <col min="2222" max="2222" width="11.5703125" style="11" customWidth="1"/>
    <col min="2223" max="2223" width="18.140625" style="11" customWidth="1"/>
    <col min="2224" max="2224" width="13.140625" style="11" customWidth="1"/>
    <col min="2225" max="2225" width="12.28515625" style="11" customWidth="1"/>
    <col min="2226" max="2463" width="9.140625" style="11"/>
    <col min="2464" max="2464" width="1.42578125" style="11" customWidth="1"/>
    <col min="2465" max="2465" width="59.5703125" style="11" customWidth="1"/>
    <col min="2466" max="2466" width="9.140625" style="11" customWidth="1"/>
    <col min="2467" max="2468" width="3.85546875" style="11" customWidth="1"/>
    <col min="2469" max="2469" width="10.5703125" style="11" customWidth="1"/>
    <col min="2470" max="2470" width="3.85546875" style="11" customWidth="1"/>
    <col min="2471" max="2473" width="14.42578125" style="11" customWidth="1"/>
    <col min="2474" max="2474" width="4.140625" style="11" customWidth="1"/>
    <col min="2475" max="2475" width="15" style="11" customWidth="1"/>
    <col min="2476" max="2477" width="9.140625" style="11" customWidth="1"/>
    <col min="2478" max="2478" width="11.5703125" style="11" customWidth="1"/>
    <col min="2479" max="2479" width="18.140625" style="11" customWidth="1"/>
    <col min="2480" max="2480" width="13.140625" style="11" customWidth="1"/>
    <col min="2481" max="2481" width="12.28515625" style="11" customWidth="1"/>
    <col min="2482" max="2719" width="9.140625" style="11"/>
    <col min="2720" max="2720" width="1.42578125" style="11" customWidth="1"/>
    <col min="2721" max="2721" width="59.5703125" style="11" customWidth="1"/>
    <col min="2722" max="2722" width="9.140625" style="11" customWidth="1"/>
    <col min="2723" max="2724" width="3.85546875" style="11" customWidth="1"/>
    <col min="2725" max="2725" width="10.5703125" style="11" customWidth="1"/>
    <col min="2726" max="2726" width="3.85546875" style="11" customWidth="1"/>
    <col min="2727" max="2729" width="14.42578125" style="11" customWidth="1"/>
    <col min="2730" max="2730" width="4.140625" style="11" customWidth="1"/>
    <col min="2731" max="2731" width="15" style="11" customWidth="1"/>
    <col min="2732" max="2733" width="9.140625" style="11" customWidth="1"/>
    <col min="2734" max="2734" width="11.5703125" style="11" customWidth="1"/>
    <col min="2735" max="2735" width="18.140625" style="11" customWidth="1"/>
    <col min="2736" max="2736" width="13.140625" style="11" customWidth="1"/>
    <col min="2737" max="2737" width="12.28515625" style="11" customWidth="1"/>
    <col min="2738" max="2975" width="9.140625" style="11"/>
    <col min="2976" max="2976" width="1.42578125" style="11" customWidth="1"/>
    <col min="2977" max="2977" width="59.5703125" style="11" customWidth="1"/>
    <col min="2978" max="2978" width="9.140625" style="11" customWidth="1"/>
    <col min="2979" max="2980" width="3.85546875" style="11" customWidth="1"/>
    <col min="2981" max="2981" width="10.5703125" style="11" customWidth="1"/>
    <col min="2982" max="2982" width="3.85546875" style="11" customWidth="1"/>
    <col min="2983" max="2985" width="14.42578125" style="11" customWidth="1"/>
    <col min="2986" max="2986" width="4.140625" style="11" customWidth="1"/>
    <col min="2987" max="2987" width="15" style="11" customWidth="1"/>
    <col min="2988" max="2989" width="9.140625" style="11" customWidth="1"/>
    <col min="2990" max="2990" width="11.5703125" style="11" customWidth="1"/>
    <col min="2991" max="2991" width="18.140625" style="11" customWidth="1"/>
    <col min="2992" max="2992" width="13.140625" style="11" customWidth="1"/>
    <col min="2993" max="2993" width="12.28515625" style="11" customWidth="1"/>
    <col min="2994" max="3231" width="9.140625" style="11"/>
    <col min="3232" max="3232" width="1.42578125" style="11" customWidth="1"/>
    <col min="3233" max="3233" width="59.5703125" style="11" customWidth="1"/>
    <col min="3234" max="3234" width="9.140625" style="11" customWidth="1"/>
    <col min="3235" max="3236" width="3.85546875" style="11" customWidth="1"/>
    <col min="3237" max="3237" width="10.5703125" style="11" customWidth="1"/>
    <col min="3238" max="3238" width="3.85546875" style="11" customWidth="1"/>
    <col min="3239" max="3241" width="14.42578125" style="11" customWidth="1"/>
    <col min="3242" max="3242" width="4.140625" style="11" customWidth="1"/>
    <col min="3243" max="3243" width="15" style="11" customWidth="1"/>
    <col min="3244" max="3245" width="9.140625" style="11" customWidth="1"/>
    <col min="3246" max="3246" width="11.5703125" style="11" customWidth="1"/>
    <col min="3247" max="3247" width="18.140625" style="11" customWidth="1"/>
    <col min="3248" max="3248" width="13.140625" style="11" customWidth="1"/>
    <col min="3249" max="3249" width="12.28515625" style="11" customWidth="1"/>
    <col min="3250" max="3487" width="9.140625" style="11"/>
    <col min="3488" max="3488" width="1.42578125" style="11" customWidth="1"/>
    <col min="3489" max="3489" width="59.5703125" style="11" customWidth="1"/>
    <col min="3490" max="3490" width="9.140625" style="11" customWidth="1"/>
    <col min="3491" max="3492" width="3.85546875" style="11" customWidth="1"/>
    <col min="3493" max="3493" width="10.5703125" style="11" customWidth="1"/>
    <col min="3494" max="3494" width="3.85546875" style="11" customWidth="1"/>
    <col min="3495" max="3497" width="14.42578125" style="11" customWidth="1"/>
    <col min="3498" max="3498" width="4.140625" style="11" customWidth="1"/>
    <col min="3499" max="3499" width="15" style="11" customWidth="1"/>
    <col min="3500" max="3501" width="9.140625" style="11" customWidth="1"/>
    <col min="3502" max="3502" width="11.5703125" style="11" customWidth="1"/>
    <col min="3503" max="3503" width="18.140625" style="11" customWidth="1"/>
    <col min="3504" max="3504" width="13.140625" style="11" customWidth="1"/>
    <col min="3505" max="3505" width="12.28515625" style="11" customWidth="1"/>
    <col min="3506" max="3743" width="9.140625" style="11"/>
    <col min="3744" max="3744" width="1.42578125" style="11" customWidth="1"/>
    <col min="3745" max="3745" width="59.5703125" style="11" customWidth="1"/>
    <col min="3746" max="3746" width="9.140625" style="11" customWidth="1"/>
    <col min="3747" max="3748" width="3.85546875" style="11" customWidth="1"/>
    <col min="3749" max="3749" width="10.5703125" style="11" customWidth="1"/>
    <col min="3750" max="3750" width="3.85546875" style="11" customWidth="1"/>
    <col min="3751" max="3753" width="14.42578125" style="11" customWidth="1"/>
    <col min="3754" max="3754" width="4.140625" style="11" customWidth="1"/>
    <col min="3755" max="3755" width="15" style="11" customWidth="1"/>
    <col min="3756" max="3757" width="9.140625" style="11" customWidth="1"/>
    <col min="3758" max="3758" width="11.5703125" style="11" customWidth="1"/>
    <col min="3759" max="3759" width="18.140625" style="11" customWidth="1"/>
    <col min="3760" max="3760" width="13.140625" style="11" customWidth="1"/>
    <col min="3761" max="3761" width="12.28515625" style="11" customWidth="1"/>
    <col min="3762" max="3999" width="9.140625" style="11"/>
    <col min="4000" max="4000" width="1.42578125" style="11" customWidth="1"/>
    <col min="4001" max="4001" width="59.5703125" style="11" customWidth="1"/>
    <col min="4002" max="4002" width="9.140625" style="11" customWidth="1"/>
    <col min="4003" max="4004" width="3.85546875" style="11" customWidth="1"/>
    <col min="4005" max="4005" width="10.5703125" style="11" customWidth="1"/>
    <col min="4006" max="4006" width="3.85546875" style="11" customWidth="1"/>
    <col min="4007" max="4009" width="14.42578125" style="11" customWidth="1"/>
    <col min="4010" max="4010" width="4.140625" style="11" customWidth="1"/>
    <col min="4011" max="4011" width="15" style="11" customWidth="1"/>
    <col min="4012" max="4013" width="9.140625" style="11" customWidth="1"/>
    <col min="4014" max="4014" width="11.5703125" style="11" customWidth="1"/>
    <col min="4015" max="4015" width="18.140625" style="11" customWidth="1"/>
    <col min="4016" max="4016" width="13.140625" style="11" customWidth="1"/>
    <col min="4017" max="4017" width="12.28515625" style="11" customWidth="1"/>
    <col min="4018" max="4255" width="9.140625" style="11"/>
    <col min="4256" max="4256" width="1.42578125" style="11" customWidth="1"/>
    <col min="4257" max="4257" width="59.5703125" style="11" customWidth="1"/>
    <col min="4258" max="4258" width="9.140625" style="11" customWidth="1"/>
    <col min="4259" max="4260" width="3.85546875" style="11" customWidth="1"/>
    <col min="4261" max="4261" width="10.5703125" style="11" customWidth="1"/>
    <col min="4262" max="4262" width="3.85546875" style="11" customWidth="1"/>
    <col min="4263" max="4265" width="14.42578125" style="11" customWidth="1"/>
    <col min="4266" max="4266" width="4.140625" style="11" customWidth="1"/>
    <col min="4267" max="4267" width="15" style="11" customWidth="1"/>
    <col min="4268" max="4269" width="9.140625" style="11" customWidth="1"/>
    <col min="4270" max="4270" width="11.5703125" style="11" customWidth="1"/>
    <col min="4271" max="4271" width="18.140625" style="11" customWidth="1"/>
    <col min="4272" max="4272" width="13.140625" style="11" customWidth="1"/>
    <col min="4273" max="4273" width="12.28515625" style="11" customWidth="1"/>
    <col min="4274" max="4511" width="9.140625" style="11"/>
    <col min="4512" max="4512" width="1.42578125" style="11" customWidth="1"/>
    <col min="4513" max="4513" width="59.5703125" style="11" customWidth="1"/>
    <col min="4514" max="4514" width="9.140625" style="11" customWidth="1"/>
    <col min="4515" max="4516" width="3.85546875" style="11" customWidth="1"/>
    <col min="4517" max="4517" width="10.5703125" style="11" customWidth="1"/>
    <col min="4518" max="4518" width="3.85546875" style="11" customWidth="1"/>
    <col min="4519" max="4521" width="14.42578125" style="11" customWidth="1"/>
    <col min="4522" max="4522" width="4.140625" style="11" customWidth="1"/>
    <col min="4523" max="4523" width="15" style="11" customWidth="1"/>
    <col min="4524" max="4525" width="9.140625" style="11" customWidth="1"/>
    <col min="4526" max="4526" width="11.5703125" style="11" customWidth="1"/>
    <col min="4527" max="4527" width="18.140625" style="11" customWidth="1"/>
    <col min="4528" max="4528" width="13.140625" style="11" customWidth="1"/>
    <col min="4529" max="4529" width="12.28515625" style="11" customWidth="1"/>
    <col min="4530" max="4767" width="9.140625" style="11"/>
    <col min="4768" max="4768" width="1.42578125" style="11" customWidth="1"/>
    <col min="4769" max="4769" width="59.5703125" style="11" customWidth="1"/>
    <col min="4770" max="4770" width="9.140625" style="11" customWidth="1"/>
    <col min="4771" max="4772" width="3.85546875" style="11" customWidth="1"/>
    <col min="4773" max="4773" width="10.5703125" style="11" customWidth="1"/>
    <col min="4774" max="4774" width="3.85546875" style="11" customWidth="1"/>
    <col min="4775" max="4777" width="14.42578125" style="11" customWidth="1"/>
    <col min="4778" max="4778" width="4.140625" style="11" customWidth="1"/>
    <col min="4779" max="4779" width="15" style="11" customWidth="1"/>
    <col min="4780" max="4781" width="9.140625" style="11" customWidth="1"/>
    <col min="4782" max="4782" width="11.5703125" style="11" customWidth="1"/>
    <col min="4783" max="4783" width="18.140625" style="11" customWidth="1"/>
    <col min="4784" max="4784" width="13.140625" style="11" customWidth="1"/>
    <col min="4785" max="4785" width="12.28515625" style="11" customWidth="1"/>
    <col min="4786" max="5023" width="9.140625" style="11"/>
    <col min="5024" max="5024" width="1.42578125" style="11" customWidth="1"/>
    <col min="5025" max="5025" width="59.5703125" style="11" customWidth="1"/>
    <col min="5026" max="5026" width="9.140625" style="11" customWidth="1"/>
    <col min="5027" max="5028" width="3.85546875" style="11" customWidth="1"/>
    <col min="5029" max="5029" width="10.5703125" style="11" customWidth="1"/>
    <col min="5030" max="5030" width="3.85546875" style="11" customWidth="1"/>
    <col min="5031" max="5033" width="14.42578125" style="11" customWidth="1"/>
    <col min="5034" max="5034" width="4.140625" style="11" customWidth="1"/>
    <col min="5035" max="5035" width="15" style="11" customWidth="1"/>
    <col min="5036" max="5037" width="9.140625" style="11" customWidth="1"/>
    <col min="5038" max="5038" width="11.5703125" style="11" customWidth="1"/>
    <col min="5039" max="5039" width="18.140625" style="11" customWidth="1"/>
    <col min="5040" max="5040" width="13.140625" style="11" customWidth="1"/>
    <col min="5041" max="5041" width="12.28515625" style="11" customWidth="1"/>
    <col min="5042" max="5279" width="9.140625" style="11"/>
    <col min="5280" max="5280" width="1.42578125" style="11" customWidth="1"/>
    <col min="5281" max="5281" width="59.5703125" style="11" customWidth="1"/>
    <col min="5282" max="5282" width="9.140625" style="11" customWidth="1"/>
    <col min="5283" max="5284" width="3.85546875" style="11" customWidth="1"/>
    <col min="5285" max="5285" width="10.5703125" style="11" customWidth="1"/>
    <col min="5286" max="5286" width="3.85546875" style="11" customWidth="1"/>
    <col min="5287" max="5289" width="14.42578125" style="11" customWidth="1"/>
    <col min="5290" max="5290" width="4.140625" style="11" customWidth="1"/>
    <col min="5291" max="5291" width="15" style="11" customWidth="1"/>
    <col min="5292" max="5293" width="9.140625" style="11" customWidth="1"/>
    <col min="5294" max="5294" width="11.5703125" style="11" customWidth="1"/>
    <col min="5295" max="5295" width="18.140625" style="11" customWidth="1"/>
    <col min="5296" max="5296" width="13.140625" style="11" customWidth="1"/>
    <col min="5297" max="5297" width="12.28515625" style="11" customWidth="1"/>
    <col min="5298" max="5535" width="9.140625" style="11"/>
    <col min="5536" max="5536" width="1.42578125" style="11" customWidth="1"/>
    <col min="5537" max="5537" width="59.5703125" style="11" customWidth="1"/>
    <col min="5538" max="5538" width="9.140625" style="11" customWidth="1"/>
    <col min="5539" max="5540" width="3.85546875" style="11" customWidth="1"/>
    <col min="5541" max="5541" width="10.5703125" style="11" customWidth="1"/>
    <col min="5542" max="5542" width="3.85546875" style="11" customWidth="1"/>
    <col min="5543" max="5545" width="14.42578125" style="11" customWidth="1"/>
    <col min="5546" max="5546" width="4.140625" style="11" customWidth="1"/>
    <col min="5547" max="5547" width="15" style="11" customWidth="1"/>
    <col min="5548" max="5549" width="9.140625" style="11" customWidth="1"/>
    <col min="5550" max="5550" width="11.5703125" style="11" customWidth="1"/>
    <col min="5551" max="5551" width="18.140625" style="11" customWidth="1"/>
    <col min="5552" max="5552" width="13.140625" style="11" customWidth="1"/>
    <col min="5553" max="5553" width="12.28515625" style="11" customWidth="1"/>
    <col min="5554" max="5791" width="9.140625" style="11"/>
    <col min="5792" max="5792" width="1.42578125" style="11" customWidth="1"/>
    <col min="5793" max="5793" width="59.5703125" style="11" customWidth="1"/>
    <col min="5794" max="5794" width="9.140625" style="11" customWidth="1"/>
    <col min="5795" max="5796" width="3.85546875" style="11" customWidth="1"/>
    <col min="5797" max="5797" width="10.5703125" style="11" customWidth="1"/>
    <col min="5798" max="5798" width="3.85546875" style="11" customWidth="1"/>
    <col min="5799" max="5801" width="14.42578125" style="11" customWidth="1"/>
    <col min="5802" max="5802" width="4.140625" style="11" customWidth="1"/>
    <col min="5803" max="5803" width="15" style="11" customWidth="1"/>
    <col min="5804" max="5805" width="9.140625" style="11" customWidth="1"/>
    <col min="5806" max="5806" width="11.5703125" style="11" customWidth="1"/>
    <col min="5807" max="5807" width="18.140625" style="11" customWidth="1"/>
    <col min="5808" max="5808" width="13.140625" style="11" customWidth="1"/>
    <col min="5809" max="5809" width="12.28515625" style="11" customWidth="1"/>
    <col min="5810" max="6047" width="9.140625" style="11"/>
    <col min="6048" max="6048" width="1.42578125" style="11" customWidth="1"/>
    <col min="6049" max="6049" width="59.5703125" style="11" customWidth="1"/>
    <col min="6050" max="6050" width="9.140625" style="11" customWidth="1"/>
    <col min="6051" max="6052" width="3.85546875" style="11" customWidth="1"/>
    <col min="6053" max="6053" width="10.5703125" style="11" customWidth="1"/>
    <col min="6054" max="6054" width="3.85546875" style="11" customWidth="1"/>
    <col min="6055" max="6057" width="14.42578125" style="11" customWidth="1"/>
    <col min="6058" max="6058" width="4.140625" style="11" customWidth="1"/>
    <col min="6059" max="6059" width="15" style="11" customWidth="1"/>
    <col min="6060" max="6061" width="9.140625" style="11" customWidth="1"/>
    <col min="6062" max="6062" width="11.5703125" style="11" customWidth="1"/>
    <col min="6063" max="6063" width="18.140625" style="11" customWidth="1"/>
    <col min="6064" max="6064" width="13.140625" style="11" customWidth="1"/>
    <col min="6065" max="6065" width="12.28515625" style="11" customWidth="1"/>
    <col min="6066" max="6303" width="9.140625" style="11"/>
    <col min="6304" max="6304" width="1.42578125" style="11" customWidth="1"/>
    <col min="6305" max="6305" width="59.5703125" style="11" customWidth="1"/>
    <col min="6306" max="6306" width="9.140625" style="11" customWidth="1"/>
    <col min="6307" max="6308" width="3.85546875" style="11" customWidth="1"/>
    <col min="6309" max="6309" width="10.5703125" style="11" customWidth="1"/>
    <col min="6310" max="6310" width="3.85546875" style="11" customWidth="1"/>
    <col min="6311" max="6313" width="14.42578125" style="11" customWidth="1"/>
    <col min="6314" max="6314" width="4.140625" style="11" customWidth="1"/>
    <col min="6315" max="6315" width="15" style="11" customWidth="1"/>
    <col min="6316" max="6317" width="9.140625" style="11" customWidth="1"/>
    <col min="6318" max="6318" width="11.5703125" style="11" customWidth="1"/>
    <col min="6319" max="6319" width="18.140625" style="11" customWidth="1"/>
    <col min="6320" max="6320" width="13.140625" style="11" customWidth="1"/>
    <col min="6321" max="6321" width="12.28515625" style="11" customWidth="1"/>
    <col min="6322" max="6559" width="9.140625" style="11"/>
    <col min="6560" max="6560" width="1.42578125" style="11" customWidth="1"/>
    <col min="6561" max="6561" width="59.5703125" style="11" customWidth="1"/>
    <col min="6562" max="6562" width="9.140625" style="11" customWidth="1"/>
    <col min="6563" max="6564" width="3.85546875" style="11" customWidth="1"/>
    <col min="6565" max="6565" width="10.5703125" style="11" customWidth="1"/>
    <col min="6566" max="6566" width="3.85546875" style="11" customWidth="1"/>
    <col min="6567" max="6569" width="14.42578125" style="11" customWidth="1"/>
    <col min="6570" max="6570" width="4.140625" style="11" customWidth="1"/>
    <col min="6571" max="6571" width="15" style="11" customWidth="1"/>
    <col min="6572" max="6573" width="9.140625" style="11" customWidth="1"/>
    <col min="6574" max="6574" width="11.5703125" style="11" customWidth="1"/>
    <col min="6575" max="6575" width="18.140625" style="11" customWidth="1"/>
    <col min="6576" max="6576" width="13.140625" style="11" customWidth="1"/>
    <col min="6577" max="6577" width="12.28515625" style="11" customWidth="1"/>
    <col min="6578" max="6815" width="9.140625" style="11"/>
    <col min="6816" max="6816" width="1.42578125" style="11" customWidth="1"/>
    <col min="6817" max="6817" width="59.5703125" style="11" customWidth="1"/>
    <col min="6818" max="6818" width="9.140625" style="11" customWidth="1"/>
    <col min="6819" max="6820" width="3.85546875" style="11" customWidth="1"/>
    <col min="6821" max="6821" width="10.5703125" style="11" customWidth="1"/>
    <col min="6822" max="6822" width="3.85546875" style="11" customWidth="1"/>
    <col min="6823" max="6825" width="14.42578125" style="11" customWidth="1"/>
    <col min="6826" max="6826" width="4.140625" style="11" customWidth="1"/>
    <col min="6827" max="6827" width="15" style="11" customWidth="1"/>
    <col min="6828" max="6829" width="9.140625" style="11" customWidth="1"/>
    <col min="6830" max="6830" width="11.5703125" style="11" customWidth="1"/>
    <col min="6831" max="6831" width="18.140625" style="11" customWidth="1"/>
    <col min="6832" max="6832" width="13.140625" style="11" customWidth="1"/>
    <col min="6833" max="6833" width="12.28515625" style="11" customWidth="1"/>
    <col min="6834" max="7071" width="9.140625" style="11"/>
    <col min="7072" max="7072" width="1.42578125" style="11" customWidth="1"/>
    <col min="7073" max="7073" width="59.5703125" style="11" customWidth="1"/>
    <col min="7074" max="7074" width="9.140625" style="11" customWidth="1"/>
    <col min="7075" max="7076" width="3.85546875" style="11" customWidth="1"/>
    <col min="7077" max="7077" width="10.5703125" style="11" customWidth="1"/>
    <col min="7078" max="7078" width="3.85546875" style="11" customWidth="1"/>
    <col min="7079" max="7081" width="14.42578125" style="11" customWidth="1"/>
    <col min="7082" max="7082" width="4.140625" style="11" customWidth="1"/>
    <col min="7083" max="7083" width="15" style="11" customWidth="1"/>
    <col min="7084" max="7085" width="9.140625" style="11" customWidth="1"/>
    <col min="7086" max="7086" width="11.5703125" style="11" customWidth="1"/>
    <col min="7087" max="7087" width="18.140625" style="11" customWidth="1"/>
    <col min="7088" max="7088" width="13.140625" style="11" customWidth="1"/>
    <col min="7089" max="7089" width="12.28515625" style="11" customWidth="1"/>
    <col min="7090" max="7327" width="9.140625" style="11"/>
    <col min="7328" max="7328" width="1.42578125" style="11" customWidth="1"/>
    <col min="7329" max="7329" width="59.5703125" style="11" customWidth="1"/>
    <col min="7330" max="7330" width="9.140625" style="11" customWidth="1"/>
    <col min="7331" max="7332" width="3.85546875" style="11" customWidth="1"/>
    <col min="7333" max="7333" width="10.5703125" style="11" customWidth="1"/>
    <col min="7334" max="7334" width="3.85546875" style="11" customWidth="1"/>
    <col min="7335" max="7337" width="14.42578125" style="11" customWidth="1"/>
    <col min="7338" max="7338" width="4.140625" style="11" customWidth="1"/>
    <col min="7339" max="7339" width="15" style="11" customWidth="1"/>
    <col min="7340" max="7341" width="9.140625" style="11" customWidth="1"/>
    <col min="7342" max="7342" width="11.5703125" style="11" customWidth="1"/>
    <col min="7343" max="7343" width="18.140625" style="11" customWidth="1"/>
    <col min="7344" max="7344" width="13.140625" style="11" customWidth="1"/>
    <col min="7345" max="7345" width="12.28515625" style="11" customWidth="1"/>
    <col min="7346" max="7583" width="9.140625" style="11"/>
    <col min="7584" max="7584" width="1.42578125" style="11" customWidth="1"/>
    <col min="7585" max="7585" width="59.5703125" style="11" customWidth="1"/>
    <col min="7586" max="7586" width="9.140625" style="11" customWidth="1"/>
    <col min="7587" max="7588" width="3.85546875" style="11" customWidth="1"/>
    <col min="7589" max="7589" width="10.5703125" style="11" customWidth="1"/>
    <col min="7590" max="7590" width="3.85546875" style="11" customWidth="1"/>
    <col min="7591" max="7593" width="14.42578125" style="11" customWidth="1"/>
    <col min="7594" max="7594" width="4.140625" style="11" customWidth="1"/>
    <col min="7595" max="7595" width="15" style="11" customWidth="1"/>
    <col min="7596" max="7597" width="9.140625" style="11" customWidth="1"/>
    <col min="7598" max="7598" width="11.5703125" style="11" customWidth="1"/>
    <col min="7599" max="7599" width="18.140625" style="11" customWidth="1"/>
    <col min="7600" max="7600" width="13.140625" style="11" customWidth="1"/>
    <col min="7601" max="7601" width="12.28515625" style="11" customWidth="1"/>
    <col min="7602" max="7839" width="9.140625" style="11"/>
    <col min="7840" max="7840" width="1.42578125" style="11" customWidth="1"/>
    <col min="7841" max="7841" width="59.5703125" style="11" customWidth="1"/>
    <col min="7842" max="7842" width="9.140625" style="11" customWidth="1"/>
    <col min="7843" max="7844" width="3.85546875" style="11" customWidth="1"/>
    <col min="7845" max="7845" width="10.5703125" style="11" customWidth="1"/>
    <col min="7846" max="7846" width="3.85546875" style="11" customWidth="1"/>
    <col min="7847" max="7849" width="14.42578125" style="11" customWidth="1"/>
    <col min="7850" max="7850" width="4.140625" style="11" customWidth="1"/>
    <col min="7851" max="7851" width="15" style="11" customWidth="1"/>
    <col min="7852" max="7853" width="9.140625" style="11" customWidth="1"/>
    <col min="7854" max="7854" width="11.5703125" style="11" customWidth="1"/>
    <col min="7855" max="7855" width="18.140625" style="11" customWidth="1"/>
    <col min="7856" max="7856" width="13.140625" style="11" customWidth="1"/>
    <col min="7857" max="7857" width="12.28515625" style="11" customWidth="1"/>
    <col min="7858" max="8095" width="9.140625" style="11"/>
    <col min="8096" max="8096" width="1.42578125" style="11" customWidth="1"/>
    <col min="8097" max="8097" width="59.5703125" style="11" customWidth="1"/>
    <col min="8098" max="8098" width="9.140625" style="11" customWidth="1"/>
    <col min="8099" max="8100" width="3.85546875" style="11" customWidth="1"/>
    <col min="8101" max="8101" width="10.5703125" style="11" customWidth="1"/>
    <col min="8102" max="8102" width="3.85546875" style="11" customWidth="1"/>
    <col min="8103" max="8105" width="14.42578125" style="11" customWidth="1"/>
    <col min="8106" max="8106" width="4.140625" style="11" customWidth="1"/>
    <col min="8107" max="8107" width="15" style="11" customWidth="1"/>
    <col min="8108" max="8109" width="9.140625" style="11" customWidth="1"/>
    <col min="8110" max="8110" width="11.5703125" style="11" customWidth="1"/>
    <col min="8111" max="8111" width="18.140625" style="11" customWidth="1"/>
    <col min="8112" max="8112" width="13.140625" style="11" customWidth="1"/>
    <col min="8113" max="8113" width="12.28515625" style="11" customWidth="1"/>
    <col min="8114" max="8351" width="9.140625" style="11"/>
    <col min="8352" max="8352" width="1.42578125" style="11" customWidth="1"/>
    <col min="8353" max="8353" width="59.5703125" style="11" customWidth="1"/>
    <col min="8354" max="8354" width="9.140625" style="11" customWidth="1"/>
    <col min="8355" max="8356" width="3.85546875" style="11" customWidth="1"/>
    <col min="8357" max="8357" width="10.5703125" style="11" customWidth="1"/>
    <col min="8358" max="8358" width="3.85546875" style="11" customWidth="1"/>
    <col min="8359" max="8361" width="14.42578125" style="11" customWidth="1"/>
    <col min="8362" max="8362" width="4.140625" style="11" customWidth="1"/>
    <col min="8363" max="8363" width="15" style="11" customWidth="1"/>
    <col min="8364" max="8365" width="9.140625" style="11" customWidth="1"/>
    <col min="8366" max="8366" width="11.5703125" style="11" customWidth="1"/>
    <col min="8367" max="8367" width="18.140625" style="11" customWidth="1"/>
    <col min="8368" max="8368" width="13.140625" style="11" customWidth="1"/>
    <col min="8369" max="8369" width="12.28515625" style="11" customWidth="1"/>
    <col min="8370" max="8607" width="9.140625" style="11"/>
    <col min="8608" max="8608" width="1.42578125" style="11" customWidth="1"/>
    <col min="8609" max="8609" width="59.5703125" style="11" customWidth="1"/>
    <col min="8610" max="8610" width="9.140625" style="11" customWidth="1"/>
    <col min="8611" max="8612" width="3.85546875" style="11" customWidth="1"/>
    <col min="8613" max="8613" width="10.5703125" style="11" customWidth="1"/>
    <col min="8614" max="8614" width="3.85546875" style="11" customWidth="1"/>
    <col min="8615" max="8617" width="14.42578125" style="11" customWidth="1"/>
    <col min="8618" max="8618" width="4.140625" style="11" customWidth="1"/>
    <col min="8619" max="8619" width="15" style="11" customWidth="1"/>
    <col min="8620" max="8621" width="9.140625" style="11" customWidth="1"/>
    <col min="8622" max="8622" width="11.5703125" style="11" customWidth="1"/>
    <col min="8623" max="8623" width="18.140625" style="11" customWidth="1"/>
    <col min="8624" max="8624" width="13.140625" style="11" customWidth="1"/>
    <col min="8625" max="8625" width="12.28515625" style="11" customWidth="1"/>
    <col min="8626" max="8863" width="9.140625" style="11"/>
    <col min="8864" max="8864" width="1.42578125" style="11" customWidth="1"/>
    <col min="8865" max="8865" width="59.5703125" style="11" customWidth="1"/>
    <col min="8866" max="8866" width="9.140625" style="11" customWidth="1"/>
    <col min="8867" max="8868" width="3.85546875" style="11" customWidth="1"/>
    <col min="8869" max="8869" width="10.5703125" style="11" customWidth="1"/>
    <col min="8870" max="8870" width="3.85546875" style="11" customWidth="1"/>
    <col min="8871" max="8873" width="14.42578125" style="11" customWidth="1"/>
    <col min="8874" max="8874" width="4.140625" style="11" customWidth="1"/>
    <col min="8875" max="8875" width="15" style="11" customWidth="1"/>
    <col min="8876" max="8877" width="9.140625" style="11" customWidth="1"/>
    <col min="8878" max="8878" width="11.5703125" style="11" customWidth="1"/>
    <col min="8879" max="8879" width="18.140625" style="11" customWidth="1"/>
    <col min="8880" max="8880" width="13.140625" style="11" customWidth="1"/>
    <col min="8881" max="8881" width="12.28515625" style="11" customWidth="1"/>
    <col min="8882" max="9119" width="9.140625" style="11"/>
    <col min="9120" max="9120" width="1.42578125" style="11" customWidth="1"/>
    <col min="9121" max="9121" width="59.5703125" style="11" customWidth="1"/>
    <col min="9122" max="9122" width="9.140625" style="11" customWidth="1"/>
    <col min="9123" max="9124" width="3.85546875" style="11" customWidth="1"/>
    <col min="9125" max="9125" width="10.5703125" style="11" customWidth="1"/>
    <col min="9126" max="9126" width="3.85546875" style="11" customWidth="1"/>
    <col min="9127" max="9129" width="14.42578125" style="11" customWidth="1"/>
    <col min="9130" max="9130" width="4.140625" style="11" customWidth="1"/>
    <col min="9131" max="9131" width="15" style="11" customWidth="1"/>
    <col min="9132" max="9133" width="9.140625" style="11" customWidth="1"/>
    <col min="9134" max="9134" width="11.5703125" style="11" customWidth="1"/>
    <col min="9135" max="9135" width="18.140625" style="11" customWidth="1"/>
    <col min="9136" max="9136" width="13.140625" style="11" customWidth="1"/>
    <col min="9137" max="9137" width="12.28515625" style="11" customWidth="1"/>
    <col min="9138" max="9375" width="9.140625" style="11"/>
    <col min="9376" max="9376" width="1.42578125" style="11" customWidth="1"/>
    <col min="9377" max="9377" width="59.5703125" style="11" customWidth="1"/>
    <col min="9378" max="9378" width="9.140625" style="11" customWidth="1"/>
    <col min="9379" max="9380" width="3.85546875" style="11" customWidth="1"/>
    <col min="9381" max="9381" width="10.5703125" style="11" customWidth="1"/>
    <col min="9382" max="9382" width="3.85546875" style="11" customWidth="1"/>
    <col min="9383" max="9385" width="14.42578125" style="11" customWidth="1"/>
    <col min="9386" max="9386" width="4.140625" style="11" customWidth="1"/>
    <col min="9387" max="9387" width="15" style="11" customWidth="1"/>
    <col min="9388" max="9389" width="9.140625" style="11" customWidth="1"/>
    <col min="9390" max="9390" width="11.5703125" style="11" customWidth="1"/>
    <col min="9391" max="9391" width="18.140625" style="11" customWidth="1"/>
    <col min="9392" max="9392" width="13.140625" style="11" customWidth="1"/>
    <col min="9393" max="9393" width="12.28515625" style="11" customWidth="1"/>
    <col min="9394" max="9631" width="9.140625" style="11"/>
    <col min="9632" max="9632" width="1.42578125" style="11" customWidth="1"/>
    <col min="9633" max="9633" width="59.5703125" style="11" customWidth="1"/>
    <col min="9634" max="9634" width="9.140625" style="11" customWidth="1"/>
    <col min="9635" max="9636" width="3.85546875" style="11" customWidth="1"/>
    <col min="9637" max="9637" width="10.5703125" style="11" customWidth="1"/>
    <col min="9638" max="9638" width="3.85546875" style="11" customWidth="1"/>
    <col min="9639" max="9641" width="14.42578125" style="11" customWidth="1"/>
    <col min="9642" max="9642" width="4.140625" style="11" customWidth="1"/>
    <col min="9643" max="9643" width="15" style="11" customWidth="1"/>
    <col min="9644" max="9645" width="9.140625" style="11" customWidth="1"/>
    <col min="9646" max="9646" width="11.5703125" style="11" customWidth="1"/>
    <col min="9647" max="9647" width="18.140625" style="11" customWidth="1"/>
    <col min="9648" max="9648" width="13.140625" style="11" customWidth="1"/>
    <col min="9649" max="9649" width="12.28515625" style="11" customWidth="1"/>
    <col min="9650" max="9887" width="9.140625" style="11"/>
    <col min="9888" max="9888" width="1.42578125" style="11" customWidth="1"/>
    <col min="9889" max="9889" width="59.5703125" style="11" customWidth="1"/>
    <col min="9890" max="9890" width="9.140625" style="11" customWidth="1"/>
    <col min="9891" max="9892" width="3.85546875" style="11" customWidth="1"/>
    <col min="9893" max="9893" width="10.5703125" style="11" customWidth="1"/>
    <col min="9894" max="9894" width="3.85546875" style="11" customWidth="1"/>
    <col min="9895" max="9897" width="14.42578125" style="11" customWidth="1"/>
    <col min="9898" max="9898" width="4.140625" style="11" customWidth="1"/>
    <col min="9899" max="9899" width="15" style="11" customWidth="1"/>
    <col min="9900" max="9901" width="9.140625" style="11" customWidth="1"/>
    <col min="9902" max="9902" width="11.5703125" style="11" customWidth="1"/>
    <col min="9903" max="9903" width="18.140625" style="11" customWidth="1"/>
    <col min="9904" max="9904" width="13.140625" style="11" customWidth="1"/>
    <col min="9905" max="9905" width="12.28515625" style="11" customWidth="1"/>
    <col min="9906" max="10143" width="9.140625" style="11"/>
    <col min="10144" max="10144" width="1.42578125" style="11" customWidth="1"/>
    <col min="10145" max="10145" width="59.5703125" style="11" customWidth="1"/>
    <col min="10146" max="10146" width="9.140625" style="11" customWidth="1"/>
    <col min="10147" max="10148" width="3.85546875" style="11" customWidth="1"/>
    <col min="10149" max="10149" width="10.5703125" style="11" customWidth="1"/>
    <col min="10150" max="10150" width="3.85546875" style="11" customWidth="1"/>
    <col min="10151" max="10153" width="14.42578125" style="11" customWidth="1"/>
    <col min="10154" max="10154" width="4.140625" style="11" customWidth="1"/>
    <col min="10155" max="10155" width="15" style="11" customWidth="1"/>
    <col min="10156" max="10157" width="9.140625" style="11" customWidth="1"/>
    <col min="10158" max="10158" width="11.5703125" style="11" customWidth="1"/>
    <col min="10159" max="10159" width="18.140625" style="11" customWidth="1"/>
    <col min="10160" max="10160" width="13.140625" style="11" customWidth="1"/>
    <col min="10161" max="10161" width="12.28515625" style="11" customWidth="1"/>
    <col min="10162" max="10399" width="9.140625" style="11"/>
    <col min="10400" max="10400" width="1.42578125" style="11" customWidth="1"/>
    <col min="10401" max="10401" width="59.5703125" style="11" customWidth="1"/>
    <col min="10402" max="10402" width="9.140625" style="11" customWidth="1"/>
    <col min="10403" max="10404" width="3.85546875" style="11" customWidth="1"/>
    <col min="10405" max="10405" width="10.5703125" style="11" customWidth="1"/>
    <col min="10406" max="10406" width="3.85546875" style="11" customWidth="1"/>
    <col min="10407" max="10409" width="14.42578125" style="11" customWidth="1"/>
    <col min="10410" max="10410" width="4.140625" style="11" customWidth="1"/>
    <col min="10411" max="10411" width="15" style="11" customWidth="1"/>
    <col min="10412" max="10413" width="9.140625" style="11" customWidth="1"/>
    <col min="10414" max="10414" width="11.5703125" style="11" customWidth="1"/>
    <col min="10415" max="10415" width="18.140625" style="11" customWidth="1"/>
    <col min="10416" max="10416" width="13.140625" style="11" customWidth="1"/>
    <col min="10417" max="10417" width="12.28515625" style="11" customWidth="1"/>
    <col min="10418" max="10655" width="9.140625" style="11"/>
    <col min="10656" max="10656" width="1.42578125" style="11" customWidth="1"/>
    <col min="10657" max="10657" width="59.5703125" style="11" customWidth="1"/>
    <col min="10658" max="10658" width="9.140625" style="11" customWidth="1"/>
    <col min="10659" max="10660" width="3.85546875" style="11" customWidth="1"/>
    <col min="10661" max="10661" width="10.5703125" style="11" customWidth="1"/>
    <col min="10662" max="10662" width="3.85546875" style="11" customWidth="1"/>
    <col min="10663" max="10665" width="14.42578125" style="11" customWidth="1"/>
    <col min="10666" max="10666" width="4.140625" style="11" customWidth="1"/>
    <col min="10667" max="10667" width="15" style="11" customWidth="1"/>
    <col min="10668" max="10669" width="9.140625" style="11" customWidth="1"/>
    <col min="10670" max="10670" width="11.5703125" style="11" customWidth="1"/>
    <col min="10671" max="10671" width="18.140625" style="11" customWidth="1"/>
    <col min="10672" max="10672" width="13.140625" style="11" customWidth="1"/>
    <col min="10673" max="10673" width="12.28515625" style="11" customWidth="1"/>
    <col min="10674" max="10911" width="9.140625" style="11"/>
    <col min="10912" max="10912" width="1.42578125" style="11" customWidth="1"/>
    <col min="10913" max="10913" width="59.5703125" style="11" customWidth="1"/>
    <col min="10914" max="10914" width="9.140625" style="11" customWidth="1"/>
    <col min="10915" max="10916" width="3.85546875" style="11" customWidth="1"/>
    <col min="10917" max="10917" width="10.5703125" style="11" customWidth="1"/>
    <col min="10918" max="10918" width="3.85546875" style="11" customWidth="1"/>
    <col min="10919" max="10921" width="14.42578125" style="11" customWidth="1"/>
    <col min="10922" max="10922" width="4.140625" style="11" customWidth="1"/>
    <col min="10923" max="10923" width="15" style="11" customWidth="1"/>
    <col min="10924" max="10925" width="9.140625" style="11" customWidth="1"/>
    <col min="10926" max="10926" width="11.5703125" style="11" customWidth="1"/>
    <col min="10927" max="10927" width="18.140625" style="11" customWidth="1"/>
    <col min="10928" max="10928" width="13.140625" style="11" customWidth="1"/>
    <col min="10929" max="10929" width="12.28515625" style="11" customWidth="1"/>
    <col min="10930" max="11167" width="9.140625" style="11"/>
    <col min="11168" max="11168" width="1.42578125" style="11" customWidth="1"/>
    <col min="11169" max="11169" width="59.5703125" style="11" customWidth="1"/>
    <col min="11170" max="11170" width="9.140625" style="11" customWidth="1"/>
    <col min="11171" max="11172" width="3.85546875" style="11" customWidth="1"/>
    <col min="11173" max="11173" width="10.5703125" style="11" customWidth="1"/>
    <col min="11174" max="11174" width="3.85546875" style="11" customWidth="1"/>
    <col min="11175" max="11177" width="14.42578125" style="11" customWidth="1"/>
    <col min="11178" max="11178" width="4.140625" style="11" customWidth="1"/>
    <col min="11179" max="11179" width="15" style="11" customWidth="1"/>
    <col min="11180" max="11181" width="9.140625" style="11" customWidth="1"/>
    <col min="11182" max="11182" width="11.5703125" style="11" customWidth="1"/>
    <col min="11183" max="11183" width="18.140625" style="11" customWidth="1"/>
    <col min="11184" max="11184" width="13.140625" style="11" customWidth="1"/>
    <col min="11185" max="11185" width="12.28515625" style="11" customWidth="1"/>
    <col min="11186" max="11423" width="9.140625" style="11"/>
    <col min="11424" max="11424" width="1.42578125" style="11" customWidth="1"/>
    <col min="11425" max="11425" width="59.5703125" style="11" customWidth="1"/>
    <col min="11426" max="11426" width="9.140625" style="11" customWidth="1"/>
    <col min="11427" max="11428" width="3.85546875" style="11" customWidth="1"/>
    <col min="11429" max="11429" width="10.5703125" style="11" customWidth="1"/>
    <col min="11430" max="11430" width="3.85546875" style="11" customWidth="1"/>
    <col min="11431" max="11433" width="14.42578125" style="11" customWidth="1"/>
    <col min="11434" max="11434" width="4.140625" style="11" customWidth="1"/>
    <col min="11435" max="11435" width="15" style="11" customWidth="1"/>
    <col min="11436" max="11437" width="9.140625" style="11" customWidth="1"/>
    <col min="11438" max="11438" width="11.5703125" style="11" customWidth="1"/>
    <col min="11439" max="11439" width="18.140625" style="11" customWidth="1"/>
    <col min="11440" max="11440" width="13.140625" style="11" customWidth="1"/>
    <col min="11441" max="11441" width="12.28515625" style="11" customWidth="1"/>
    <col min="11442" max="11679" width="9.140625" style="11"/>
    <col min="11680" max="11680" width="1.42578125" style="11" customWidth="1"/>
    <col min="11681" max="11681" width="59.5703125" style="11" customWidth="1"/>
    <col min="11682" max="11682" width="9.140625" style="11" customWidth="1"/>
    <col min="11683" max="11684" width="3.85546875" style="11" customWidth="1"/>
    <col min="11685" max="11685" width="10.5703125" style="11" customWidth="1"/>
    <col min="11686" max="11686" width="3.85546875" style="11" customWidth="1"/>
    <col min="11687" max="11689" width="14.42578125" style="11" customWidth="1"/>
    <col min="11690" max="11690" width="4.140625" style="11" customWidth="1"/>
    <col min="11691" max="11691" width="15" style="11" customWidth="1"/>
    <col min="11692" max="11693" width="9.140625" style="11" customWidth="1"/>
    <col min="11694" max="11694" width="11.5703125" style="11" customWidth="1"/>
    <col min="11695" max="11695" width="18.140625" style="11" customWidth="1"/>
    <col min="11696" max="11696" width="13.140625" style="11" customWidth="1"/>
    <col min="11697" max="11697" width="12.28515625" style="11" customWidth="1"/>
    <col min="11698" max="11935" width="9.140625" style="11"/>
    <col min="11936" max="11936" width="1.42578125" style="11" customWidth="1"/>
    <col min="11937" max="11937" width="59.5703125" style="11" customWidth="1"/>
    <col min="11938" max="11938" width="9.140625" style="11" customWidth="1"/>
    <col min="11939" max="11940" width="3.85546875" style="11" customWidth="1"/>
    <col min="11941" max="11941" width="10.5703125" style="11" customWidth="1"/>
    <col min="11942" max="11942" width="3.85546875" style="11" customWidth="1"/>
    <col min="11943" max="11945" width="14.42578125" style="11" customWidth="1"/>
    <col min="11946" max="11946" width="4.140625" style="11" customWidth="1"/>
    <col min="11947" max="11947" width="15" style="11" customWidth="1"/>
    <col min="11948" max="11949" width="9.140625" style="11" customWidth="1"/>
    <col min="11950" max="11950" width="11.5703125" style="11" customWidth="1"/>
    <col min="11951" max="11951" width="18.140625" style="11" customWidth="1"/>
    <col min="11952" max="11952" width="13.140625" style="11" customWidth="1"/>
    <col min="11953" max="11953" width="12.28515625" style="11" customWidth="1"/>
    <col min="11954" max="12191" width="9.140625" style="11"/>
    <col min="12192" max="12192" width="1.42578125" style="11" customWidth="1"/>
    <col min="12193" max="12193" width="59.5703125" style="11" customWidth="1"/>
    <col min="12194" max="12194" width="9.140625" style="11" customWidth="1"/>
    <col min="12195" max="12196" width="3.85546875" style="11" customWidth="1"/>
    <col min="12197" max="12197" width="10.5703125" style="11" customWidth="1"/>
    <col min="12198" max="12198" width="3.85546875" style="11" customWidth="1"/>
    <col min="12199" max="12201" width="14.42578125" style="11" customWidth="1"/>
    <col min="12202" max="12202" width="4.140625" style="11" customWidth="1"/>
    <col min="12203" max="12203" width="15" style="11" customWidth="1"/>
    <col min="12204" max="12205" width="9.140625" style="11" customWidth="1"/>
    <col min="12206" max="12206" width="11.5703125" style="11" customWidth="1"/>
    <col min="12207" max="12207" width="18.140625" style="11" customWidth="1"/>
    <col min="12208" max="12208" width="13.140625" style="11" customWidth="1"/>
    <col min="12209" max="12209" width="12.28515625" style="11" customWidth="1"/>
    <col min="12210" max="12447" width="9.140625" style="11"/>
    <col min="12448" max="12448" width="1.42578125" style="11" customWidth="1"/>
    <col min="12449" max="12449" width="59.5703125" style="11" customWidth="1"/>
    <col min="12450" max="12450" width="9.140625" style="11" customWidth="1"/>
    <col min="12451" max="12452" width="3.85546875" style="11" customWidth="1"/>
    <col min="12453" max="12453" width="10.5703125" style="11" customWidth="1"/>
    <col min="12454" max="12454" width="3.85546875" style="11" customWidth="1"/>
    <col min="12455" max="12457" width="14.42578125" style="11" customWidth="1"/>
    <col min="12458" max="12458" width="4.140625" style="11" customWidth="1"/>
    <col min="12459" max="12459" width="15" style="11" customWidth="1"/>
    <col min="12460" max="12461" width="9.140625" style="11" customWidth="1"/>
    <col min="12462" max="12462" width="11.5703125" style="11" customWidth="1"/>
    <col min="12463" max="12463" width="18.140625" style="11" customWidth="1"/>
    <col min="12464" max="12464" width="13.140625" style="11" customWidth="1"/>
    <col min="12465" max="12465" width="12.28515625" style="11" customWidth="1"/>
    <col min="12466" max="12703" width="9.140625" style="11"/>
    <col min="12704" max="12704" width="1.42578125" style="11" customWidth="1"/>
    <col min="12705" max="12705" width="59.5703125" style="11" customWidth="1"/>
    <col min="12706" max="12706" width="9.140625" style="11" customWidth="1"/>
    <col min="12707" max="12708" width="3.85546875" style="11" customWidth="1"/>
    <col min="12709" max="12709" width="10.5703125" style="11" customWidth="1"/>
    <col min="12710" max="12710" width="3.85546875" style="11" customWidth="1"/>
    <col min="12711" max="12713" width="14.42578125" style="11" customWidth="1"/>
    <col min="12714" max="12714" width="4.140625" style="11" customWidth="1"/>
    <col min="12715" max="12715" width="15" style="11" customWidth="1"/>
    <col min="12716" max="12717" width="9.140625" style="11" customWidth="1"/>
    <col min="12718" max="12718" width="11.5703125" style="11" customWidth="1"/>
    <col min="12719" max="12719" width="18.140625" style="11" customWidth="1"/>
    <col min="12720" max="12720" width="13.140625" style="11" customWidth="1"/>
    <col min="12721" max="12721" width="12.28515625" style="11" customWidth="1"/>
    <col min="12722" max="12959" width="9.140625" style="11"/>
    <col min="12960" max="12960" width="1.42578125" style="11" customWidth="1"/>
    <col min="12961" max="12961" width="59.5703125" style="11" customWidth="1"/>
    <col min="12962" max="12962" width="9.140625" style="11" customWidth="1"/>
    <col min="12963" max="12964" width="3.85546875" style="11" customWidth="1"/>
    <col min="12965" max="12965" width="10.5703125" style="11" customWidth="1"/>
    <col min="12966" max="12966" width="3.85546875" style="11" customWidth="1"/>
    <col min="12967" max="12969" width="14.42578125" style="11" customWidth="1"/>
    <col min="12970" max="12970" width="4.140625" style="11" customWidth="1"/>
    <col min="12971" max="12971" width="15" style="11" customWidth="1"/>
    <col min="12972" max="12973" width="9.140625" style="11" customWidth="1"/>
    <col min="12974" max="12974" width="11.5703125" style="11" customWidth="1"/>
    <col min="12975" max="12975" width="18.140625" style="11" customWidth="1"/>
    <col min="12976" max="12976" width="13.140625" style="11" customWidth="1"/>
    <col min="12977" max="12977" width="12.28515625" style="11" customWidth="1"/>
    <col min="12978" max="13215" width="9.140625" style="11"/>
    <col min="13216" max="13216" width="1.42578125" style="11" customWidth="1"/>
    <col min="13217" max="13217" width="59.5703125" style="11" customWidth="1"/>
    <col min="13218" max="13218" width="9.140625" style="11" customWidth="1"/>
    <col min="13219" max="13220" width="3.85546875" style="11" customWidth="1"/>
    <col min="13221" max="13221" width="10.5703125" style="11" customWidth="1"/>
    <col min="13222" max="13222" width="3.85546875" style="11" customWidth="1"/>
    <col min="13223" max="13225" width="14.42578125" style="11" customWidth="1"/>
    <col min="13226" max="13226" width="4.140625" style="11" customWidth="1"/>
    <col min="13227" max="13227" width="15" style="11" customWidth="1"/>
    <col min="13228" max="13229" width="9.140625" style="11" customWidth="1"/>
    <col min="13230" max="13230" width="11.5703125" style="11" customWidth="1"/>
    <col min="13231" max="13231" width="18.140625" style="11" customWidth="1"/>
    <col min="13232" max="13232" width="13.140625" style="11" customWidth="1"/>
    <col min="13233" max="13233" width="12.28515625" style="11" customWidth="1"/>
    <col min="13234" max="13471" width="9.140625" style="11"/>
    <col min="13472" max="13472" width="1.42578125" style="11" customWidth="1"/>
    <col min="13473" max="13473" width="59.5703125" style="11" customWidth="1"/>
    <col min="13474" max="13474" width="9.140625" style="11" customWidth="1"/>
    <col min="13475" max="13476" width="3.85546875" style="11" customWidth="1"/>
    <col min="13477" max="13477" width="10.5703125" style="11" customWidth="1"/>
    <col min="13478" max="13478" width="3.85546875" style="11" customWidth="1"/>
    <col min="13479" max="13481" width="14.42578125" style="11" customWidth="1"/>
    <col min="13482" max="13482" width="4.140625" style="11" customWidth="1"/>
    <col min="13483" max="13483" width="15" style="11" customWidth="1"/>
    <col min="13484" max="13485" width="9.140625" style="11" customWidth="1"/>
    <col min="13486" max="13486" width="11.5703125" style="11" customWidth="1"/>
    <col min="13487" max="13487" width="18.140625" style="11" customWidth="1"/>
    <col min="13488" max="13488" width="13.140625" style="11" customWidth="1"/>
    <col min="13489" max="13489" width="12.28515625" style="11" customWidth="1"/>
    <col min="13490" max="13727" width="9.140625" style="11"/>
    <col min="13728" max="13728" width="1.42578125" style="11" customWidth="1"/>
    <col min="13729" max="13729" width="59.5703125" style="11" customWidth="1"/>
    <col min="13730" max="13730" width="9.140625" style="11" customWidth="1"/>
    <col min="13731" max="13732" width="3.85546875" style="11" customWidth="1"/>
    <col min="13733" max="13733" width="10.5703125" style="11" customWidth="1"/>
    <col min="13734" max="13734" width="3.85546875" style="11" customWidth="1"/>
    <col min="13735" max="13737" width="14.42578125" style="11" customWidth="1"/>
    <col min="13738" max="13738" width="4.140625" style="11" customWidth="1"/>
    <col min="13739" max="13739" width="15" style="11" customWidth="1"/>
    <col min="13740" max="13741" width="9.140625" style="11" customWidth="1"/>
    <col min="13742" max="13742" width="11.5703125" style="11" customWidth="1"/>
    <col min="13743" max="13743" width="18.140625" style="11" customWidth="1"/>
    <col min="13744" max="13744" width="13.140625" style="11" customWidth="1"/>
    <col min="13745" max="13745" width="12.28515625" style="11" customWidth="1"/>
    <col min="13746" max="13983" width="9.140625" style="11"/>
    <col min="13984" max="13984" width="1.42578125" style="11" customWidth="1"/>
    <col min="13985" max="13985" width="59.5703125" style="11" customWidth="1"/>
    <col min="13986" max="13986" width="9.140625" style="11" customWidth="1"/>
    <col min="13987" max="13988" width="3.85546875" style="11" customWidth="1"/>
    <col min="13989" max="13989" width="10.5703125" style="11" customWidth="1"/>
    <col min="13990" max="13990" width="3.85546875" style="11" customWidth="1"/>
    <col min="13991" max="13993" width="14.42578125" style="11" customWidth="1"/>
    <col min="13994" max="13994" width="4.140625" style="11" customWidth="1"/>
    <col min="13995" max="13995" width="15" style="11" customWidth="1"/>
    <col min="13996" max="13997" width="9.140625" style="11" customWidth="1"/>
    <col min="13998" max="13998" width="11.5703125" style="11" customWidth="1"/>
    <col min="13999" max="13999" width="18.140625" style="11" customWidth="1"/>
    <col min="14000" max="14000" width="13.140625" style="11" customWidth="1"/>
    <col min="14001" max="14001" width="12.28515625" style="11" customWidth="1"/>
    <col min="14002" max="14239" width="9.140625" style="11"/>
    <col min="14240" max="14240" width="1.42578125" style="11" customWidth="1"/>
    <col min="14241" max="14241" width="59.5703125" style="11" customWidth="1"/>
    <col min="14242" max="14242" width="9.140625" style="11" customWidth="1"/>
    <col min="14243" max="14244" width="3.85546875" style="11" customWidth="1"/>
    <col min="14245" max="14245" width="10.5703125" style="11" customWidth="1"/>
    <col min="14246" max="14246" width="3.85546875" style="11" customWidth="1"/>
    <col min="14247" max="14249" width="14.42578125" style="11" customWidth="1"/>
    <col min="14250" max="14250" width="4.140625" style="11" customWidth="1"/>
    <col min="14251" max="14251" width="15" style="11" customWidth="1"/>
    <col min="14252" max="14253" width="9.140625" style="11" customWidth="1"/>
    <col min="14254" max="14254" width="11.5703125" style="11" customWidth="1"/>
    <col min="14255" max="14255" width="18.140625" style="11" customWidth="1"/>
    <col min="14256" max="14256" width="13.140625" style="11" customWidth="1"/>
    <col min="14257" max="14257" width="12.28515625" style="11" customWidth="1"/>
    <col min="14258" max="14495" width="9.140625" style="11"/>
    <col min="14496" max="14496" width="1.42578125" style="11" customWidth="1"/>
    <col min="14497" max="14497" width="59.5703125" style="11" customWidth="1"/>
    <col min="14498" max="14498" width="9.140625" style="11" customWidth="1"/>
    <col min="14499" max="14500" width="3.85546875" style="11" customWidth="1"/>
    <col min="14501" max="14501" width="10.5703125" style="11" customWidth="1"/>
    <col min="14502" max="14502" width="3.85546875" style="11" customWidth="1"/>
    <col min="14503" max="14505" width="14.42578125" style="11" customWidth="1"/>
    <col min="14506" max="14506" width="4.140625" style="11" customWidth="1"/>
    <col min="14507" max="14507" width="15" style="11" customWidth="1"/>
    <col min="14508" max="14509" width="9.140625" style="11" customWidth="1"/>
    <col min="14510" max="14510" width="11.5703125" style="11" customWidth="1"/>
    <col min="14511" max="14511" width="18.140625" style="11" customWidth="1"/>
    <col min="14512" max="14512" width="13.140625" style="11" customWidth="1"/>
    <col min="14513" max="14513" width="12.28515625" style="11" customWidth="1"/>
    <col min="14514" max="14751" width="9.140625" style="11"/>
    <col min="14752" max="14752" width="1.42578125" style="11" customWidth="1"/>
    <col min="14753" max="14753" width="59.5703125" style="11" customWidth="1"/>
    <col min="14754" max="14754" width="9.140625" style="11" customWidth="1"/>
    <col min="14755" max="14756" width="3.85546875" style="11" customWidth="1"/>
    <col min="14757" max="14757" width="10.5703125" style="11" customWidth="1"/>
    <col min="14758" max="14758" width="3.85546875" style="11" customWidth="1"/>
    <col min="14759" max="14761" width="14.42578125" style="11" customWidth="1"/>
    <col min="14762" max="14762" width="4.140625" style="11" customWidth="1"/>
    <col min="14763" max="14763" width="15" style="11" customWidth="1"/>
    <col min="14764" max="14765" width="9.140625" style="11" customWidth="1"/>
    <col min="14766" max="14766" width="11.5703125" style="11" customWidth="1"/>
    <col min="14767" max="14767" width="18.140625" style="11" customWidth="1"/>
    <col min="14768" max="14768" width="13.140625" style="11" customWidth="1"/>
    <col min="14769" max="14769" width="12.28515625" style="11" customWidth="1"/>
    <col min="14770" max="15007" width="9.140625" style="11"/>
    <col min="15008" max="15008" width="1.42578125" style="11" customWidth="1"/>
    <col min="15009" max="15009" width="59.5703125" style="11" customWidth="1"/>
    <col min="15010" max="15010" width="9.140625" style="11" customWidth="1"/>
    <col min="15011" max="15012" width="3.85546875" style="11" customWidth="1"/>
    <col min="15013" max="15013" width="10.5703125" style="11" customWidth="1"/>
    <col min="15014" max="15014" width="3.85546875" style="11" customWidth="1"/>
    <col min="15015" max="15017" width="14.42578125" style="11" customWidth="1"/>
    <col min="15018" max="15018" width="4.140625" style="11" customWidth="1"/>
    <col min="15019" max="15019" width="15" style="11" customWidth="1"/>
    <col min="15020" max="15021" width="9.140625" style="11" customWidth="1"/>
    <col min="15022" max="15022" width="11.5703125" style="11" customWidth="1"/>
    <col min="15023" max="15023" width="18.140625" style="11" customWidth="1"/>
    <col min="15024" max="15024" width="13.140625" style="11" customWidth="1"/>
    <col min="15025" max="15025" width="12.28515625" style="11" customWidth="1"/>
    <col min="15026" max="15263" width="9.140625" style="11"/>
    <col min="15264" max="15264" width="1.42578125" style="11" customWidth="1"/>
    <col min="15265" max="15265" width="59.5703125" style="11" customWidth="1"/>
    <col min="15266" max="15266" width="9.140625" style="11" customWidth="1"/>
    <col min="15267" max="15268" width="3.85546875" style="11" customWidth="1"/>
    <col min="15269" max="15269" width="10.5703125" style="11" customWidth="1"/>
    <col min="15270" max="15270" width="3.85546875" style="11" customWidth="1"/>
    <col min="15271" max="15273" width="14.42578125" style="11" customWidth="1"/>
    <col min="15274" max="15274" width="4.140625" style="11" customWidth="1"/>
    <col min="15275" max="15275" width="15" style="11" customWidth="1"/>
    <col min="15276" max="15277" width="9.140625" style="11" customWidth="1"/>
    <col min="15278" max="15278" width="11.5703125" style="11" customWidth="1"/>
    <col min="15279" max="15279" width="18.140625" style="11" customWidth="1"/>
    <col min="15280" max="15280" width="13.140625" style="11" customWidth="1"/>
    <col min="15281" max="15281" width="12.28515625" style="11" customWidth="1"/>
    <col min="15282" max="15519" width="9.140625" style="11"/>
    <col min="15520" max="15520" width="1.42578125" style="11" customWidth="1"/>
    <col min="15521" max="15521" width="59.5703125" style="11" customWidth="1"/>
    <col min="15522" max="15522" width="9.140625" style="11" customWidth="1"/>
    <col min="15523" max="15524" width="3.85546875" style="11" customWidth="1"/>
    <col min="15525" max="15525" width="10.5703125" style="11" customWidth="1"/>
    <col min="15526" max="15526" width="3.85546875" style="11" customWidth="1"/>
    <col min="15527" max="15529" width="14.42578125" style="11" customWidth="1"/>
    <col min="15530" max="15530" width="4.140625" style="11" customWidth="1"/>
    <col min="15531" max="15531" width="15" style="11" customWidth="1"/>
    <col min="15532" max="15533" width="9.140625" style="11" customWidth="1"/>
    <col min="15534" max="15534" width="11.5703125" style="11" customWidth="1"/>
    <col min="15535" max="15535" width="18.140625" style="11" customWidth="1"/>
    <col min="15536" max="15536" width="13.140625" style="11" customWidth="1"/>
    <col min="15537" max="15537" width="12.28515625" style="11" customWidth="1"/>
    <col min="15538" max="15775" width="9.140625" style="11"/>
    <col min="15776" max="15776" width="1.42578125" style="11" customWidth="1"/>
    <col min="15777" max="15777" width="59.5703125" style="11" customWidth="1"/>
    <col min="15778" max="15778" width="9.140625" style="11" customWidth="1"/>
    <col min="15779" max="15780" width="3.85546875" style="11" customWidth="1"/>
    <col min="15781" max="15781" width="10.5703125" style="11" customWidth="1"/>
    <col min="15782" max="15782" width="3.85546875" style="11" customWidth="1"/>
    <col min="15783" max="15785" width="14.42578125" style="11" customWidth="1"/>
    <col min="15786" max="15786" width="4.140625" style="11" customWidth="1"/>
    <col min="15787" max="15787" width="15" style="11" customWidth="1"/>
    <col min="15788" max="15789" width="9.140625" style="11" customWidth="1"/>
    <col min="15790" max="15790" width="11.5703125" style="11" customWidth="1"/>
    <col min="15791" max="15791" width="18.140625" style="11" customWidth="1"/>
    <col min="15792" max="15792" width="13.140625" style="11" customWidth="1"/>
    <col min="15793" max="15793" width="12.28515625" style="11" customWidth="1"/>
    <col min="15794" max="16031" width="9.140625" style="11"/>
    <col min="16032" max="16032" width="1.42578125" style="11" customWidth="1"/>
    <col min="16033" max="16033" width="59.5703125" style="11" customWidth="1"/>
    <col min="16034" max="16034" width="9.140625" style="11" customWidth="1"/>
    <col min="16035" max="16036" width="3.85546875" style="11" customWidth="1"/>
    <col min="16037" max="16037" width="10.5703125" style="11" customWidth="1"/>
    <col min="16038" max="16038" width="3.85546875" style="11" customWidth="1"/>
    <col min="16039" max="16041" width="14.42578125" style="11" customWidth="1"/>
    <col min="16042" max="16042" width="4.140625" style="11" customWidth="1"/>
    <col min="16043" max="16043" width="15" style="11" customWidth="1"/>
    <col min="16044" max="16045" width="9.140625" style="11" customWidth="1"/>
    <col min="16046" max="16046" width="11.5703125" style="11" customWidth="1"/>
    <col min="16047" max="16047" width="18.140625" style="11" customWidth="1"/>
    <col min="16048" max="16048" width="13.140625" style="11" customWidth="1"/>
    <col min="16049" max="16049" width="12.28515625" style="11" customWidth="1"/>
    <col min="16050" max="16332" width="9.140625" style="11"/>
    <col min="16333" max="16384" width="9.140625" style="11" customWidth="1"/>
  </cols>
  <sheetData>
    <row r="1" spans="1:21" ht="18" customHeight="1" x14ac:dyDescent="0.25">
      <c r="J1" s="273" t="s">
        <v>462</v>
      </c>
      <c r="K1" s="273"/>
      <c r="L1" s="273"/>
      <c r="M1" s="273"/>
      <c r="N1" s="15"/>
      <c r="O1" s="15"/>
      <c r="P1" s="68"/>
    </row>
    <row r="2" spans="1:21" ht="13.5" customHeight="1" x14ac:dyDescent="0.25">
      <c r="I2" s="15"/>
      <c r="J2" s="273" t="s">
        <v>796</v>
      </c>
      <c r="K2" s="273"/>
      <c r="L2" s="273"/>
      <c r="M2" s="273"/>
      <c r="N2" s="273"/>
      <c r="O2" s="273"/>
      <c r="P2" s="273"/>
    </row>
    <row r="3" spans="1:21" ht="40.15" customHeight="1" x14ac:dyDescent="0.25">
      <c r="A3" s="275" t="s">
        <v>797</v>
      </c>
      <c r="B3" s="275"/>
      <c r="C3" s="275"/>
      <c r="D3" s="275"/>
      <c r="E3" s="275"/>
      <c r="F3" s="275"/>
      <c r="G3" s="275"/>
      <c r="H3" s="275"/>
      <c r="I3" s="275"/>
      <c r="J3" s="275"/>
      <c r="K3" s="275"/>
      <c r="L3" s="275"/>
      <c r="M3" s="275"/>
      <c r="N3" s="275"/>
      <c r="O3" s="275"/>
      <c r="P3" s="275"/>
    </row>
    <row r="4" spans="1:21" ht="15" customHeight="1" x14ac:dyDescent="0.25">
      <c r="A4" s="242"/>
      <c r="B4" s="242"/>
      <c r="C4" s="242"/>
      <c r="D4" s="242"/>
      <c r="E4" s="242"/>
      <c r="F4" s="242"/>
      <c r="G4" s="242"/>
      <c r="H4" s="242"/>
      <c r="I4" s="242"/>
      <c r="J4" s="242"/>
      <c r="K4" s="242"/>
      <c r="L4" s="242" t="s">
        <v>222</v>
      </c>
      <c r="N4" s="242"/>
      <c r="O4" s="242"/>
      <c r="P4" s="252"/>
    </row>
    <row r="5" spans="1:21" s="2" customFormat="1" ht="39.75" customHeight="1" x14ac:dyDescent="0.25">
      <c r="A5" s="149" t="s">
        <v>0</v>
      </c>
      <c r="B5" s="141" t="s">
        <v>148</v>
      </c>
      <c r="C5" s="141" t="s">
        <v>149</v>
      </c>
      <c r="D5" s="4" t="s">
        <v>150</v>
      </c>
      <c r="E5" s="141" t="s">
        <v>151</v>
      </c>
      <c r="F5" s="4" t="s">
        <v>2</v>
      </c>
      <c r="G5" s="4" t="s">
        <v>3</v>
      </c>
      <c r="H5" s="4" t="s">
        <v>152</v>
      </c>
      <c r="I5" s="4" t="s">
        <v>5</v>
      </c>
      <c r="J5" s="244" t="s">
        <v>792</v>
      </c>
      <c r="K5" s="243"/>
      <c r="L5" s="243"/>
      <c r="M5" s="243"/>
      <c r="N5" s="244" t="s">
        <v>793</v>
      </c>
      <c r="O5" s="244" t="s">
        <v>794</v>
      </c>
      <c r="P5" s="253" t="s">
        <v>795</v>
      </c>
      <c r="R5" s="253" t="s">
        <v>792</v>
      </c>
      <c r="S5" s="253" t="s">
        <v>793</v>
      </c>
      <c r="T5" s="253" t="s">
        <v>794</v>
      </c>
      <c r="U5" s="253" t="s">
        <v>795</v>
      </c>
    </row>
    <row r="6" spans="1:21" ht="45" x14ac:dyDescent="0.25">
      <c r="A6" s="16" t="s">
        <v>255</v>
      </c>
      <c r="B6" s="141">
        <v>51</v>
      </c>
      <c r="C6" s="141"/>
      <c r="D6" s="3"/>
      <c r="E6" s="141"/>
      <c r="F6" s="3"/>
      <c r="G6" s="3"/>
      <c r="H6" s="3"/>
      <c r="I6" s="3"/>
      <c r="J6" s="21">
        <f>J7+J54+J65+J70+J82+J94+J99+J110+J115+J129+J140+J145+J150+J155+J200+J206+J227+J238</f>
        <v>122019081.54999998</v>
      </c>
      <c r="K6" s="21">
        <f t="shared" ref="K6:T6" si="0">K7+K54+K65+K70+K82+K94+K99+K110+K115+K129+K140+K145+K150+K155+K200+K206+K227+K238</f>
        <v>35821379.390000001</v>
      </c>
      <c r="L6" s="21">
        <f t="shared" si="0"/>
        <v>79572383.959999993</v>
      </c>
      <c r="M6" s="21">
        <f t="shared" si="0"/>
        <v>6625318.2000000002</v>
      </c>
      <c r="N6" s="21">
        <f t="shared" si="0"/>
        <v>122019081.54999998</v>
      </c>
      <c r="O6" s="21">
        <f t="shared" si="0"/>
        <v>75376863.200000003</v>
      </c>
      <c r="P6" s="21">
        <f t="shared" si="0"/>
        <v>993.50650260710688</v>
      </c>
      <c r="Q6" s="21" t="e">
        <f t="shared" si="0"/>
        <v>#REF!</v>
      </c>
      <c r="R6" s="21" t="e">
        <f t="shared" si="0"/>
        <v>#REF!</v>
      </c>
      <c r="S6" s="21" t="e">
        <f t="shared" si="0"/>
        <v>#REF!</v>
      </c>
      <c r="T6" s="21" t="e">
        <f t="shared" si="0"/>
        <v>#REF!</v>
      </c>
      <c r="U6" s="255" t="e">
        <f t="shared" ref="U6:U61" si="1">T6/S6*100</f>
        <v>#REF!</v>
      </c>
    </row>
    <row r="7" spans="1:21" ht="75" x14ac:dyDescent="0.25">
      <c r="A7" s="16" t="s">
        <v>655</v>
      </c>
      <c r="B7" s="5">
        <v>51</v>
      </c>
      <c r="C7" s="5">
        <v>0</v>
      </c>
      <c r="D7" s="3" t="s">
        <v>11</v>
      </c>
      <c r="E7" s="5"/>
      <c r="F7" s="3"/>
      <c r="G7" s="3"/>
      <c r="H7" s="3"/>
      <c r="I7" s="3"/>
      <c r="J7" s="58">
        <f t="shared" ref="J7:T7" si="2">J8</f>
        <v>25934215</v>
      </c>
      <c r="K7" s="58">
        <f t="shared" si="2"/>
        <v>1566940</v>
      </c>
      <c r="L7" s="58">
        <f t="shared" si="2"/>
        <v>24364575</v>
      </c>
      <c r="M7" s="58">
        <f t="shared" si="2"/>
        <v>2700</v>
      </c>
      <c r="N7" s="58">
        <f t="shared" si="2"/>
        <v>25934215</v>
      </c>
      <c r="O7" s="58">
        <f t="shared" si="2"/>
        <v>16069600.240000002</v>
      </c>
      <c r="P7" s="255">
        <f t="shared" ref="P7:P61" si="3">O7/N7*100</f>
        <v>61.962932905430144</v>
      </c>
      <c r="Q7" s="58" t="e">
        <f t="shared" si="2"/>
        <v>#REF!</v>
      </c>
      <c r="R7" s="261" t="e">
        <f t="shared" si="2"/>
        <v>#REF!</v>
      </c>
      <c r="S7" s="261" t="e">
        <f t="shared" si="2"/>
        <v>#REF!</v>
      </c>
      <c r="T7" s="261" t="e">
        <f t="shared" si="2"/>
        <v>#REF!</v>
      </c>
      <c r="U7" s="255" t="e">
        <f t="shared" si="1"/>
        <v>#REF!</v>
      </c>
    </row>
    <row r="8" spans="1:21" ht="30" x14ac:dyDescent="0.25">
      <c r="A8" s="16" t="s">
        <v>6</v>
      </c>
      <c r="B8" s="5">
        <v>51</v>
      </c>
      <c r="C8" s="5">
        <v>0</v>
      </c>
      <c r="D8" s="3" t="s">
        <v>11</v>
      </c>
      <c r="E8" s="5">
        <v>851</v>
      </c>
      <c r="F8" s="3"/>
      <c r="G8" s="3"/>
      <c r="H8" s="3"/>
      <c r="I8" s="3"/>
      <c r="J8" s="58">
        <f>J9+J14+J19+J24+J29+J32+J39+J42+J45+J48+J51</f>
        <v>25934215</v>
      </c>
      <c r="K8" s="58">
        <f t="shared" ref="K8:T8" si="4">K9+K14+K19+K24+K29+K32+K39+K42+K45+K48+K51</f>
        <v>1566940</v>
      </c>
      <c r="L8" s="58">
        <f t="shared" si="4"/>
        <v>24364575</v>
      </c>
      <c r="M8" s="58">
        <f t="shared" si="4"/>
        <v>2700</v>
      </c>
      <c r="N8" s="58">
        <f t="shared" si="4"/>
        <v>25934215</v>
      </c>
      <c r="O8" s="58">
        <f t="shared" si="4"/>
        <v>16069600.240000002</v>
      </c>
      <c r="P8" s="58">
        <f t="shared" si="4"/>
        <v>803.92881412995348</v>
      </c>
      <c r="Q8" s="58" t="e">
        <f t="shared" si="4"/>
        <v>#REF!</v>
      </c>
      <c r="R8" s="58" t="e">
        <f t="shared" si="4"/>
        <v>#REF!</v>
      </c>
      <c r="S8" s="58" t="e">
        <f t="shared" si="4"/>
        <v>#REF!</v>
      </c>
      <c r="T8" s="58" t="e">
        <f t="shared" si="4"/>
        <v>#REF!</v>
      </c>
      <c r="U8" s="255" t="e">
        <f t="shared" si="1"/>
        <v>#REF!</v>
      </c>
    </row>
    <row r="9" spans="1:21" ht="345" x14ac:dyDescent="0.25">
      <c r="A9" s="73" t="s">
        <v>731</v>
      </c>
      <c r="B9" s="141">
        <v>51</v>
      </c>
      <c r="C9" s="141">
        <v>0</v>
      </c>
      <c r="D9" s="3" t="s">
        <v>11</v>
      </c>
      <c r="E9" s="141">
        <v>851</v>
      </c>
      <c r="F9" s="4" t="s">
        <v>210</v>
      </c>
      <c r="G9" s="4" t="s">
        <v>209</v>
      </c>
      <c r="H9" s="3" t="s">
        <v>729</v>
      </c>
      <c r="I9" s="3"/>
      <c r="J9" s="58">
        <f t="shared" ref="J9:O9" si="5">J10+J12</f>
        <v>783270</v>
      </c>
      <c r="K9" s="58">
        <f t="shared" si="5"/>
        <v>783270</v>
      </c>
      <c r="L9" s="58">
        <f t="shared" si="5"/>
        <v>0</v>
      </c>
      <c r="M9" s="58">
        <f t="shared" si="5"/>
        <v>0</v>
      </c>
      <c r="N9" s="58">
        <f t="shared" si="5"/>
        <v>783270</v>
      </c>
      <c r="O9" s="58">
        <f t="shared" si="5"/>
        <v>442782.23999999993</v>
      </c>
      <c r="P9" s="255">
        <f t="shared" si="3"/>
        <v>56.529962848060045</v>
      </c>
      <c r="Q9" s="58" t="e">
        <f t="shared" ref="Q9:T9" si="6">Q10+Q12</f>
        <v>#REF!</v>
      </c>
      <c r="R9" s="261" t="e">
        <f t="shared" si="6"/>
        <v>#REF!</v>
      </c>
      <c r="S9" s="261" t="e">
        <f t="shared" si="6"/>
        <v>#REF!</v>
      </c>
      <c r="T9" s="261" t="e">
        <f t="shared" si="6"/>
        <v>#REF!</v>
      </c>
      <c r="U9" s="255" t="e">
        <f t="shared" si="1"/>
        <v>#REF!</v>
      </c>
    </row>
    <row r="10" spans="1:21" ht="120" x14ac:dyDescent="0.25">
      <c r="A10" s="73" t="s">
        <v>15</v>
      </c>
      <c r="B10" s="141">
        <v>51</v>
      </c>
      <c r="C10" s="141">
        <v>0</v>
      </c>
      <c r="D10" s="3" t="s">
        <v>11</v>
      </c>
      <c r="E10" s="141">
        <v>851</v>
      </c>
      <c r="F10" s="4" t="s">
        <v>210</v>
      </c>
      <c r="G10" s="4" t="s">
        <v>209</v>
      </c>
      <c r="H10" s="3" t="s">
        <v>729</v>
      </c>
      <c r="I10" s="3" t="s">
        <v>17</v>
      </c>
      <c r="J10" s="58">
        <f t="shared" ref="J10:T10" si="7">J11</f>
        <v>506129</v>
      </c>
      <c r="K10" s="58">
        <f t="shared" si="7"/>
        <v>506129</v>
      </c>
      <c r="L10" s="58">
        <f t="shared" si="7"/>
        <v>0</v>
      </c>
      <c r="M10" s="58">
        <f t="shared" si="7"/>
        <v>0</v>
      </c>
      <c r="N10" s="58">
        <f t="shared" si="7"/>
        <v>506129</v>
      </c>
      <c r="O10" s="58">
        <f t="shared" si="7"/>
        <v>357059.06999999995</v>
      </c>
      <c r="P10" s="255">
        <f t="shared" si="3"/>
        <v>70.547048282157306</v>
      </c>
      <c r="Q10" s="58" t="e">
        <f t="shared" si="7"/>
        <v>#REF!</v>
      </c>
      <c r="R10" s="261" t="e">
        <f t="shared" si="7"/>
        <v>#REF!</v>
      </c>
      <c r="S10" s="261" t="e">
        <f t="shared" si="7"/>
        <v>#REF!</v>
      </c>
      <c r="T10" s="261" t="e">
        <f t="shared" si="7"/>
        <v>#REF!</v>
      </c>
      <c r="U10" s="255" t="e">
        <f t="shared" si="1"/>
        <v>#REF!</v>
      </c>
    </row>
    <row r="11" spans="1:21" ht="45" x14ac:dyDescent="0.25">
      <c r="A11" s="73" t="s">
        <v>499</v>
      </c>
      <c r="B11" s="141">
        <v>51</v>
      </c>
      <c r="C11" s="141">
        <v>0</v>
      </c>
      <c r="D11" s="3" t="s">
        <v>11</v>
      </c>
      <c r="E11" s="141">
        <v>851</v>
      </c>
      <c r="F11" s="4" t="s">
        <v>210</v>
      </c>
      <c r="G11" s="4" t="s">
        <v>209</v>
      </c>
      <c r="H11" s="3" t="s">
        <v>729</v>
      </c>
      <c r="I11" s="3" t="s">
        <v>18</v>
      </c>
      <c r="J11" s="58">
        <f>'6.ВС'!J11</f>
        <v>506129</v>
      </c>
      <c r="K11" s="58">
        <f>'6.ВС'!K11</f>
        <v>506129</v>
      </c>
      <c r="L11" s="58">
        <f>'6.ВС'!L11</f>
        <v>0</v>
      </c>
      <c r="M11" s="58">
        <f>'6.ВС'!M11</f>
        <v>0</v>
      </c>
      <c r="N11" s="58">
        <f>'6.ВС'!N11</f>
        <v>506129</v>
      </c>
      <c r="O11" s="58">
        <f>'6.ВС'!O11</f>
        <v>357059.06999999995</v>
      </c>
      <c r="P11" s="255">
        <f t="shared" si="3"/>
        <v>70.547048282157306</v>
      </c>
      <c r="Q11" s="58" t="e">
        <f>'6.ВС'!#REF!</f>
        <v>#REF!</v>
      </c>
      <c r="R11" s="261" t="e">
        <f>'6.ВС'!#REF!</f>
        <v>#REF!</v>
      </c>
      <c r="S11" s="261" t="e">
        <f>'6.ВС'!#REF!</f>
        <v>#REF!</v>
      </c>
      <c r="T11" s="261" t="e">
        <f>'6.ВС'!#REF!</f>
        <v>#REF!</v>
      </c>
      <c r="U11" s="255" t="e">
        <f t="shared" si="1"/>
        <v>#REF!</v>
      </c>
    </row>
    <row r="12" spans="1:21" ht="60" x14ac:dyDescent="0.25">
      <c r="A12" s="73" t="s">
        <v>20</v>
      </c>
      <c r="B12" s="141">
        <v>51</v>
      </c>
      <c r="C12" s="141">
        <v>0</v>
      </c>
      <c r="D12" s="3" t="s">
        <v>11</v>
      </c>
      <c r="E12" s="141">
        <v>851</v>
      </c>
      <c r="F12" s="4" t="s">
        <v>210</v>
      </c>
      <c r="G12" s="4" t="s">
        <v>209</v>
      </c>
      <c r="H12" s="3" t="s">
        <v>729</v>
      </c>
      <c r="I12" s="3" t="s">
        <v>21</v>
      </c>
      <c r="J12" s="58">
        <f t="shared" ref="J12:T12" si="8">J13</f>
        <v>277141</v>
      </c>
      <c r="K12" s="58">
        <f t="shared" si="8"/>
        <v>277141</v>
      </c>
      <c r="L12" s="58">
        <f t="shared" si="8"/>
        <v>0</v>
      </c>
      <c r="M12" s="58">
        <f t="shared" si="8"/>
        <v>0</v>
      </c>
      <c r="N12" s="58">
        <f t="shared" si="8"/>
        <v>277141</v>
      </c>
      <c r="O12" s="58">
        <f t="shared" si="8"/>
        <v>85723.17</v>
      </c>
      <c r="P12" s="255">
        <f t="shared" si="3"/>
        <v>30.931247992898918</v>
      </c>
      <c r="Q12" s="58" t="e">
        <f t="shared" si="8"/>
        <v>#REF!</v>
      </c>
      <c r="R12" s="261" t="e">
        <f t="shared" si="8"/>
        <v>#REF!</v>
      </c>
      <c r="S12" s="261" t="e">
        <f t="shared" si="8"/>
        <v>#REF!</v>
      </c>
      <c r="T12" s="261" t="e">
        <f t="shared" si="8"/>
        <v>#REF!</v>
      </c>
      <c r="U12" s="255" t="e">
        <f t="shared" si="1"/>
        <v>#REF!</v>
      </c>
    </row>
    <row r="13" spans="1:21" ht="60" x14ac:dyDescent="0.25">
      <c r="A13" s="73" t="s">
        <v>9</v>
      </c>
      <c r="B13" s="141">
        <v>51</v>
      </c>
      <c r="C13" s="141">
        <v>0</v>
      </c>
      <c r="D13" s="3" t="s">
        <v>11</v>
      </c>
      <c r="E13" s="141">
        <v>851</v>
      </c>
      <c r="F13" s="4" t="s">
        <v>210</v>
      </c>
      <c r="G13" s="4" t="s">
        <v>209</v>
      </c>
      <c r="H13" s="3" t="s">
        <v>729</v>
      </c>
      <c r="I13" s="3" t="s">
        <v>22</v>
      </c>
      <c r="J13" s="58">
        <f>'6.ВС'!J13</f>
        <v>277141</v>
      </c>
      <c r="K13" s="58">
        <f>'6.ВС'!K13</f>
        <v>277141</v>
      </c>
      <c r="L13" s="58">
        <f>'6.ВС'!L13</f>
        <v>0</v>
      </c>
      <c r="M13" s="58">
        <f>'6.ВС'!M13</f>
        <v>0</v>
      </c>
      <c r="N13" s="58">
        <f>'6.ВС'!N13</f>
        <v>277141</v>
      </c>
      <c r="O13" s="58">
        <f>'6.ВС'!O13</f>
        <v>85723.17</v>
      </c>
      <c r="P13" s="255">
        <f t="shared" si="3"/>
        <v>30.931247992898918</v>
      </c>
      <c r="Q13" s="58" t="e">
        <f>'6.ВС'!#REF!</f>
        <v>#REF!</v>
      </c>
      <c r="R13" s="261" t="e">
        <f>'6.ВС'!#REF!</f>
        <v>#REF!</v>
      </c>
      <c r="S13" s="261" t="e">
        <f>'6.ВС'!#REF!</f>
        <v>#REF!</v>
      </c>
      <c r="T13" s="261" t="e">
        <f>'6.ВС'!#REF!</f>
        <v>#REF!</v>
      </c>
      <c r="U13" s="255" t="e">
        <f t="shared" si="1"/>
        <v>#REF!</v>
      </c>
    </row>
    <row r="14" spans="1:21" ht="170.25" customHeight="1" x14ac:dyDescent="0.25">
      <c r="A14" s="73" t="s">
        <v>732</v>
      </c>
      <c r="B14" s="141">
        <v>51</v>
      </c>
      <c r="C14" s="141">
        <v>0</v>
      </c>
      <c r="D14" s="3" t="s">
        <v>11</v>
      </c>
      <c r="E14" s="141">
        <v>851</v>
      </c>
      <c r="F14" s="4" t="s">
        <v>210</v>
      </c>
      <c r="G14" s="4" t="s">
        <v>209</v>
      </c>
      <c r="H14" s="3" t="s">
        <v>728</v>
      </c>
      <c r="I14" s="3"/>
      <c r="J14" s="22">
        <f t="shared" ref="J14:O14" si="9">J15+J17</f>
        <v>522380</v>
      </c>
      <c r="K14" s="22">
        <f t="shared" si="9"/>
        <v>522380</v>
      </c>
      <c r="L14" s="22">
        <f t="shared" si="9"/>
        <v>0</v>
      </c>
      <c r="M14" s="22">
        <f t="shared" si="9"/>
        <v>0</v>
      </c>
      <c r="N14" s="22">
        <f t="shared" si="9"/>
        <v>522380</v>
      </c>
      <c r="O14" s="22">
        <f t="shared" si="9"/>
        <v>280580.68</v>
      </c>
      <c r="P14" s="255">
        <f t="shared" si="3"/>
        <v>53.71198744209196</v>
      </c>
      <c r="Q14" s="22" t="e">
        <f t="shared" ref="Q14:T14" si="10">Q15+Q17</f>
        <v>#REF!</v>
      </c>
      <c r="R14" s="254" t="e">
        <f t="shared" si="10"/>
        <v>#REF!</v>
      </c>
      <c r="S14" s="254" t="e">
        <f t="shared" si="10"/>
        <v>#REF!</v>
      </c>
      <c r="T14" s="254" t="e">
        <f t="shared" si="10"/>
        <v>#REF!</v>
      </c>
      <c r="U14" s="255" t="e">
        <f t="shared" si="1"/>
        <v>#REF!</v>
      </c>
    </row>
    <row r="15" spans="1:21" ht="120" x14ac:dyDescent="0.25">
      <c r="A15" s="166" t="s">
        <v>15</v>
      </c>
      <c r="B15" s="141">
        <v>51</v>
      </c>
      <c r="C15" s="141">
        <v>0</v>
      </c>
      <c r="D15" s="3" t="s">
        <v>11</v>
      </c>
      <c r="E15" s="141">
        <v>851</v>
      </c>
      <c r="F15" s="4" t="s">
        <v>11</v>
      </c>
      <c r="G15" s="4" t="s">
        <v>33</v>
      </c>
      <c r="H15" s="3" t="s">
        <v>728</v>
      </c>
      <c r="I15" s="3" t="s">
        <v>17</v>
      </c>
      <c r="J15" s="22">
        <f t="shared" ref="J15:T15" si="11">J16</f>
        <v>310530</v>
      </c>
      <c r="K15" s="22">
        <f t="shared" si="11"/>
        <v>310530</v>
      </c>
      <c r="L15" s="22">
        <f t="shared" si="11"/>
        <v>0</v>
      </c>
      <c r="M15" s="22">
        <f t="shared" si="11"/>
        <v>0</v>
      </c>
      <c r="N15" s="22">
        <f t="shared" si="11"/>
        <v>310530</v>
      </c>
      <c r="O15" s="22">
        <f t="shared" si="11"/>
        <v>222776.38999999998</v>
      </c>
      <c r="P15" s="255">
        <f t="shared" si="3"/>
        <v>71.740698161208243</v>
      </c>
      <c r="Q15" s="22" t="e">
        <f t="shared" si="11"/>
        <v>#REF!</v>
      </c>
      <c r="R15" s="254" t="e">
        <f t="shared" si="11"/>
        <v>#REF!</v>
      </c>
      <c r="S15" s="254" t="e">
        <f t="shared" si="11"/>
        <v>#REF!</v>
      </c>
      <c r="T15" s="254" t="e">
        <f t="shared" si="11"/>
        <v>#REF!</v>
      </c>
      <c r="U15" s="255" t="e">
        <f t="shared" si="1"/>
        <v>#REF!</v>
      </c>
    </row>
    <row r="16" spans="1:21" ht="45" x14ac:dyDescent="0.25">
      <c r="A16" s="166" t="s">
        <v>8</v>
      </c>
      <c r="B16" s="141">
        <v>51</v>
      </c>
      <c r="C16" s="141">
        <v>0</v>
      </c>
      <c r="D16" s="3" t="s">
        <v>11</v>
      </c>
      <c r="E16" s="141">
        <v>851</v>
      </c>
      <c r="F16" s="4" t="s">
        <v>11</v>
      </c>
      <c r="G16" s="4" t="s">
        <v>33</v>
      </c>
      <c r="H16" s="3" t="s">
        <v>728</v>
      </c>
      <c r="I16" s="3" t="s">
        <v>18</v>
      </c>
      <c r="J16" s="22">
        <f>'6.ВС'!J16</f>
        <v>310530</v>
      </c>
      <c r="K16" s="22">
        <f>'6.ВС'!K16</f>
        <v>310530</v>
      </c>
      <c r="L16" s="22">
        <f>'6.ВС'!L16</f>
        <v>0</v>
      </c>
      <c r="M16" s="22">
        <f>'6.ВС'!M16</f>
        <v>0</v>
      </c>
      <c r="N16" s="22">
        <f>'6.ВС'!N16</f>
        <v>310530</v>
      </c>
      <c r="O16" s="22">
        <f>'6.ВС'!O16</f>
        <v>222776.38999999998</v>
      </c>
      <c r="P16" s="255">
        <f t="shared" si="3"/>
        <v>71.740698161208243</v>
      </c>
      <c r="Q16" s="22" t="e">
        <f>'6.ВС'!#REF!</f>
        <v>#REF!</v>
      </c>
      <c r="R16" s="254" t="e">
        <f>'6.ВС'!#REF!</f>
        <v>#REF!</v>
      </c>
      <c r="S16" s="254" t="e">
        <f>'6.ВС'!#REF!</f>
        <v>#REF!</v>
      </c>
      <c r="T16" s="254" t="e">
        <f>'6.ВС'!#REF!</f>
        <v>#REF!</v>
      </c>
      <c r="U16" s="255" t="e">
        <f t="shared" si="1"/>
        <v>#REF!</v>
      </c>
    </row>
    <row r="17" spans="1:21" ht="60" x14ac:dyDescent="0.25">
      <c r="A17" s="167" t="s">
        <v>20</v>
      </c>
      <c r="B17" s="141">
        <v>51</v>
      </c>
      <c r="C17" s="141">
        <v>0</v>
      </c>
      <c r="D17" s="3" t="s">
        <v>11</v>
      </c>
      <c r="E17" s="141">
        <v>851</v>
      </c>
      <c r="F17" s="4" t="s">
        <v>11</v>
      </c>
      <c r="G17" s="4" t="s">
        <v>33</v>
      </c>
      <c r="H17" s="3" t="s">
        <v>728</v>
      </c>
      <c r="I17" s="3" t="s">
        <v>21</v>
      </c>
      <c r="J17" s="22">
        <f t="shared" ref="J17:T17" si="12">J18</f>
        <v>211850</v>
      </c>
      <c r="K17" s="22">
        <f t="shared" si="12"/>
        <v>211850</v>
      </c>
      <c r="L17" s="22">
        <f t="shared" si="12"/>
        <v>0</v>
      </c>
      <c r="M17" s="22">
        <f t="shared" si="12"/>
        <v>0</v>
      </c>
      <c r="N17" s="22">
        <f t="shared" si="12"/>
        <v>211850</v>
      </c>
      <c r="O17" s="22">
        <f t="shared" si="12"/>
        <v>57804.29</v>
      </c>
      <c r="P17" s="255">
        <f t="shared" si="3"/>
        <v>27.285480292659901</v>
      </c>
      <c r="Q17" s="22" t="e">
        <f t="shared" si="12"/>
        <v>#REF!</v>
      </c>
      <c r="R17" s="254" t="e">
        <f t="shared" si="12"/>
        <v>#REF!</v>
      </c>
      <c r="S17" s="254" t="e">
        <f t="shared" si="12"/>
        <v>#REF!</v>
      </c>
      <c r="T17" s="254" t="e">
        <f t="shared" si="12"/>
        <v>#REF!</v>
      </c>
      <c r="U17" s="255" t="e">
        <f t="shared" si="1"/>
        <v>#REF!</v>
      </c>
    </row>
    <row r="18" spans="1:21" ht="60" x14ac:dyDescent="0.25">
      <c r="A18" s="167" t="s">
        <v>9</v>
      </c>
      <c r="B18" s="141">
        <v>51</v>
      </c>
      <c r="C18" s="141">
        <v>0</v>
      </c>
      <c r="D18" s="3" t="s">
        <v>11</v>
      </c>
      <c r="E18" s="141">
        <v>851</v>
      </c>
      <c r="F18" s="4" t="s">
        <v>11</v>
      </c>
      <c r="G18" s="4" t="s">
        <v>33</v>
      </c>
      <c r="H18" s="3" t="s">
        <v>728</v>
      </c>
      <c r="I18" s="3" t="s">
        <v>22</v>
      </c>
      <c r="J18" s="22">
        <f>'6.ВС'!J18</f>
        <v>211850</v>
      </c>
      <c r="K18" s="22">
        <f>'6.ВС'!K18</f>
        <v>211850</v>
      </c>
      <c r="L18" s="22">
        <f>'6.ВС'!L18</f>
        <v>0</v>
      </c>
      <c r="M18" s="22">
        <f>'6.ВС'!M18</f>
        <v>0</v>
      </c>
      <c r="N18" s="22">
        <f>'6.ВС'!N18</f>
        <v>211850</v>
      </c>
      <c r="O18" s="22">
        <f>'6.ВС'!O18</f>
        <v>57804.29</v>
      </c>
      <c r="P18" s="255">
        <f t="shared" si="3"/>
        <v>27.285480292659901</v>
      </c>
      <c r="Q18" s="22" t="e">
        <f>'6.ВС'!#REF!</f>
        <v>#REF!</v>
      </c>
      <c r="R18" s="254" t="e">
        <f>'6.ВС'!#REF!</f>
        <v>#REF!</v>
      </c>
      <c r="S18" s="254" t="e">
        <f>'6.ВС'!#REF!</f>
        <v>#REF!</v>
      </c>
      <c r="T18" s="254" t="e">
        <f>'6.ВС'!#REF!</f>
        <v>#REF!</v>
      </c>
      <c r="U18" s="255" t="e">
        <f t="shared" si="1"/>
        <v>#REF!</v>
      </c>
    </row>
    <row r="19" spans="1:21" ht="390" x14ac:dyDescent="0.25">
      <c r="A19" s="73" t="s">
        <v>733</v>
      </c>
      <c r="B19" s="141">
        <v>51</v>
      </c>
      <c r="C19" s="141">
        <v>0</v>
      </c>
      <c r="D19" s="3" t="s">
        <v>11</v>
      </c>
      <c r="E19" s="141">
        <v>851</v>
      </c>
      <c r="F19" s="4" t="s">
        <v>11</v>
      </c>
      <c r="G19" s="4" t="s">
        <v>33</v>
      </c>
      <c r="H19" s="3" t="s">
        <v>730</v>
      </c>
      <c r="I19" s="3"/>
      <c r="J19" s="22">
        <f t="shared" ref="J19:O19" si="13">J20+J22</f>
        <v>400</v>
      </c>
      <c r="K19" s="22">
        <f t="shared" si="13"/>
        <v>200</v>
      </c>
      <c r="L19" s="22">
        <f t="shared" si="13"/>
        <v>0</v>
      </c>
      <c r="M19" s="22">
        <f t="shared" si="13"/>
        <v>200</v>
      </c>
      <c r="N19" s="22">
        <f t="shared" si="13"/>
        <v>400</v>
      </c>
      <c r="O19" s="22">
        <f t="shared" si="13"/>
        <v>400</v>
      </c>
      <c r="P19" s="255">
        <f t="shared" si="3"/>
        <v>100</v>
      </c>
      <c r="Q19" s="22" t="e">
        <f t="shared" ref="Q19:T19" si="14">Q20+Q22</f>
        <v>#REF!</v>
      </c>
      <c r="R19" s="254" t="e">
        <f t="shared" si="14"/>
        <v>#REF!</v>
      </c>
      <c r="S19" s="254" t="e">
        <f t="shared" si="14"/>
        <v>#REF!</v>
      </c>
      <c r="T19" s="254" t="e">
        <f t="shared" si="14"/>
        <v>#REF!</v>
      </c>
      <c r="U19" s="255" t="e">
        <f t="shared" si="1"/>
        <v>#REF!</v>
      </c>
    </row>
    <row r="20" spans="1:21" ht="60" x14ac:dyDescent="0.25">
      <c r="A20" s="73" t="s">
        <v>20</v>
      </c>
      <c r="B20" s="141">
        <v>51</v>
      </c>
      <c r="C20" s="141">
        <v>0</v>
      </c>
      <c r="D20" s="3" t="s">
        <v>11</v>
      </c>
      <c r="E20" s="141">
        <v>851</v>
      </c>
      <c r="F20" s="4" t="s">
        <v>11</v>
      </c>
      <c r="G20" s="4" t="s">
        <v>33</v>
      </c>
      <c r="H20" s="3" t="s">
        <v>730</v>
      </c>
      <c r="I20" s="3" t="s">
        <v>21</v>
      </c>
      <c r="J20" s="22">
        <f t="shared" ref="J20:T20" si="15">J21</f>
        <v>200</v>
      </c>
      <c r="K20" s="22">
        <f t="shared" si="15"/>
        <v>0</v>
      </c>
      <c r="L20" s="22">
        <f t="shared" si="15"/>
        <v>0</v>
      </c>
      <c r="M20" s="22">
        <f t="shared" si="15"/>
        <v>200</v>
      </c>
      <c r="N20" s="22">
        <f t="shared" si="15"/>
        <v>200</v>
      </c>
      <c r="O20" s="22">
        <f t="shared" si="15"/>
        <v>200</v>
      </c>
      <c r="P20" s="255">
        <f t="shared" si="3"/>
        <v>100</v>
      </c>
      <c r="Q20" s="22" t="e">
        <f t="shared" si="15"/>
        <v>#REF!</v>
      </c>
      <c r="R20" s="254" t="e">
        <f t="shared" si="15"/>
        <v>#REF!</v>
      </c>
      <c r="S20" s="254" t="e">
        <f t="shared" si="15"/>
        <v>#REF!</v>
      </c>
      <c r="T20" s="254" t="e">
        <f t="shared" si="15"/>
        <v>#REF!</v>
      </c>
      <c r="U20" s="255" t="e">
        <f t="shared" si="1"/>
        <v>#REF!</v>
      </c>
    </row>
    <row r="21" spans="1:21" ht="60" x14ac:dyDescent="0.25">
      <c r="A21" s="73" t="s">
        <v>9</v>
      </c>
      <c r="B21" s="141">
        <v>51</v>
      </c>
      <c r="C21" s="141">
        <v>0</v>
      </c>
      <c r="D21" s="3" t="s">
        <v>11</v>
      </c>
      <c r="E21" s="141">
        <v>851</v>
      </c>
      <c r="F21" s="4" t="s">
        <v>11</v>
      </c>
      <c r="G21" s="4" t="s">
        <v>33</v>
      </c>
      <c r="H21" s="3" t="s">
        <v>730</v>
      </c>
      <c r="I21" s="3" t="s">
        <v>22</v>
      </c>
      <c r="J21" s="22">
        <f>'6.ВС'!J21</f>
        <v>200</v>
      </c>
      <c r="K21" s="22">
        <f>'6.ВС'!K21</f>
        <v>0</v>
      </c>
      <c r="L21" s="22">
        <f>'6.ВС'!L21</f>
        <v>0</v>
      </c>
      <c r="M21" s="22">
        <f>'6.ВС'!M21</f>
        <v>200</v>
      </c>
      <c r="N21" s="22">
        <f>'6.ВС'!N21</f>
        <v>200</v>
      </c>
      <c r="O21" s="22">
        <f>'6.ВС'!O21</f>
        <v>200</v>
      </c>
      <c r="P21" s="255">
        <f t="shared" si="3"/>
        <v>100</v>
      </c>
      <c r="Q21" s="22" t="e">
        <f>'6.ВС'!#REF!</f>
        <v>#REF!</v>
      </c>
      <c r="R21" s="254" t="e">
        <f>'6.ВС'!#REF!</f>
        <v>#REF!</v>
      </c>
      <c r="S21" s="254" t="e">
        <f>'6.ВС'!#REF!</f>
        <v>#REF!</v>
      </c>
      <c r="T21" s="254" t="e">
        <f>'6.ВС'!#REF!</f>
        <v>#REF!</v>
      </c>
      <c r="U21" s="255" t="e">
        <f t="shared" si="1"/>
        <v>#REF!</v>
      </c>
    </row>
    <row r="22" spans="1:21" x14ac:dyDescent="0.25">
      <c r="A22" s="166" t="s">
        <v>34</v>
      </c>
      <c r="B22" s="141">
        <v>51</v>
      </c>
      <c r="C22" s="141">
        <v>0</v>
      </c>
      <c r="D22" s="3" t="s">
        <v>11</v>
      </c>
      <c r="E22" s="141">
        <v>851</v>
      </c>
      <c r="F22" s="4" t="s">
        <v>11</v>
      </c>
      <c r="G22" s="4" t="s">
        <v>33</v>
      </c>
      <c r="H22" s="3" t="s">
        <v>730</v>
      </c>
      <c r="I22" s="3" t="s">
        <v>35</v>
      </c>
      <c r="J22" s="22">
        <f t="shared" ref="J22:T22" si="16">J23</f>
        <v>200</v>
      </c>
      <c r="K22" s="22">
        <f t="shared" si="16"/>
        <v>200</v>
      </c>
      <c r="L22" s="22">
        <f t="shared" si="16"/>
        <v>0</v>
      </c>
      <c r="M22" s="22">
        <f t="shared" si="16"/>
        <v>0</v>
      </c>
      <c r="N22" s="22">
        <f t="shared" si="16"/>
        <v>200</v>
      </c>
      <c r="O22" s="22">
        <f t="shared" si="16"/>
        <v>200</v>
      </c>
      <c r="P22" s="255">
        <f t="shared" si="3"/>
        <v>100</v>
      </c>
      <c r="Q22" s="22" t="e">
        <f t="shared" si="16"/>
        <v>#REF!</v>
      </c>
      <c r="R22" s="254" t="e">
        <f t="shared" si="16"/>
        <v>#REF!</v>
      </c>
      <c r="S22" s="254" t="e">
        <f t="shared" si="16"/>
        <v>#REF!</v>
      </c>
      <c r="T22" s="254" t="e">
        <f t="shared" si="16"/>
        <v>#REF!</v>
      </c>
      <c r="U22" s="255" t="e">
        <f t="shared" si="1"/>
        <v>#REF!</v>
      </c>
    </row>
    <row r="23" spans="1:21" x14ac:dyDescent="0.25">
      <c r="A23" s="166" t="s">
        <v>36</v>
      </c>
      <c r="B23" s="141">
        <v>51</v>
      </c>
      <c r="C23" s="141">
        <v>0</v>
      </c>
      <c r="D23" s="3" t="s">
        <v>11</v>
      </c>
      <c r="E23" s="141">
        <v>851</v>
      </c>
      <c r="F23" s="4" t="s">
        <v>11</v>
      </c>
      <c r="G23" s="4" t="s">
        <v>33</v>
      </c>
      <c r="H23" s="3" t="s">
        <v>730</v>
      </c>
      <c r="I23" s="3" t="s">
        <v>37</v>
      </c>
      <c r="J23" s="22">
        <f>'6.ВС'!J23</f>
        <v>200</v>
      </c>
      <c r="K23" s="22">
        <f>'6.ВС'!K23</f>
        <v>200</v>
      </c>
      <c r="L23" s="22">
        <f>'6.ВС'!L23</f>
        <v>0</v>
      </c>
      <c r="M23" s="22">
        <f>'6.ВС'!M23</f>
        <v>0</v>
      </c>
      <c r="N23" s="22">
        <f>'6.ВС'!N23</f>
        <v>200</v>
      </c>
      <c r="O23" s="22">
        <f>'6.ВС'!O23</f>
        <v>200</v>
      </c>
      <c r="P23" s="255">
        <f t="shared" si="3"/>
        <v>100</v>
      </c>
      <c r="Q23" s="22" t="e">
        <f>'6.ВС'!#REF!</f>
        <v>#REF!</v>
      </c>
      <c r="R23" s="254" t="e">
        <f>'6.ВС'!#REF!</f>
        <v>#REF!</v>
      </c>
      <c r="S23" s="254" t="e">
        <f>'6.ВС'!#REF!</f>
        <v>#REF!</v>
      </c>
      <c r="T23" s="254" t="e">
        <f>'6.ВС'!#REF!</f>
        <v>#REF!</v>
      </c>
      <c r="U23" s="255" t="e">
        <f t="shared" si="1"/>
        <v>#REF!</v>
      </c>
    </row>
    <row r="24" spans="1:21" ht="90" x14ac:dyDescent="0.25">
      <c r="A24" s="16" t="s">
        <v>64</v>
      </c>
      <c r="B24" s="141">
        <v>51</v>
      </c>
      <c r="C24" s="141">
        <v>0</v>
      </c>
      <c r="D24" s="3" t="s">
        <v>11</v>
      </c>
      <c r="E24" s="141">
        <v>851</v>
      </c>
      <c r="F24" s="4" t="s">
        <v>13</v>
      </c>
      <c r="G24" s="4" t="s">
        <v>63</v>
      </c>
      <c r="H24" s="4" t="s">
        <v>153</v>
      </c>
      <c r="I24" s="4"/>
      <c r="J24" s="22">
        <f t="shared" ref="J24:O24" si="17">J25+J27</f>
        <v>261090</v>
      </c>
      <c r="K24" s="22">
        <f t="shared" si="17"/>
        <v>261090</v>
      </c>
      <c r="L24" s="22">
        <f t="shared" si="17"/>
        <v>0</v>
      </c>
      <c r="M24" s="22">
        <f t="shared" si="17"/>
        <v>0</v>
      </c>
      <c r="N24" s="22">
        <f t="shared" si="17"/>
        <v>261090</v>
      </c>
      <c r="O24" s="22">
        <f t="shared" si="17"/>
        <v>137869.28</v>
      </c>
      <c r="P24" s="255">
        <f t="shared" si="3"/>
        <v>52.805270213336399</v>
      </c>
      <c r="Q24" s="22" t="e">
        <f t="shared" ref="Q24:T24" si="18">Q25+Q27</f>
        <v>#REF!</v>
      </c>
      <c r="R24" s="254" t="e">
        <f t="shared" si="18"/>
        <v>#REF!</v>
      </c>
      <c r="S24" s="254" t="e">
        <f t="shared" si="18"/>
        <v>#REF!</v>
      </c>
      <c r="T24" s="254" t="e">
        <f t="shared" si="18"/>
        <v>#REF!</v>
      </c>
      <c r="U24" s="255" t="e">
        <f t="shared" si="1"/>
        <v>#REF!</v>
      </c>
    </row>
    <row r="25" spans="1:21" ht="120" x14ac:dyDescent="0.25">
      <c r="A25" s="166" t="s">
        <v>15</v>
      </c>
      <c r="B25" s="141">
        <v>51</v>
      </c>
      <c r="C25" s="141">
        <v>0</v>
      </c>
      <c r="D25" s="3" t="s">
        <v>11</v>
      </c>
      <c r="E25" s="141">
        <v>851</v>
      </c>
      <c r="F25" s="4" t="s">
        <v>13</v>
      </c>
      <c r="G25" s="4" t="s">
        <v>63</v>
      </c>
      <c r="H25" s="4" t="s">
        <v>153</v>
      </c>
      <c r="I25" s="3" t="s">
        <v>17</v>
      </c>
      <c r="J25" s="22">
        <f t="shared" ref="J25:T25" si="19">J26</f>
        <v>165750</v>
      </c>
      <c r="K25" s="22">
        <f t="shared" si="19"/>
        <v>165750</v>
      </c>
      <c r="L25" s="22">
        <f t="shared" si="19"/>
        <v>0</v>
      </c>
      <c r="M25" s="22">
        <f t="shared" si="19"/>
        <v>0</v>
      </c>
      <c r="N25" s="22">
        <f t="shared" si="19"/>
        <v>165750</v>
      </c>
      <c r="O25" s="22">
        <f t="shared" si="19"/>
        <v>105450.84</v>
      </c>
      <c r="P25" s="255">
        <f t="shared" si="3"/>
        <v>63.620416289592761</v>
      </c>
      <c r="Q25" s="22" t="e">
        <f t="shared" si="19"/>
        <v>#REF!</v>
      </c>
      <c r="R25" s="254" t="e">
        <f t="shared" si="19"/>
        <v>#REF!</v>
      </c>
      <c r="S25" s="254" t="e">
        <f t="shared" si="19"/>
        <v>#REF!</v>
      </c>
      <c r="T25" s="254" t="e">
        <f t="shared" si="19"/>
        <v>#REF!</v>
      </c>
      <c r="U25" s="255" t="e">
        <f t="shared" si="1"/>
        <v>#REF!</v>
      </c>
    </row>
    <row r="26" spans="1:21" ht="45" x14ac:dyDescent="0.25">
      <c r="A26" s="166" t="s">
        <v>8</v>
      </c>
      <c r="B26" s="141">
        <v>51</v>
      </c>
      <c r="C26" s="141">
        <v>0</v>
      </c>
      <c r="D26" s="3" t="s">
        <v>11</v>
      </c>
      <c r="E26" s="141">
        <v>851</v>
      </c>
      <c r="F26" s="4" t="s">
        <v>13</v>
      </c>
      <c r="G26" s="4" t="s">
        <v>63</v>
      </c>
      <c r="H26" s="4" t="s">
        <v>153</v>
      </c>
      <c r="I26" s="3" t="s">
        <v>18</v>
      </c>
      <c r="J26" s="22">
        <f>'6.ВС'!J26</f>
        <v>165750</v>
      </c>
      <c r="K26" s="22">
        <f>'6.ВС'!K26</f>
        <v>165750</v>
      </c>
      <c r="L26" s="22">
        <f>'6.ВС'!L26</f>
        <v>0</v>
      </c>
      <c r="M26" s="22">
        <f>'6.ВС'!M26</f>
        <v>0</v>
      </c>
      <c r="N26" s="22">
        <f>'6.ВС'!N26</f>
        <v>165750</v>
      </c>
      <c r="O26" s="22">
        <f>'6.ВС'!O26</f>
        <v>105450.84</v>
      </c>
      <c r="P26" s="255">
        <f t="shared" si="3"/>
        <v>63.620416289592761</v>
      </c>
      <c r="Q26" s="22" t="e">
        <f>'6.ВС'!#REF!</f>
        <v>#REF!</v>
      </c>
      <c r="R26" s="254" t="e">
        <f>'6.ВС'!#REF!</f>
        <v>#REF!</v>
      </c>
      <c r="S26" s="254" t="e">
        <f>'6.ВС'!#REF!</f>
        <v>#REF!</v>
      </c>
      <c r="T26" s="254" t="e">
        <f>'6.ВС'!#REF!</f>
        <v>#REF!</v>
      </c>
      <c r="U26" s="255" t="e">
        <f t="shared" si="1"/>
        <v>#REF!</v>
      </c>
    </row>
    <row r="27" spans="1:21" ht="60" x14ac:dyDescent="0.25">
      <c r="A27" s="167" t="s">
        <v>20</v>
      </c>
      <c r="B27" s="141">
        <v>51</v>
      </c>
      <c r="C27" s="141">
        <v>0</v>
      </c>
      <c r="D27" s="3" t="s">
        <v>11</v>
      </c>
      <c r="E27" s="141">
        <v>851</v>
      </c>
      <c r="F27" s="4" t="s">
        <v>13</v>
      </c>
      <c r="G27" s="4" t="s">
        <v>63</v>
      </c>
      <c r="H27" s="4" t="s">
        <v>153</v>
      </c>
      <c r="I27" s="3" t="s">
        <v>21</v>
      </c>
      <c r="J27" s="22">
        <f t="shared" ref="J27:T27" si="20">J28</f>
        <v>95340</v>
      </c>
      <c r="K27" s="22">
        <f t="shared" si="20"/>
        <v>95340</v>
      </c>
      <c r="L27" s="22">
        <f t="shared" si="20"/>
        <v>0</v>
      </c>
      <c r="M27" s="22">
        <f t="shared" si="20"/>
        <v>0</v>
      </c>
      <c r="N27" s="22">
        <f t="shared" si="20"/>
        <v>95340</v>
      </c>
      <c r="O27" s="22">
        <f t="shared" si="20"/>
        <v>32418.44</v>
      </c>
      <c r="P27" s="255">
        <f t="shared" si="3"/>
        <v>34.002978812670442</v>
      </c>
      <c r="Q27" s="22" t="e">
        <f t="shared" si="20"/>
        <v>#REF!</v>
      </c>
      <c r="R27" s="254" t="e">
        <f t="shared" si="20"/>
        <v>#REF!</v>
      </c>
      <c r="S27" s="254" t="e">
        <f t="shared" si="20"/>
        <v>#REF!</v>
      </c>
      <c r="T27" s="254" t="e">
        <f t="shared" si="20"/>
        <v>#REF!</v>
      </c>
      <c r="U27" s="255" t="e">
        <f t="shared" si="1"/>
        <v>#REF!</v>
      </c>
    </row>
    <row r="28" spans="1:21" ht="60" x14ac:dyDescent="0.25">
      <c r="A28" s="167" t="s">
        <v>9</v>
      </c>
      <c r="B28" s="141">
        <v>51</v>
      </c>
      <c r="C28" s="141">
        <v>0</v>
      </c>
      <c r="D28" s="3" t="s">
        <v>11</v>
      </c>
      <c r="E28" s="141">
        <v>851</v>
      </c>
      <c r="F28" s="4" t="s">
        <v>13</v>
      </c>
      <c r="G28" s="4" t="s">
        <v>63</v>
      </c>
      <c r="H28" s="4" t="s">
        <v>153</v>
      </c>
      <c r="I28" s="3" t="s">
        <v>22</v>
      </c>
      <c r="J28" s="22">
        <f>'6.ВС'!J28</f>
        <v>95340</v>
      </c>
      <c r="K28" s="22">
        <f>'6.ВС'!K28</f>
        <v>95340</v>
      </c>
      <c r="L28" s="22">
        <f>'6.ВС'!L28</f>
        <v>0</v>
      </c>
      <c r="M28" s="22">
        <f>'6.ВС'!M28</f>
        <v>0</v>
      </c>
      <c r="N28" s="22">
        <f>'6.ВС'!N28</f>
        <v>95340</v>
      </c>
      <c r="O28" s="22">
        <f>'6.ВС'!O28</f>
        <v>32418.44</v>
      </c>
      <c r="P28" s="255">
        <f t="shared" si="3"/>
        <v>34.002978812670442</v>
      </c>
      <c r="Q28" s="22" t="e">
        <f>'6.ВС'!#REF!</f>
        <v>#REF!</v>
      </c>
      <c r="R28" s="254" t="e">
        <f>'6.ВС'!#REF!</f>
        <v>#REF!</v>
      </c>
      <c r="S28" s="254" t="e">
        <f>'6.ВС'!#REF!</f>
        <v>#REF!</v>
      </c>
      <c r="T28" s="254" t="e">
        <f>'6.ВС'!#REF!</f>
        <v>#REF!</v>
      </c>
      <c r="U28" s="255" t="e">
        <f t="shared" si="1"/>
        <v>#REF!</v>
      </c>
    </row>
    <row r="29" spans="1:21" ht="75" x14ac:dyDescent="0.25">
      <c r="A29" s="16" t="s">
        <v>14</v>
      </c>
      <c r="B29" s="141">
        <v>51</v>
      </c>
      <c r="C29" s="141">
        <v>0</v>
      </c>
      <c r="D29" s="3" t="s">
        <v>11</v>
      </c>
      <c r="E29" s="141">
        <v>851</v>
      </c>
      <c r="F29" s="3" t="s">
        <v>11</v>
      </c>
      <c r="G29" s="3" t="s">
        <v>13</v>
      </c>
      <c r="H29" s="3" t="s">
        <v>183</v>
      </c>
      <c r="I29" s="3"/>
      <c r="J29" s="22">
        <f t="shared" ref="J29:T30" si="21">J30</f>
        <v>1570200</v>
      </c>
      <c r="K29" s="22">
        <f t="shared" si="21"/>
        <v>0</v>
      </c>
      <c r="L29" s="22">
        <f t="shared" si="21"/>
        <v>1570200</v>
      </c>
      <c r="M29" s="22">
        <f t="shared" si="21"/>
        <v>0</v>
      </c>
      <c r="N29" s="22">
        <f t="shared" si="21"/>
        <v>1570200</v>
      </c>
      <c r="O29" s="22">
        <f t="shared" si="21"/>
        <v>1020430.6</v>
      </c>
      <c r="P29" s="255">
        <f t="shared" si="3"/>
        <v>64.987300980766776</v>
      </c>
      <c r="Q29" s="22" t="e">
        <f t="shared" si="21"/>
        <v>#REF!</v>
      </c>
      <c r="R29" s="254" t="e">
        <f t="shared" si="21"/>
        <v>#REF!</v>
      </c>
      <c r="S29" s="254" t="e">
        <f t="shared" si="21"/>
        <v>#REF!</v>
      </c>
      <c r="T29" s="254" t="e">
        <f t="shared" si="21"/>
        <v>#REF!</v>
      </c>
      <c r="U29" s="255" t="e">
        <f t="shared" si="1"/>
        <v>#REF!</v>
      </c>
    </row>
    <row r="30" spans="1:21" ht="120" x14ac:dyDescent="0.25">
      <c r="A30" s="166" t="s">
        <v>15</v>
      </c>
      <c r="B30" s="141">
        <v>51</v>
      </c>
      <c r="C30" s="141">
        <v>0</v>
      </c>
      <c r="D30" s="3" t="s">
        <v>11</v>
      </c>
      <c r="E30" s="141">
        <v>851</v>
      </c>
      <c r="F30" s="3" t="s">
        <v>16</v>
      </c>
      <c r="G30" s="3" t="s">
        <v>13</v>
      </c>
      <c r="H30" s="3" t="s">
        <v>183</v>
      </c>
      <c r="I30" s="3" t="s">
        <v>17</v>
      </c>
      <c r="J30" s="22">
        <f t="shared" si="21"/>
        <v>1570200</v>
      </c>
      <c r="K30" s="22">
        <f t="shared" si="21"/>
        <v>0</v>
      </c>
      <c r="L30" s="22">
        <f t="shared" si="21"/>
        <v>1570200</v>
      </c>
      <c r="M30" s="22">
        <f t="shared" si="21"/>
        <v>0</v>
      </c>
      <c r="N30" s="22">
        <f t="shared" si="21"/>
        <v>1570200</v>
      </c>
      <c r="O30" s="22">
        <f t="shared" si="21"/>
        <v>1020430.6</v>
      </c>
      <c r="P30" s="255">
        <f t="shared" si="3"/>
        <v>64.987300980766776</v>
      </c>
      <c r="Q30" s="22" t="e">
        <f t="shared" si="21"/>
        <v>#REF!</v>
      </c>
      <c r="R30" s="254" t="e">
        <f t="shared" si="21"/>
        <v>#REF!</v>
      </c>
      <c r="S30" s="254" t="e">
        <f t="shared" si="21"/>
        <v>#REF!</v>
      </c>
      <c r="T30" s="254" t="e">
        <f t="shared" si="21"/>
        <v>#REF!</v>
      </c>
      <c r="U30" s="255" t="e">
        <f t="shared" si="1"/>
        <v>#REF!</v>
      </c>
    </row>
    <row r="31" spans="1:21" ht="45" x14ac:dyDescent="0.25">
      <c r="A31" s="166" t="s">
        <v>8</v>
      </c>
      <c r="B31" s="141">
        <v>51</v>
      </c>
      <c r="C31" s="141">
        <v>0</v>
      </c>
      <c r="D31" s="3" t="s">
        <v>11</v>
      </c>
      <c r="E31" s="141">
        <v>851</v>
      </c>
      <c r="F31" s="3" t="s">
        <v>11</v>
      </c>
      <c r="G31" s="3" t="s">
        <v>13</v>
      </c>
      <c r="H31" s="3" t="s">
        <v>183</v>
      </c>
      <c r="I31" s="3" t="s">
        <v>18</v>
      </c>
      <c r="J31" s="22">
        <f>'6.ВС'!J31</f>
        <v>1570200</v>
      </c>
      <c r="K31" s="22">
        <f>'6.ВС'!K31</f>
        <v>0</v>
      </c>
      <c r="L31" s="22">
        <f>'6.ВС'!L31</f>
        <v>1570200</v>
      </c>
      <c r="M31" s="22">
        <f>'6.ВС'!M31</f>
        <v>0</v>
      </c>
      <c r="N31" s="22">
        <f>'6.ВС'!N31</f>
        <v>1570200</v>
      </c>
      <c r="O31" s="22">
        <f>'6.ВС'!O31</f>
        <v>1020430.6</v>
      </c>
      <c r="P31" s="255">
        <f t="shared" si="3"/>
        <v>64.987300980766776</v>
      </c>
      <c r="Q31" s="22" t="e">
        <f>'6.ВС'!#REF!</f>
        <v>#REF!</v>
      </c>
      <c r="R31" s="254" t="e">
        <f>'6.ВС'!#REF!</f>
        <v>#REF!</v>
      </c>
      <c r="S31" s="254" t="e">
        <f>'6.ВС'!#REF!</f>
        <v>#REF!</v>
      </c>
      <c r="T31" s="254" t="e">
        <f>'6.ВС'!#REF!</f>
        <v>#REF!</v>
      </c>
      <c r="U31" s="255" t="e">
        <f t="shared" si="1"/>
        <v>#REF!</v>
      </c>
    </row>
    <row r="32" spans="1:21" ht="60" x14ac:dyDescent="0.25">
      <c r="A32" s="16" t="s">
        <v>19</v>
      </c>
      <c r="B32" s="141">
        <v>51</v>
      </c>
      <c r="C32" s="141">
        <v>0</v>
      </c>
      <c r="D32" s="3" t="s">
        <v>11</v>
      </c>
      <c r="E32" s="141">
        <v>851</v>
      </c>
      <c r="F32" s="3" t="s">
        <v>16</v>
      </c>
      <c r="G32" s="3" t="s">
        <v>13</v>
      </c>
      <c r="H32" s="3" t="s">
        <v>184</v>
      </c>
      <c r="I32" s="3"/>
      <c r="J32" s="22">
        <f>J33+J35+J37</f>
        <v>22480875</v>
      </c>
      <c r="K32" s="22">
        <f t="shared" ref="K32:T32" si="22">K33+K35+K37</f>
        <v>0</v>
      </c>
      <c r="L32" s="22">
        <f t="shared" si="22"/>
        <v>22480875</v>
      </c>
      <c r="M32" s="22">
        <f t="shared" si="22"/>
        <v>0</v>
      </c>
      <c r="N32" s="22">
        <f t="shared" si="22"/>
        <v>22480875</v>
      </c>
      <c r="O32" s="22">
        <f t="shared" si="22"/>
        <v>13977310.030000001</v>
      </c>
      <c r="P32" s="22">
        <f t="shared" si="22"/>
        <v>198.51688264569827</v>
      </c>
      <c r="Q32" s="22" t="e">
        <f t="shared" si="22"/>
        <v>#REF!</v>
      </c>
      <c r="R32" s="22" t="e">
        <f t="shared" si="22"/>
        <v>#REF!</v>
      </c>
      <c r="S32" s="22" t="e">
        <f t="shared" si="22"/>
        <v>#REF!</v>
      </c>
      <c r="T32" s="22" t="e">
        <f t="shared" si="22"/>
        <v>#REF!</v>
      </c>
      <c r="U32" s="255" t="e">
        <f t="shared" si="1"/>
        <v>#REF!</v>
      </c>
    </row>
    <row r="33" spans="1:21" ht="120" x14ac:dyDescent="0.25">
      <c r="A33" s="166" t="s">
        <v>15</v>
      </c>
      <c r="B33" s="141">
        <v>51</v>
      </c>
      <c r="C33" s="141">
        <v>0</v>
      </c>
      <c r="D33" s="3" t="s">
        <v>11</v>
      </c>
      <c r="E33" s="141">
        <v>851</v>
      </c>
      <c r="F33" s="3" t="s">
        <v>11</v>
      </c>
      <c r="G33" s="3" t="s">
        <v>13</v>
      </c>
      <c r="H33" s="3" t="s">
        <v>184</v>
      </c>
      <c r="I33" s="3" t="s">
        <v>17</v>
      </c>
      <c r="J33" s="22">
        <f t="shared" ref="J33:T33" si="23">J34</f>
        <v>17654900</v>
      </c>
      <c r="K33" s="22">
        <f t="shared" si="23"/>
        <v>0</v>
      </c>
      <c r="L33" s="22">
        <f t="shared" si="23"/>
        <v>17654900</v>
      </c>
      <c r="M33" s="22">
        <f t="shared" si="23"/>
        <v>0</v>
      </c>
      <c r="N33" s="22">
        <f t="shared" si="23"/>
        <v>17654900</v>
      </c>
      <c r="O33" s="22">
        <f t="shared" si="23"/>
        <v>11036049.98</v>
      </c>
      <c r="P33" s="255">
        <f t="shared" si="3"/>
        <v>62.509841347161412</v>
      </c>
      <c r="Q33" s="22" t="e">
        <f t="shared" si="23"/>
        <v>#REF!</v>
      </c>
      <c r="R33" s="254" t="e">
        <f t="shared" si="23"/>
        <v>#REF!</v>
      </c>
      <c r="S33" s="254" t="e">
        <f t="shared" si="23"/>
        <v>#REF!</v>
      </c>
      <c r="T33" s="254" t="e">
        <f t="shared" si="23"/>
        <v>#REF!</v>
      </c>
      <c r="U33" s="255" t="e">
        <f t="shared" si="1"/>
        <v>#REF!</v>
      </c>
    </row>
    <row r="34" spans="1:21" ht="45" x14ac:dyDescent="0.25">
      <c r="A34" s="166" t="s">
        <v>8</v>
      </c>
      <c r="B34" s="141">
        <v>51</v>
      </c>
      <c r="C34" s="141">
        <v>0</v>
      </c>
      <c r="D34" s="3" t="s">
        <v>11</v>
      </c>
      <c r="E34" s="141">
        <v>851</v>
      </c>
      <c r="F34" s="3" t="s">
        <v>11</v>
      </c>
      <c r="G34" s="3" t="s">
        <v>13</v>
      </c>
      <c r="H34" s="3" t="s">
        <v>184</v>
      </c>
      <c r="I34" s="3" t="s">
        <v>18</v>
      </c>
      <c r="J34" s="22">
        <f>'6.ВС'!J34</f>
        <v>17654900</v>
      </c>
      <c r="K34" s="22">
        <f>'6.ВС'!K34</f>
        <v>0</v>
      </c>
      <c r="L34" s="22">
        <f>'6.ВС'!L34</f>
        <v>17654900</v>
      </c>
      <c r="M34" s="22">
        <f>'6.ВС'!M34</f>
        <v>0</v>
      </c>
      <c r="N34" s="22">
        <f>'6.ВС'!N34</f>
        <v>17654900</v>
      </c>
      <c r="O34" s="22">
        <f>'6.ВС'!O34</f>
        <v>11036049.98</v>
      </c>
      <c r="P34" s="255">
        <f t="shared" si="3"/>
        <v>62.509841347161412</v>
      </c>
      <c r="Q34" s="22" t="e">
        <f>'6.ВС'!#REF!</f>
        <v>#REF!</v>
      </c>
      <c r="R34" s="254" t="e">
        <f>'6.ВС'!#REF!</f>
        <v>#REF!</v>
      </c>
      <c r="S34" s="254" t="e">
        <f>'6.ВС'!#REF!</f>
        <v>#REF!</v>
      </c>
      <c r="T34" s="254" t="e">
        <f>'6.ВС'!#REF!</f>
        <v>#REF!</v>
      </c>
      <c r="U34" s="255" t="e">
        <f t="shared" si="1"/>
        <v>#REF!</v>
      </c>
    </row>
    <row r="35" spans="1:21" ht="60" x14ac:dyDescent="0.25">
      <c r="A35" s="167" t="s">
        <v>20</v>
      </c>
      <c r="B35" s="141">
        <v>51</v>
      </c>
      <c r="C35" s="141">
        <v>0</v>
      </c>
      <c r="D35" s="3" t="s">
        <v>11</v>
      </c>
      <c r="E35" s="141">
        <v>851</v>
      </c>
      <c r="F35" s="3" t="s">
        <v>11</v>
      </c>
      <c r="G35" s="3" t="s">
        <v>13</v>
      </c>
      <c r="H35" s="3" t="s">
        <v>184</v>
      </c>
      <c r="I35" s="3" t="s">
        <v>21</v>
      </c>
      <c r="J35" s="22">
        <f t="shared" ref="J35:T35" si="24">J36</f>
        <v>4733675</v>
      </c>
      <c r="K35" s="22">
        <f t="shared" si="24"/>
        <v>0</v>
      </c>
      <c r="L35" s="22">
        <f t="shared" si="24"/>
        <v>4733675</v>
      </c>
      <c r="M35" s="22">
        <f t="shared" si="24"/>
        <v>0</v>
      </c>
      <c r="N35" s="22">
        <f t="shared" si="24"/>
        <v>4733675</v>
      </c>
      <c r="O35" s="22">
        <f t="shared" si="24"/>
        <v>2871720.05</v>
      </c>
      <c r="P35" s="255">
        <f t="shared" si="3"/>
        <v>60.665762858666881</v>
      </c>
      <c r="Q35" s="22" t="e">
        <f t="shared" si="24"/>
        <v>#REF!</v>
      </c>
      <c r="R35" s="254" t="e">
        <f t="shared" si="24"/>
        <v>#REF!</v>
      </c>
      <c r="S35" s="254" t="e">
        <f t="shared" si="24"/>
        <v>#REF!</v>
      </c>
      <c r="T35" s="254" t="e">
        <f t="shared" si="24"/>
        <v>#REF!</v>
      </c>
      <c r="U35" s="255" t="e">
        <f t="shared" si="1"/>
        <v>#REF!</v>
      </c>
    </row>
    <row r="36" spans="1:21" ht="60" x14ac:dyDescent="0.25">
      <c r="A36" s="167" t="s">
        <v>9</v>
      </c>
      <c r="B36" s="141">
        <v>51</v>
      </c>
      <c r="C36" s="141">
        <v>0</v>
      </c>
      <c r="D36" s="3" t="s">
        <v>11</v>
      </c>
      <c r="E36" s="141">
        <v>851</v>
      </c>
      <c r="F36" s="3" t="s">
        <v>11</v>
      </c>
      <c r="G36" s="3" t="s">
        <v>13</v>
      </c>
      <c r="H36" s="3" t="s">
        <v>184</v>
      </c>
      <c r="I36" s="3" t="s">
        <v>22</v>
      </c>
      <c r="J36" s="22">
        <f>'6.ВС'!J36</f>
        <v>4733675</v>
      </c>
      <c r="K36" s="22">
        <f>'6.ВС'!K36</f>
        <v>0</v>
      </c>
      <c r="L36" s="22">
        <f>'6.ВС'!L36</f>
        <v>4733675</v>
      </c>
      <c r="M36" s="22">
        <f>'6.ВС'!M36</f>
        <v>0</v>
      </c>
      <c r="N36" s="22">
        <f>'6.ВС'!N36</f>
        <v>4733675</v>
      </c>
      <c r="O36" s="22">
        <f>'6.ВС'!O36</f>
        <v>2871720.05</v>
      </c>
      <c r="P36" s="255">
        <f t="shared" si="3"/>
        <v>60.665762858666881</v>
      </c>
      <c r="Q36" s="22" t="e">
        <f>'6.ВС'!#REF!</f>
        <v>#REF!</v>
      </c>
      <c r="R36" s="254" t="e">
        <f>'6.ВС'!#REF!</f>
        <v>#REF!</v>
      </c>
      <c r="S36" s="254" t="e">
        <f>'6.ВС'!#REF!</f>
        <v>#REF!</v>
      </c>
      <c r="T36" s="254" t="e">
        <f>'6.ВС'!#REF!</f>
        <v>#REF!</v>
      </c>
      <c r="U36" s="255" t="e">
        <f t="shared" si="1"/>
        <v>#REF!</v>
      </c>
    </row>
    <row r="37" spans="1:21" x14ac:dyDescent="0.25">
      <c r="A37" s="167" t="s">
        <v>23</v>
      </c>
      <c r="B37" s="141">
        <v>51</v>
      </c>
      <c r="C37" s="141">
        <v>0</v>
      </c>
      <c r="D37" s="3" t="s">
        <v>11</v>
      </c>
      <c r="E37" s="141">
        <v>851</v>
      </c>
      <c r="F37" s="3" t="s">
        <v>11</v>
      </c>
      <c r="G37" s="3" t="s">
        <v>13</v>
      </c>
      <c r="H37" s="3" t="s">
        <v>184</v>
      </c>
      <c r="I37" s="3" t="s">
        <v>24</v>
      </c>
      <c r="J37" s="22">
        <f t="shared" ref="J37:T37" si="25">J38</f>
        <v>92300</v>
      </c>
      <c r="K37" s="22">
        <f t="shared" si="25"/>
        <v>0</v>
      </c>
      <c r="L37" s="22">
        <f t="shared" si="25"/>
        <v>92300</v>
      </c>
      <c r="M37" s="22">
        <f t="shared" si="25"/>
        <v>0</v>
      </c>
      <c r="N37" s="22">
        <f t="shared" si="25"/>
        <v>92300</v>
      </c>
      <c r="O37" s="22">
        <f t="shared" si="25"/>
        <v>69540</v>
      </c>
      <c r="P37" s="255">
        <f t="shared" si="3"/>
        <v>75.341278439869981</v>
      </c>
      <c r="Q37" s="22" t="e">
        <f t="shared" si="25"/>
        <v>#REF!</v>
      </c>
      <c r="R37" s="254" t="e">
        <f t="shared" si="25"/>
        <v>#REF!</v>
      </c>
      <c r="S37" s="254" t="e">
        <f t="shared" si="25"/>
        <v>#REF!</v>
      </c>
      <c r="T37" s="254" t="e">
        <f t="shared" si="25"/>
        <v>#REF!</v>
      </c>
      <c r="U37" s="255" t="e">
        <f t="shared" si="1"/>
        <v>#REF!</v>
      </c>
    </row>
    <row r="38" spans="1:21" ht="30" x14ac:dyDescent="0.25">
      <c r="A38" s="167" t="s">
        <v>25</v>
      </c>
      <c r="B38" s="141">
        <v>51</v>
      </c>
      <c r="C38" s="141">
        <v>0</v>
      </c>
      <c r="D38" s="3" t="s">
        <v>11</v>
      </c>
      <c r="E38" s="141">
        <v>851</v>
      </c>
      <c r="F38" s="3" t="s">
        <v>11</v>
      </c>
      <c r="G38" s="3" t="s">
        <v>13</v>
      </c>
      <c r="H38" s="3" t="s">
        <v>184</v>
      </c>
      <c r="I38" s="3" t="s">
        <v>26</v>
      </c>
      <c r="J38" s="22">
        <f>'6.ВС'!J38</f>
        <v>92300</v>
      </c>
      <c r="K38" s="22">
        <f>'6.ВС'!K38</f>
        <v>0</v>
      </c>
      <c r="L38" s="22">
        <f>'6.ВС'!L38</f>
        <v>92300</v>
      </c>
      <c r="M38" s="22">
        <f>'6.ВС'!M38</f>
        <v>0</v>
      </c>
      <c r="N38" s="22">
        <f>'6.ВС'!N38</f>
        <v>92300</v>
      </c>
      <c r="O38" s="22">
        <f>'6.ВС'!O38</f>
        <v>69540</v>
      </c>
      <c r="P38" s="255">
        <f t="shared" si="3"/>
        <v>75.341278439869981</v>
      </c>
      <c r="Q38" s="22" t="e">
        <f>'6.ВС'!#REF!</f>
        <v>#REF!</v>
      </c>
      <c r="R38" s="254" t="e">
        <f>'6.ВС'!#REF!</f>
        <v>#REF!</v>
      </c>
      <c r="S38" s="254" t="e">
        <f>'6.ВС'!#REF!</f>
        <v>#REF!</v>
      </c>
      <c r="T38" s="254" t="e">
        <f>'6.ВС'!#REF!</f>
        <v>#REF!</v>
      </c>
      <c r="U38" s="255" t="e">
        <f t="shared" si="1"/>
        <v>#REF!</v>
      </c>
    </row>
    <row r="39" spans="1:21" ht="45" x14ac:dyDescent="0.25">
      <c r="A39" s="16" t="s">
        <v>674</v>
      </c>
      <c r="B39" s="141">
        <v>51</v>
      </c>
      <c r="C39" s="141">
        <v>0</v>
      </c>
      <c r="D39" s="3" t="s">
        <v>11</v>
      </c>
      <c r="E39" s="141">
        <v>851</v>
      </c>
      <c r="F39" s="3" t="s">
        <v>11</v>
      </c>
      <c r="G39" s="3" t="s">
        <v>13</v>
      </c>
      <c r="H39" s="3" t="s">
        <v>186</v>
      </c>
      <c r="I39" s="3"/>
      <c r="J39" s="22">
        <f t="shared" ref="J39:T40" si="26">J40</f>
        <v>100000</v>
      </c>
      <c r="K39" s="22">
        <f t="shared" si="26"/>
        <v>0</v>
      </c>
      <c r="L39" s="22">
        <f t="shared" si="26"/>
        <v>100000</v>
      </c>
      <c r="M39" s="22">
        <f t="shared" si="26"/>
        <v>0</v>
      </c>
      <c r="N39" s="22">
        <f t="shared" si="26"/>
        <v>100000</v>
      </c>
      <c r="O39" s="22">
        <f t="shared" si="26"/>
        <v>71423.61</v>
      </c>
      <c r="P39" s="255">
        <f t="shared" si="3"/>
        <v>71.423610000000011</v>
      </c>
      <c r="Q39" s="22" t="e">
        <f t="shared" si="26"/>
        <v>#REF!</v>
      </c>
      <c r="R39" s="254" t="e">
        <f t="shared" si="26"/>
        <v>#REF!</v>
      </c>
      <c r="S39" s="254" t="e">
        <f t="shared" si="26"/>
        <v>#REF!</v>
      </c>
      <c r="T39" s="254" t="e">
        <f t="shared" si="26"/>
        <v>#REF!</v>
      </c>
      <c r="U39" s="255" t="e">
        <f t="shared" si="1"/>
        <v>#REF!</v>
      </c>
    </row>
    <row r="40" spans="1:21" ht="60" x14ac:dyDescent="0.25">
      <c r="A40" s="167" t="s">
        <v>20</v>
      </c>
      <c r="B40" s="141">
        <v>51</v>
      </c>
      <c r="C40" s="141">
        <v>0</v>
      </c>
      <c r="D40" s="3" t="s">
        <v>11</v>
      </c>
      <c r="E40" s="141">
        <v>851</v>
      </c>
      <c r="F40" s="3" t="s">
        <v>11</v>
      </c>
      <c r="G40" s="3" t="s">
        <v>13</v>
      </c>
      <c r="H40" s="3" t="s">
        <v>186</v>
      </c>
      <c r="I40" s="3" t="s">
        <v>21</v>
      </c>
      <c r="J40" s="22">
        <f t="shared" si="26"/>
        <v>100000</v>
      </c>
      <c r="K40" s="22">
        <f t="shared" si="26"/>
        <v>0</v>
      </c>
      <c r="L40" s="22">
        <f t="shared" si="26"/>
        <v>100000</v>
      </c>
      <c r="M40" s="22">
        <f t="shared" si="26"/>
        <v>0</v>
      </c>
      <c r="N40" s="22">
        <f t="shared" si="26"/>
        <v>100000</v>
      </c>
      <c r="O40" s="22">
        <f t="shared" si="26"/>
        <v>71423.61</v>
      </c>
      <c r="P40" s="255">
        <f t="shared" si="3"/>
        <v>71.423610000000011</v>
      </c>
      <c r="Q40" s="22" t="e">
        <f t="shared" si="26"/>
        <v>#REF!</v>
      </c>
      <c r="R40" s="254" t="e">
        <f t="shared" si="26"/>
        <v>#REF!</v>
      </c>
      <c r="S40" s="254" t="e">
        <f t="shared" si="26"/>
        <v>#REF!</v>
      </c>
      <c r="T40" s="254" t="e">
        <f t="shared" si="26"/>
        <v>#REF!</v>
      </c>
      <c r="U40" s="255" t="e">
        <f t="shared" si="1"/>
        <v>#REF!</v>
      </c>
    </row>
    <row r="41" spans="1:21" ht="60" x14ac:dyDescent="0.25">
      <c r="A41" s="167" t="s">
        <v>9</v>
      </c>
      <c r="B41" s="141">
        <v>51</v>
      </c>
      <c r="C41" s="141">
        <v>0</v>
      </c>
      <c r="D41" s="3" t="s">
        <v>11</v>
      </c>
      <c r="E41" s="141">
        <v>851</v>
      </c>
      <c r="F41" s="3" t="s">
        <v>11</v>
      </c>
      <c r="G41" s="3" t="s">
        <v>13</v>
      </c>
      <c r="H41" s="3" t="s">
        <v>186</v>
      </c>
      <c r="I41" s="3" t="s">
        <v>22</v>
      </c>
      <c r="J41" s="22">
        <f>'6.ВС'!J41</f>
        <v>100000</v>
      </c>
      <c r="K41" s="22">
        <f>'6.ВС'!K41</f>
        <v>0</v>
      </c>
      <c r="L41" s="22">
        <f>'6.ВС'!L41</f>
        <v>100000</v>
      </c>
      <c r="M41" s="22">
        <f>'6.ВС'!M41</f>
        <v>0</v>
      </c>
      <c r="N41" s="22">
        <f>'6.ВС'!N41</f>
        <v>100000</v>
      </c>
      <c r="O41" s="22">
        <f>'6.ВС'!O41</f>
        <v>71423.61</v>
      </c>
      <c r="P41" s="255">
        <f t="shared" si="3"/>
        <v>71.423610000000011</v>
      </c>
      <c r="Q41" s="22" t="e">
        <f>'6.ВС'!#REF!</f>
        <v>#REF!</v>
      </c>
      <c r="R41" s="254" t="e">
        <f>'6.ВС'!#REF!</f>
        <v>#REF!</v>
      </c>
      <c r="S41" s="254" t="e">
        <f>'6.ВС'!#REF!</f>
        <v>#REF!</v>
      </c>
      <c r="T41" s="254" t="e">
        <f>'6.ВС'!#REF!</f>
        <v>#REF!</v>
      </c>
      <c r="U41" s="255" t="e">
        <f t="shared" si="1"/>
        <v>#REF!</v>
      </c>
    </row>
    <row r="42" spans="1:21" ht="60" x14ac:dyDescent="0.25">
      <c r="A42" s="16" t="s">
        <v>560</v>
      </c>
      <c r="B42" s="141">
        <v>51</v>
      </c>
      <c r="C42" s="141">
        <v>0</v>
      </c>
      <c r="D42" s="3" t="s">
        <v>11</v>
      </c>
      <c r="E42" s="141">
        <v>851</v>
      </c>
      <c r="F42" s="3" t="s">
        <v>11</v>
      </c>
      <c r="G42" s="3" t="s">
        <v>13</v>
      </c>
      <c r="H42" s="3" t="s">
        <v>551</v>
      </c>
      <c r="I42" s="3"/>
      <c r="J42" s="22">
        <f t="shared" ref="J42:T43" si="27">J43</f>
        <v>100000</v>
      </c>
      <c r="K42" s="22">
        <f t="shared" si="27"/>
        <v>0</v>
      </c>
      <c r="L42" s="22">
        <f t="shared" si="27"/>
        <v>100000</v>
      </c>
      <c r="M42" s="22">
        <f t="shared" si="27"/>
        <v>0</v>
      </c>
      <c r="N42" s="22">
        <f t="shared" si="27"/>
        <v>100000</v>
      </c>
      <c r="O42" s="22">
        <f t="shared" si="27"/>
        <v>35953.800000000003</v>
      </c>
      <c r="P42" s="255">
        <f t="shared" si="3"/>
        <v>35.953800000000001</v>
      </c>
      <c r="Q42" s="22" t="e">
        <f t="shared" si="27"/>
        <v>#REF!</v>
      </c>
      <c r="R42" s="254" t="e">
        <f t="shared" si="27"/>
        <v>#REF!</v>
      </c>
      <c r="S42" s="254" t="e">
        <f t="shared" si="27"/>
        <v>#REF!</v>
      </c>
      <c r="T42" s="254" t="e">
        <f t="shared" si="27"/>
        <v>#REF!</v>
      </c>
      <c r="U42" s="255" t="e">
        <f t="shared" si="1"/>
        <v>#REF!</v>
      </c>
    </row>
    <row r="43" spans="1:21" ht="60" x14ac:dyDescent="0.25">
      <c r="A43" s="100" t="s">
        <v>20</v>
      </c>
      <c r="B43" s="141">
        <v>51</v>
      </c>
      <c r="C43" s="141">
        <v>0</v>
      </c>
      <c r="D43" s="3" t="s">
        <v>11</v>
      </c>
      <c r="E43" s="141">
        <v>851</v>
      </c>
      <c r="F43" s="3" t="s">
        <v>11</v>
      </c>
      <c r="G43" s="3" t="s">
        <v>13</v>
      </c>
      <c r="H43" s="3" t="s">
        <v>551</v>
      </c>
      <c r="I43" s="3" t="s">
        <v>21</v>
      </c>
      <c r="J43" s="22">
        <f t="shared" si="27"/>
        <v>100000</v>
      </c>
      <c r="K43" s="22">
        <f t="shared" si="27"/>
        <v>0</v>
      </c>
      <c r="L43" s="22">
        <f t="shared" si="27"/>
        <v>100000</v>
      </c>
      <c r="M43" s="22">
        <f t="shared" si="27"/>
        <v>0</v>
      </c>
      <c r="N43" s="22">
        <f t="shared" si="27"/>
        <v>100000</v>
      </c>
      <c r="O43" s="22">
        <f t="shared" si="27"/>
        <v>35953.800000000003</v>
      </c>
      <c r="P43" s="255">
        <f t="shared" si="3"/>
        <v>35.953800000000001</v>
      </c>
      <c r="Q43" s="22" t="e">
        <f t="shared" si="27"/>
        <v>#REF!</v>
      </c>
      <c r="R43" s="254" t="e">
        <f t="shared" si="27"/>
        <v>#REF!</v>
      </c>
      <c r="S43" s="254" t="e">
        <f t="shared" si="27"/>
        <v>#REF!</v>
      </c>
      <c r="T43" s="254" t="e">
        <f t="shared" si="27"/>
        <v>#REF!</v>
      </c>
      <c r="U43" s="255" t="e">
        <f t="shared" si="1"/>
        <v>#REF!</v>
      </c>
    </row>
    <row r="44" spans="1:21" ht="60" x14ac:dyDescent="0.25">
      <c r="A44" s="167" t="s">
        <v>9</v>
      </c>
      <c r="B44" s="141">
        <v>51</v>
      </c>
      <c r="C44" s="141">
        <v>0</v>
      </c>
      <c r="D44" s="3" t="s">
        <v>11</v>
      </c>
      <c r="E44" s="141">
        <v>851</v>
      </c>
      <c r="F44" s="3" t="s">
        <v>11</v>
      </c>
      <c r="G44" s="3" t="s">
        <v>13</v>
      </c>
      <c r="H44" s="3" t="s">
        <v>551</v>
      </c>
      <c r="I44" s="3" t="s">
        <v>22</v>
      </c>
      <c r="J44" s="22">
        <f>'6.ВС'!J44</f>
        <v>100000</v>
      </c>
      <c r="K44" s="22">
        <f>'6.ВС'!K44</f>
        <v>0</v>
      </c>
      <c r="L44" s="22">
        <f>'6.ВС'!L44</f>
        <v>100000</v>
      </c>
      <c r="M44" s="22">
        <f>'6.ВС'!M44</f>
        <v>0</v>
      </c>
      <c r="N44" s="22">
        <f>'6.ВС'!N44</f>
        <v>100000</v>
      </c>
      <c r="O44" s="22">
        <f>'6.ВС'!O44</f>
        <v>35953.800000000003</v>
      </c>
      <c r="P44" s="255">
        <f t="shared" si="3"/>
        <v>35.953800000000001</v>
      </c>
      <c r="Q44" s="22" t="e">
        <f>'6.ВС'!#REF!</f>
        <v>#REF!</v>
      </c>
      <c r="R44" s="254" t="e">
        <f>'6.ВС'!#REF!</f>
        <v>#REF!</v>
      </c>
      <c r="S44" s="254" t="e">
        <f>'6.ВС'!#REF!</f>
        <v>#REF!</v>
      </c>
      <c r="T44" s="254" t="e">
        <f>'6.ВС'!#REF!</f>
        <v>#REF!</v>
      </c>
      <c r="U44" s="255" t="e">
        <f t="shared" si="1"/>
        <v>#REF!</v>
      </c>
    </row>
    <row r="45" spans="1:21" ht="30" x14ac:dyDescent="0.25">
      <c r="A45" s="16" t="s">
        <v>28</v>
      </c>
      <c r="B45" s="141">
        <v>51</v>
      </c>
      <c r="C45" s="141">
        <v>0</v>
      </c>
      <c r="D45" s="3" t="s">
        <v>11</v>
      </c>
      <c r="E45" s="141">
        <v>851</v>
      </c>
      <c r="F45" s="3" t="s">
        <v>11</v>
      </c>
      <c r="G45" s="3" t="s">
        <v>13</v>
      </c>
      <c r="H45" s="3" t="s">
        <v>187</v>
      </c>
      <c r="I45" s="3"/>
      <c r="J45" s="22">
        <f t="shared" ref="J45:T46" si="28">J46</f>
        <v>78000</v>
      </c>
      <c r="K45" s="22">
        <f t="shared" si="28"/>
        <v>0</v>
      </c>
      <c r="L45" s="22">
        <f t="shared" si="28"/>
        <v>78000</v>
      </c>
      <c r="M45" s="22">
        <f t="shared" si="28"/>
        <v>0</v>
      </c>
      <c r="N45" s="22">
        <f t="shared" si="28"/>
        <v>78000</v>
      </c>
      <c r="O45" s="22">
        <f t="shared" si="28"/>
        <v>78000</v>
      </c>
      <c r="P45" s="255">
        <f t="shared" si="3"/>
        <v>100</v>
      </c>
      <c r="Q45" s="22" t="e">
        <f t="shared" si="28"/>
        <v>#REF!</v>
      </c>
      <c r="R45" s="254" t="e">
        <f t="shared" si="28"/>
        <v>#REF!</v>
      </c>
      <c r="S45" s="254" t="e">
        <f t="shared" si="28"/>
        <v>#REF!</v>
      </c>
      <c r="T45" s="254" t="e">
        <f t="shared" si="28"/>
        <v>#REF!</v>
      </c>
      <c r="U45" s="255" t="e">
        <f t="shared" si="1"/>
        <v>#REF!</v>
      </c>
    </row>
    <row r="46" spans="1:21" x14ac:dyDescent="0.25">
      <c r="A46" s="167" t="s">
        <v>23</v>
      </c>
      <c r="B46" s="141">
        <v>51</v>
      </c>
      <c r="C46" s="141">
        <v>0</v>
      </c>
      <c r="D46" s="3" t="s">
        <v>11</v>
      </c>
      <c r="E46" s="141">
        <v>851</v>
      </c>
      <c r="F46" s="3" t="s">
        <v>11</v>
      </c>
      <c r="G46" s="3" t="s">
        <v>13</v>
      </c>
      <c r="H46" s="3" t="s">
        <v>187</v>
      </c>
      <c r="I46" s="3" t="s">
        <v>24</v>
      </c>
      <c r="J46" s="22">
        <f t="shared" si="28"/>
        <v>78000</v>
      </c>
      <c r="K46" s="22">
        <f t="shared" si="28"/>
        <v>0</v>
      </c>
      <c r="L46" s="22">
        <f t="shared" si="28"/>
        <v>78000</v>
      </c>
      <c r="M46" s="22">
        <f t="shared" si="28"/>
        <v>0</v>
      </c>
      <c r="N46" s="22">
        <f t="shared" si="28"/>
        <v>78000</v>
      </c>
      <c r="O46" s="22">
        <f t="shared" si="28"/>
        <v>78000</v>
      </c>
      <c r="P46" s="255">
        <f t="shared" si="3"/>
        <v>100</v>
      </c>
      <c r="Q46" s="22" t="e">
        <f t="shared" si="28"/>
        <v>#REF!</v>
      </c>
      <c r="R46" s="254" t="e">
        <f t="shared" si="28"/>
        <v>#REF!</v>
      </c>
      <c r="S46" s="254" t="e">
        <f t="shared" si="28"/>
        <v>#REF!</v>
      </c>
      <c r="T46" s="254" t="e">
        <f t="shared" si="28"/>
        <v>#REF!</v>
      </c>
      <c r="U46" s="255" t="e">
        <f t="shared" si="1"/>
        <v>#REF!</v>
      </c>
    </row>
    <row r="47" spans="1:21" ht="30" x14ac:dyDescent="0.25">
      <c r="A47" s="167" t="s">
        <v>25</v>
      </c>
      <c r="B47" s="141">
        <v>51</v>
      </c>
      <c r="C47" s="141">
        <v>0</v>
      </c>
      <c r="D47" s="3" t="s">
        <v>11</v>
      </c>
      <c r="E47" s="141">
        <v>851</v>
      </c>
      <c r="F47" s="3" t="s">
        <v>11</v>
      </c>
      <c r="G47" s="3" t="s">
        <v>13</v>
      </c>
      <c r="H47" s="3" t="s">
        <v>187</v>
      </c>
      <c r="I47" s="3" t="s">
        <v>26</v>
      </c>
      <c r="J47" s="22">
        <f>'6.ВС'!J47</f>
        <v>78000</v>
      </c>
      <c r="K47" s="22">
        <f>'6.ВС'!K47</f>
        <v>0</v>
      </c>
      <c r="L47" s="22">
        <f>'6.ВС'!L47</f>
        <v>78000</v>
      </c>
      <c r="M47" s="22">
        <f>'6.ВС'!M47</f>
        <v>0</v>
      </c>
      <c r="N47" s="22">
        <f>'6.ВС'!N47</f>
        <v>78000</v>
      </c>
      <c r="O47" s="22">
        <f>'6.ВС'!O47</f>
        <v>78000</v>
      </c>
      <c r="P47" s="255">
        <f t="shared" si="3"/>
        <v>100</v>
      </c>
      <c r="Q47" s="22" t="e">
        <f>'6.ВС'!#REF!</f>
        <v>#REF!</v>
      </c>
      <c r="R47" s="254" t="e">
        <f>'6.ВС'!#REF!</f>
        <v>#REF!</v>
      </c>
      <c r="S47" s="254" t="e">
        <f>'6.ВС'!#REF!</f>
        <v>#REF!</v>
      </c>
      <c r="T47" s="254" t="e">
        <f>'6.ВС'!#REF!</f>
        <v>#REF!</v>
      </c>
      <c r="U47" s="255" t="e">
        <f t="shared" si="1"/>
        <v>#REF!</v>
      </c>
    </row>
    <row r="48" spans="1:21" ht="45" x14ac:dyDescent="0.25">
      <c r="A48" s="16" t="s">
        <v>243</v>
      </c>
      <c r="B48" s="141">
        <v>51</v>
      </c>
      <c r="C48" s="141">
        <v>0</v>
      </c>
      <c r="D48" s="3" t="s">
        <v>11</v>
      </c>
      <c r="E48" s="141">
        <v>851</v>
      </c>
      <c r="F48" s="3" t="s">
        <v>11</v>
      </c>
      <c r="G48" s="4" t="s">
        <v>33</v>
      </c>
      <c r="H48" s="4" t="s">
        <v>189</v>
      </c>
      <c r="I48" s="3"/>
      <c r="J48" s="22">
        <f t="shared" ref="J48:T49" si="29">J49</f>
        <v>35500</v>
      </c>
      <c r="K48" s="22">
        <f t="shared" si="29"/>
        <v>0</v>
      </c>
      <c r="L48" s="22">
        <f t="shared" si="29"/>
        <v>35500</v>
      </c>
      <c r="M48" s="22">
        <f t="shared" si="29"/>
        <v>0</v>
      </c>
      <c r="N48" s="22">
        <f t="shared" si="29"/>
        <v>35500</v>
      </c>
      <c r="O48" s="22">
        <f t="shared" si="29"/>
        <v>24850</v>
      </c>
      <c r="P48" s="255">
        <f t="shared" si="3"/>
        <v>70</v>
      </c>
      <c r="Q48" s="22" t="e">
        <f t="shared" si="29"/>
        <v>#REF!</v>
      </c>
      <c r="R48" s="254" t="e">
        <f t="shared" si="29"/>
        <v>#REF!</v>
      </c>
      <c r="S48" s="254" t="e">
        <f t="shared" si="29"/>
        <v>#REF!</v>
      </c>
      <c r="T48" s="254" t="e">
        <f t="shared" si="29"/>
        <v>#REF!</v>
      </c>
      <c r="U48" s="255" t="e">
        <f t="shared" si="1"/>
        <v>#REF!</v>
      </c>
    </row>
    <row r="49" spans="1:21" ht="60" x14ac:dyDescent="0.25">
      <c r="A49" s="167" t="s">
        <v>20</v>
      </c>
      <c r="B49" s="141">
        <v>51</v>
      </c>
      <c r="C49" s="141">
        <v>0</v>
      </c>
      <c r="D49" s="3" t="s">
        <v>11</v>
      </c>
      <c r="E49" s="141">
        <v>851</v>
      </c>
      <c r="F49" s="3" t="s">
        <v>11</v>
      </c>
      <c r="G49" s="4" t="s">
        <v>33</v>
      </c>
      <c r="H49" s="4" t="s">
        <v>189</v>
      </c>
      <c r="I49" s="3" t="s">
        <v>21</v>
      </c>
      <c r="J49" s="22">
        <f t="shared" si="29"/>
        <v>35500</v>
      </c>
      <c r="K49" s="22">
        <f t="shared" si="29"/>
        <v>0</v>
      </c>
      <c r="L49" s="22">
        <f t="shared" si="29"/>
        <v>35500</v>
      </c>
      <c r="M49" s="22">
        <f t="shared" si="29"/>
        <v>0</v>
      </c>
      <c r="N49" s="22">
        <f t="shared" si="29"/>
        <v>35500</v>
      </c>
      <c r="O49" s="22">
        <f t="shared" si="29"/>
        <v>24850</v>
      </c>
      <c r="P49" s="255">
        <f t="shared" si="3"/>
        <v>70</v>
      </c>
      <c r="Q49" s="22" t="e">
        <f t="shared" si="29"/>
        <v>#REF!</v>
      </c>
      <c r="R49" s="254" t="e">
        <f t="shared" si="29"/>
        <v>#REF!</v>
      </c>
      <c r="S49" s="254" t="e">
        <f t="shared" si="29"/>
        <v>#REF!</v>
      </c>
      <c r="T49" s="254" t="e">
        <f t="shared" si="29"/>
        <v>#REF!</v>
      </c>
      <c r="U49" s="255" t="e">
        <f t="shared" si="1"/>
        <v>#REF!</v>
      </c>
    </row>
    <row r="50" spans="1:21" ht="60" x14ac:dyDescent="0.25">
      <c r="A50" s="167" t="s">
        <v>9</v>
      </c>
      <c r="B50" s="141">
        <v>51</v>
      </c>
      <c r="C50" s="141">
        <v>0</v>
      </c>
      <c r="D50" s="3" t="s">
        <v>11</v>
      </c>
      <c r="E50" s="141">
        <v>851</v>
      </c>
      <c r="F50" s="3" t="s">
        <v>11</v>
      </c>
      <c r="G50" s="4" t="s">
        <v>33</v>
      </c>
      <c r="H50" s="4" t="s">
        <v>189</v>
      </c>
      <c r="I50" s="3" t="s">
        <v>22</v>
      </c>
      <c r="J50" s="22">
        <f>'6.ВС'!J61</f>
        <v>35500</v>
      </c>
      <c r="K50" s="22">
        <f>'6.ВС'!K61</f>
        <v>0</v>
      </c>
      <c r="L50" s="22">
        <f>'6.ВС'!L61</f>
        <v>35500</v>
      </c>
      <c r="M50" s="22">
        <f>'6.ВС'!M61</f>
        <v>0</v>
      </c>
      <c r="N50" s="22">
        <f>'6.ВС'!N61</f>
        <v>35500</v>
      </c>
      <c r="O50" s="22">
        <f>'6.ВС'!O61</f>
        <v>24850</v>
      </c>
      <c r="P50" s="255">
        <f t="shared" si="3"/>
        <v>70</v>
      </c>
      <c r="Q50" s="22" t="e">
        <f>'6.ВС'!#REF!</f>
        <v>#REF!</v>
      </c>
      <c r="R50" s="254" t="e">
        <f>'6.ВС'!#REF!</f>
        <v>#REF!</v>
      </c>
      <c r="S50" s="254" t="e">
        <f>'6.ВС'!#REF!</f>
        <v>#REF!</v>
      </c>
      <c r="T50" s="254" t="e">
        <f>'6.ВС'!#REF!</f>
        <v>#REF!</v>
      </c>
      <c r="U50" s="255" t="e">
        <f t="shared" si="1"/>
        <v>#REF!</v>
      </c>
    </row>
    <row r="51" spans="1:21" ht="120" x14ac:dyDescent="0.25">
      <c r="A51" s="16" t="s">
        <v>27</v>
      </c>
      <c r="B51" s="141">
        <v>51</v>
      </c>
      <c r="C51" s="141">
        <v>0</v>
      </c>
      <c r="D51" s="3" t="s">
        <v>11</v>
      </c>
      <c r="E51" s="141">
        <v>851</v>
      </c>
      <c r="F51" s="3" t="s">
        <v>11</v>
      </c>
      <c r="G51" s="3" t="s">
        <v>13</v>
      </c>
      <c r="H51" s="3" t="s">
        <v>185</v>
      </c>
      <c r="I51" s="3"/>
      <c r="J51" s="22">
        <f t="shared" ref="J51:T52" si="30">J52</f>
        <v>2500</v>
      </c>
      <c r="K51" s="22">
        <f t="shared" si="30"/>
        <v>0</v>
      </c>
      <c r="L51" s="22">
        <f t="shared" si="30"/>
        <v>0</v>
      </c>
      <c r="M51" s="22">
        <f t="shared" si="30"/>
        <v>2500</v>
      </c>
      <c r="N51" s="22">
        <f t="shared" si="30"/>
        <v>2500</v>
      </c>
      <c r="O51" s="22">
        <f t="shared" si="30"/>
        <v>0</v>
      </c>
      <c r="P51" s="255">
        <f t="shared" si="3"/>
        <v>0</v>
      </c>
      <c r="Q51" s="22" t="e">
        <f t="shared" si="30"/>
        <v>#REF!</v>
      </c>
      <c r="R51" s="254" t="e">
        <f t="shared" si="30"/>
        <v>#REF!</v>
      </c>
      <c r="S51" s="254" t="e">
        <f t="shared" si="30"/>
        <v>#REF!</v>
      </c>
      <c r="T51" s="254" t="e">
        <f t="shared" si="30"/>
        <v>#REF!</v>
      </c>
      <c r="U51" s="255" t="e">
        <f t="shared" si="1"/>
        <v>#REF!</v>
      </c>
    </row>
    <row r="52" spans="1:21" ht="60" x14ac:dyDescent="0.25">
      <c r="A52" s="167" t="s">
        <v>20</v>
      </c>
      <c r="B52" s="141">
        <v>51</v>
      </c>
      <c r="C52" s="141">
        <v>0</v>
      </c>
      <c r="D52" s="3" t="s">
        <v>11</v>
      </c>
      <c r="E52" s="141">
        <v>851</v>
      </c>
      <c r="F52" s="3" t="s">
        <v>11</v>
      </c>
      <c r="G52" s="3" t="s">
        <v>13</v>
      </c>
      <c r="H52" s="3" t="s">
        <v>185</v>
      </c>
      <c r="I52" s="3" t="s">
        <v>21</v>
      </c>
      <c r="J52" s="22">
        <f t="shared" si="30"/>
        <v>2500</v>
      </c>
      <c r="K52" s="22">
        <f t="shared" si="30"/>
        <v>0</v>
      </c>
      <c r="L52" s="22">
        <f t="shared" si="30"/>
        <v>0</v>
      </c>
      <c r="M52" s="22">
        <f t="shared" si="30"/>
        <v>2500</v>
      </c>
      <c r="N52" s="22">
        <f t="shared" si="30"/>
        <v>2500</v>
      </c>
      <c r="O52" s="22">
        <f t="shared" si="30"/>
        <v>0</v>
      </c>
      <c r="P52" s="255">
        <f t="shared" si="3"/>
        <v>0</v>
      </c>
      <c r="Q52" s="22" t="e">
        <f t="shared" si="30"/>
        <v>#REF!</v>
      </c>
      <c r="R52" s="254" t="e">
        <f t="shared" si="30"/>
        <v>#REF!</v>
      </c>
      <c r="S52" s="254" t="e">
        <f t="shared" si="30"/>
        <v>#REF!</v>
      </c>
      <c r="T52" s="254" t="e">
        <f t="shared" si="30"/>
        <v>#REF!</v>
      </c>
      <c r="U52" s="255" t="e">
        <f t="shared" si="1"/>
        <v>#REF!</v>
      </c>
    </row>
    <row r="53" spans="1:21" ht="60" x14ac:dyDescent="0.25">
      <c r="A53" s="167" t="s">
        <v>9</v>
      </c>
      <c r="B53" s="141">
        <v>51</v>
      </c>
      <c r="C53" s="141">
        <v>0</v>
      </c>
      <c r="D53" s="3" t="s">
        <v>11</v>
      </c>
      <c r="E53" s="141">
        <v>851</v>
      </c>
      <c r="F53" s="3" t="s">
        <v>11</v>
      </c>
      <c r="G53" s="3" t="s">
        <v>13</v>
      </c>
      <c r="H53" s="3" t="s">
        <v>185</v>
      </c>
      <c r="I53" s="3" t="s">
        <v>22</v>
      </c>
      <c r="J53" s="22">
        <f>'6.ВС'!J50</f>
        <v>2500</v>
      </c>
      <c r="K53" s="22">
        <f>'6.ВС'!K50</f>
        <v>0</v>
      </c>
      <c r="L53" s="22">
        <f>'6.ВС'!L50</f>
        <v>0</v>
      </c>
      <c r="M53" s="22">
        <f>'6.ВС'!M50</f>
        <v>2500</v>
      </c>
      <c r="N53" s="22">
        <f>'6.ВС'!N50</f>
        <v>2500</v>
      </c>
      <c r="O53" s="22">
        <f>'6.ВС'!O50</f>
        <v>0</v>
      </c>
      <c r="P53" s="255">
        <f t="shared" si="3"/>
        <v>0</v>
      </c>
      <c r="Q53" s="22" t="e">
        <f>'6.ВС'!#REF!</f>
        <v>#REF!</v>
      </c>
      <c r="R53" s="254" t="e">
        <f>'6.ВС'!#REF!</f>
        <v>#REF!</v>
      </c>
      <c r="S53" s="254" t="e">
        <f>'6.ВС'!#REF!</f>
        <v>#REF!</v>
      </c>
      <c r="T53" s="254" t="e">
        <f>'6.ВС'!#REF!</f>
        <v>#REF!</v>
      </c>
      <c r="U53" s="255" t="e">
        <f t="shared" si="1"/>
        <v>#REF!</v>
      </c>
    </row>
    <row r="54" spans="1:21" ht="45" x14ac:dyDescent="0.25">
      <c r="A54" s="167" t="s">
        <v>656</v>
      </c>
      <c r="B54" s="141">
        <v>51</v>
      </c>
      <c r="C54" s="141">
        <v>0</v>
      </c>
      <c r="D54" s="3" t="s">
        <v>43</v>
      </c>
      <c r="E54" s="141"/>
      <c r="F54" s="3"/>
      <c r="G54" s="3"/>
      <c r="H54" s="3"/>
      <c r="I54" s="3"/>
      <c r="J54" s="22">
        <f t="shared" ref="J54:T54" si="31">J55</f>
        <v>985103</v>
      </c>
      <c r="K54" s="22">
        <f t="shared" si="31"/>
        <v>0</v>
      </c>
      <c r="L54" s="22">
        <f t="shared" si="31"/>
        <v>985103</v>
      </c>
      <c r="M54" s="22">
        <f t="shared" si="31"/>
        <v>0</v>
      </c>
      <c r="N54" s="22">
        <f t="shared" si="31"/>
        <v>985103</v>
      </c>
      <c r="O54" s="22">
        <f t="shared" si="31"/>
        <v>623860.28999999992</v>
      </c>
      <c r="P54" s="255">
        <f t="shared" si="3"/>
        <v>63.329447783632766</v>
      </c>
      <c r="Q54" s="22" t="e">
        <f t="shared" si="31"/>
        <v>#REF!</v>
      </c>
      <c r="R54" s="254" t="e">
        <f t="shared" si="31"/>
        <v>#REF!</v>
      </c>
      <c r="S54" s="254" t="e">
        <f t="shared" si="31"/>
        <v>#REF!</v>
      </c>
      <c r="T54" s="254" t="e">
        <f t="shared" si="31"/>
        <v>#REF!</v>
      </c>
      <c r="U54" s="255" t="e">
        <f t="shared" si="1"/>
        <v>#REF!</v>
      </c>
    </row>
    <row r="55" spans="1:21" ht="30" x14ac:dyDescent="0.25">
      <c r="A55" s="166" t="s">
        <v>6</v>
      </c>
      <c r="B55" s="141">
        <v>51</v>
      </c>
      <c r="C55" s="141">
        <v>0</v>
      </c>
      <c r="D55" s="3" t="s">
        <v>43</v>
      </c>
      <c r="E55" s="141">
        <v>851</v>
      </c>
      <c r="F55" s="3"/>
      <c r="G55" s="3"/>
      <c r="H55" s="3"/>
      <c r="I55" s="3"/>
      <c r="J55" s="22">
        <f>J56+J59+J62</f>
        <v>985103</v>
      </c>
      <c r="K55" s="22">
        <f t="shared" ref="K55:T55" si="32">K56+K59+K62</f>
        <v>0</v>
      </c>
      <c r="L55" s="22">
        <f t="shared" si="32"/>
        <v>985103</v>
      </c>
      <c r="M55" s="22">
        <f t="shared" si="32"/>
        <v>0</v>
      </c>
      <c r="N55" s="22">
        <f t="shared" si="32"/>
        <v>985103</v>
      </c>
      <c r="O55" s="22">
        <f t="shared" si="32"/>
        <v>623860.28999999992</v>
      </c>
      <c r="P55" s="22">
        <f t="shared" si="32"/>
        <v>212.47960290652381</v>
      </c>
      <c r="Q55" s="22" t="e">
        <f t="shared" si="32"/>
        <v>#REF!</v>
      </c>
      <c r="R55" s="22" t="e">
        <f t="shared" si="32"/>
        <v>#REF!</v>
      </c>
      <c r="S55" s="22" t="e">
        <f t="shared" si="32"/>
        <v>#REF!</v>
      </c>
      <c r="T55" s="22" t="e">
        <f t="shared" si="32"/>
        <v>#REF!</v>
      </c>
      <c r="U55" s="255" t="e">
        <f t="shared" si="1"/>
        <v>#REF!</v>
      </c>
    </row>
    <row r="56" spans="1:21" ht="45" x14ac:dyDescent="0.25">
      <c r="A56" s="166" t="s">
        <v>38</v>
      </c>
      <c r="B56" s="141">
        <v>51</v>
      </c>
      <c r="C56" s="141">
        <v>0</v>
      </c>
      <c r="D56" s="3" t="s">
        <v>43</v>
      </c>
      <c r="E56" s="141">
        <v>851</v>
      </c>
      <c r="F56" s="3" t="s">
        <v>16</v>
      </c>
      <c r="G56" s="4" t="s">
        <v>33</v>
      </c>
      <c r="H56" s="4" t="s">
        <v>188</v>
      </c>
      <c r="I56" s="3"/>
      <c r="J56" s="22">
        <f t="shared" ref="J56:T57" si="33">J57</f>
        <v>579500</v>
      </c>
      <c r="K56" s="22">
        <f t="shared" si="33"/>
        <v>0</v>
      </c>
      <c r="L56" s="22">
        <f t="shared" si="33"/>
        <v>579500</v>
      </c>
      <c r="M56" s="22">
        <f t="shared" si="33"/>
        <v>0</v>
      </c>
      <c r="N56" s="22">
        <f t="shared" si="33"/>
        <v>579500</v>
      </c>
      <c r="O56" s="22">
        <f t="shared" si="33"/>
        <v>245302.7</v>
      </c>
      <c r="P56" s="255">
        <f t="shared" si="3"/>
        <v>42.330060396893877</v>
      </c>
      <c r="Q56" s="22" t="e">
        <f t="shared" si="33"/>
        <v>#REF!</v>
      </c>
      <c r="R56" s="254" t="e">
        <f t="shared" si="33"/>
        <v>#REF!</v>
      </c>
      <c r="S56" s="254" t="e">
        <f t="shared" si="33"/>
        <v>#REF!</v>
      </c>
      <c r="T56" s="254" t="e">
        <f t="shared" si="33"/>
        <v>#REF!</v>
      </c>
      <c r="U56" s="255" t="e">
        <f t="shared" si="1"/>
        <v>#REF!</v>
      </c>
    </row>
    <row r="57" spans="1:21" ht="60" x14ac:dyDescent="0.25">
      <c r="A57" s="167" t="s">
        <v>20</v>
      </c>
      <c r="B57" s="141">
        <v>51</v>
      </c>
      <c r="C57" s="141">
        <v>0</v>
      </c>
      <c r="D57" s="3" t="s">
        <v>43</v>
      </c>
      <c r="E57" s="141">
        <v>851</v>
      </c>
      <c r="F57" s="3" t="s">
        <v>11</v>
      </c>
      <c r="G57" s="3" t="s">
        <v>33</v>
      </c>
      <c r="H57" s="4" t="s">
        <v>188</v>
      </c>
      <c r="I57" s="3" t="s">
        <v>21</v>
      </c>
      <c r="J57" s="22">
        <f t="shared" si="33"/>
        <v>579500</v>
      </c>
      <c r="K57" s="22">
        <f t="shared" si="33"/>
        <v>0</v>
      </c>
      <c r="L57" s="22">
        <f t="shared" si="33"/>
        <v>579500</v>
      </c>
      <c r="M57" s="22">
        <f t="shared" si="33"/>
        <v>0</v>
      </c>
      <c r="N57" s="22">
        <f t="shared" si="33"/>
        <v>579500</v>
      </c>
      <c r="O57" s="22">
        <f t="shared" si="33"/>
        <v>245302.7</v>
      </c>
      <c r="P57" s="255">
        <f t="shared" si="3"/>
        <v>42.330060396893877</v>
      </c>
      <c r="Q57" s="22" t="e">
        <f t="shared" si="33"/>
        <v>#REF!</v>
      </c>
      <c r="R57" s="254" t="e">
        <f t="shared" si="33"/>
        <v>#REF!</v>
      </c>
      <c r="S57" s="254" t="e">
        <f t="shared" si="33"/>
        <v>#REF!</v>
      </c>
      <c r="T57" s="254" t="e">
        <f t="shared" si="33"/>
        <v>#REF!</v>
      </c>
      <c r="U57" s="255" t="e">
        <f t="shared" si="1"/>
        <v>#REF!</v>
      </c>
    </row>
    <row r="58" spans="1:21" ht="60" x14ac:dyDescent="0.25">
      <c r="A58" s="167" t="s">
        <v>9</v>
      </c>
      <c r="B58" s="141">
        <v>51</v>
      </c>
      <c r="C58" s="141">
        <v>0</v>
      </c>
      <c r="D58" s="3" t="s">
        <v>43</v>
      </c>
      <c r="E58" s="141">
        <v>851</v>
      </c>
      <c r="F58" s="3" t="s">
        <v>11</v>
      </c>
      <c r="G58" s="3" t="s">
        <v>33</v>
      </c>
      <c r="H58" s="4" t="s">
        <v>188</v>
      </c>
      <c r="I58" s="3" t="s">
        <v>22</v>
      </c>
      <c r="J58" s="22">
        <f>'6.ВС'!J64</f>
        <v>579500</v>
      </c>
      <c r="K58" s="22">
        <f>'6.ВС'!K64</f>
        <v>0</v>
      </c>
      <c r="L58" s="22">
        <f>'6.ВС'!L64</f>
        <v>579500</v>
      </c>
      <c r="M58" s="22">
        <f>'6.ВС'!M64</f>
        <v>0</v>
      </c>
      <c r="N58" s="22">
        <f>'6.ВС'!N64</f>
        <v>579500</v>
      </c>
      <c r="O58" s="22">
        <f>'6.ВС'!O64</f>
        <v>245302.7</v>
      </c>
      <c r="P58" s="255">
        <f t="shared" si="3"/>
        <v>42.330060396893877</v>
      </c>
      <c r="Q58" s="22" t="e">
        <f>'6.ВС'!#REF!</f>
        <v>#REF!</v>
      </c>
      <c r="R58" s="254" t="e">
        <f>'6.ВС'!#REF!</f>
        <v>#REF!</v>
      </c>
      <c r="S58" s="254" t="e">
        <f>'6.ВС'!#REF!</f>
        <v>#REF!</v>
      </c>
      <c r="T58" s="254" t="e">
        <f>'6.ВС'!#REF!</f>
        <v>#REF!</v>
      </c>
      <c r="U58" s="255" t="e">
        <f t="shared" si="1"/>
        <v>#REF!</v>
      </c>
    </row>
    <row r="59" spans="1:21" ht="45" x14ac:dyDescent="0.25">
      <c r="A59" s="73" t="s">
        <v>572</v>
      </c>
      <c r="B59" s="141">
        <v>51</v>
      </c>
      <c r="C59" s="141">
        <v>0</v>
      </c>
      <c r="D59" s="3" t="s">
        <v>43</v>
      </c>
      <c r="E59" s="141">
        <v>851</v>
      </c>
      <c r="F59" s="3" t="s">
        <v>16</v>
      </c>
      <c r="G59" s="4" t="s">
        <v>33</v>
      </c>
      <c r="H59" s="4" t="s">
        <v>573</v>
      </c>
      <c r="I59" s="3"/>
      <c r="J59" s="22">
        <f t="shared" ref="J59:T60" si="34">J60</f>
        <v>315000</v>
      </c>
      <c r="K59" s="22">
        <f t="shared" si="34"/>
        <v>0</v>
      </c>
      <c r="L59" s="22">
        <f t="shared" si="34"/>
        <v>315000</v>
      </c>
      <c r="M59" s="22">
        <f t="shared" si="34"/>
        <v>0</v>
      </c>
      <c r="N59" s="22">
        <f t="shared" si="34"/>
        <v>315000</v>
      </c>
      <c r="O59" s="22">
        <f t="shared" si="34"/>
        <v>315000</v>
      </c>
      <c r="P59" s="255">
        <f t="shared" si="3"/>
        <v>100</v>
      </c>
      <c r="Q59" s="22" t="e">
        <f t="shared" si="34"/>
        <v>#REF!</v>
      </c>
      <c r="R59" s="254" t="e">
        <f t="shared" si="34"/>
        <v>#REF!</v>
      </c>
      <c r="S59" s="254" t="e">
        <f t="shared" si="34"/>
        <v>#REF!</v>
      </c>
      <c r="T59" s="254" t="e">
        <f t="shared" si="34"/>
        <v>#REF!</v>
      </c>
      <c r="U59" s="255" t="e">
        <f t="shared" si="1"/>
        <v>#REF!</v>
      </c>
    </row>
    <row r="60" spans="1:21" ht="60" x14ac:dyDescent="0.25">
      <c r="A60" s="73" t="s">
        <v>20</v>
      </c>
      <c r="B60" s="141">
        <v>51</v>
      </c>
      <c r="C60" s="141">
        <v>0</v>
      </c>
      <c r="D60" s="3" t="s">
        <v>43</v>
      </c>
      <c r="E60" s="141">
        <v>851</v>
      </c>
      <c r="F60" s="3" t="s">
        <v>16</v>
      </c>
      <c r="G60" s="4" t="s">
        <v>33</v>
      </c>
      <c r="H60" s="4" t="s">
        <v>573</v>
      </c>
      <c r="I60" s="3" t="s">
        <v>21</v>
      </c>
      <c r="J60" s="22">
        <f t="shared" si="34"/>
        <v>315000</v>
      </c>
      <c r="K60" s="22">
        <f t="shared" si="34"/>
        <v>0</v>
      </c>
      <c r="L60" s="22">
        <f t="shared" si="34"/>
        <v>315000</v>
      </c>
      <c r="M60" s="22">
        <f t="shared" si="34"/>
        <v>0</v>
      </c>
      <c r="N60" s="22">
        <f t="shared" si="34"/>
        <v>315000</v>
      </c>
      <c r="O60" s="22">
        <f t="shared" si="34"/>
        <v>315000</v>
      </c>
      <c r="P60" s="255">
        <f t="shared" si="3"/>
        <v>100</v>
      </c>
      <c r="Q60" s="22" t="e">
        <f t="shared" si="34"/>
        <v>#REF!</v>
      </c>
      <c r="R60" s="254" t="e">
        <f t="shared" si="34"/>
        <v>#REF!</v>
      </c>
      <c r="S60" s="254" t="e">
        <f t="shared" si="34"/>
        <v>#REF!</v>
      </c>
      <c r="T60" s="254" t="e">
        <f t="shared" si="34"/>
        <v>#REF!</v>
      </c>
      <c r="U60" s="255" t="e">
        <f t="shared" si="1"/>
        <v>#REF!</v>
      </c>
    </row>
    <row r="61" spans="1:21" ht="60" x14ac:dyDescent="0.25">
      <c r="A61" s="73" t="s">
        <v>9</v>
      </c>
      <c r="B61" s="141">
        <v>51</v>
      </c>
      <c r="C61" s="141">
        <v>0</v>
      </c>
      <c r="D61" s="3" t="s">
        <v>43</v>
      </c>
      <c r="E61" s="141">
        <v>851</v>
      </c>
      <c r="F61" s="3" t="s">
        <v>16</v>
      </c>
      <c r="G61" s="4" t="s">
        <v>33</v>
      </c>
      <c r="H61" s="4" t="s">
        <v>573</v>
      </c>
      <c r="I61" s="3" t="s">
        <v>22</v>
      </c>
      <c r="J61" s="22">
        <f>'6.ВС'!J115</f>
        <v>315000</v>
      </c>
      <c r="K61" s="22">
        <f>'6.ВС'!K115</f>
        <v>0</v>
      </c>
      <c r="L61" s="22">
        <f>'6.ВС'!L115</f>
        <v>315000</v>
      </c>
      <c r="M61" s="22">
        <f>'6.ВС'!M115</f>
        <v>0</v>
      </c>
      <c r="N61" s="22">
        <f>'6.ВС'!N115</f>
        <v>315000</v>
      </c>
      <c r="O61" s="22">
        <f>'6.ВС'!O115</f>
        <v>315000</v>
      </c>
      <c r="P61" s="255">
        <f t="shared" si="3"/>
        <v>100</v>
      </c>
      <c r="Q61" s="22" t="e">
        <f>'6.ВС'!#REF!</f>
        <v>#REF!</v>
      </c>
      <c r="R61" s="254" t="e">
        <f>'6.ВС'!#REF!</f>
        <v>#REF!</v>
      </c>
      <c r="S61" s="254" t="e">
        <f>'6.ВС'!#REF!</f>
        <v>#REF!</v>
      </c>
      <c r="T61" s="254" t="e">
        <f>'6.ВС'!#REF!</f>
        <v>#REF!</v>
      </c>
      <c r="U61" s="255" t="e">
        <f t="shared" si="1"/>
        <v>#REF!</v>
      </c>
    </row>
    <row r="62" spans="1:21" ht="90" x14ac:dyDescent="0.25">
      <c r="A62" s="16" t="s">
        <v>67</v>
      </c>
      <c r="B62" s="141">
        <v>51</v>
      </c>
      <c r="C62" s="141">
        <v>0</v>
      </c>
      <c r="D62" s="3" t="s">
        <v>43</v>
      </c>
      <c r="E62" s="141">
        <v>851</v>
      </c>
      <c r="F62" s="4" t="s">
        <v>30</v>
      </c>
      <c r="G62" s="4" t="s">
        <v>11</v>
      </c>
      <c r="H62" s="4" t="s">
        <v>196</v>
      </c>
      <c r="I62" s="3"/>
      <c r="J62" s="22">
        <f t="shared" ref="J62:T63" si="35">J63</f>
        <v>90603</v>
      </c>
      <c r="K62" s="22">
        <f t="shared" si="35"/>
        <v>0</v>
      </c>
      <c r="L62" s="22">
        <f t="shared" si="35"/>
        <v>90603</v>
      </c>
      <c r="M62" s="22">
        <f t="shared" si="35"/>
        <v>0</v>
      </c>
      <c r="N62" s="22">
        <f t="shared" si="35"/>
        <v>90603</v>
      </c>
      <c r="O62" s="22">
        <f t="shared" si="35"/>
        <v>63557.59</v>
      </c>
      <c r="P62" s="255">
        <f t="shared" ref="P62:P113" si="36">O62/N62*100</f>
        <v>70.149542509629924</v>
      </c>
      <c r="Q62" s="22" t="e">
        <f t="shared" si="35"/>
        <v>#REF!</v>
      </c>
      <c r="R62" s="254" t="e">
        <f t="shared" si="35"/>
        <v>#REF!</v>
      </c>
      <c r="S62" s="254" t="e">
        <f t="shared" si="35"/>
        <v>#REF!</v>
      </c>
      <c r="T62" s="254" t="e">
        <f t="shared" si="35"/>
        <v>#REF!</v>
      </c>
      <c r="U62" s="255" t="e">
        <f t="shared" ref="U62:U113" si="37">T62/S62*100</f>
        <v>#REF!</v>
      </c>
    </row>
    <row r="63" spans="1:21" ht="60" x14ac:dyDescent="0.25">
      <c r="A63" s="167" t="s">
        <v>20</v>
      </c>
      <c r="B63" s="141">
        <v>51</v>
      </c>
      <c r="C63" s="141">
        <v>0</v>
      </c>
      <c r="D63" s="3" t="s">
        <v>43</v>
      </c>
      <c r="E63" s="141">
        <v>851</v>
      </c>
      <c r="F63" s="4" t="s">
        <v>30</v>
      </c>
      <c r="G63" s="4" t="s">
        <v>11</v>
      </c>
      <c r="H63" s="4" t="s">
        <v>196</v>
      </c>
      <c r="I63" s="3" t="s">
        <v>21</v>
      </c>
      <c r="J63" s="22">
        <f t="shared" si="35"/>
        <v>90603</v>
      </c>
      <c r="K63" s="22">
        <f t="shared" si="35"/>
        <v>0</v>
      </c>
      <c r="L63" s="22">
        <f t="shared" si="35"/>
        <v>90603</v>
      </c>
      <c r="M63" s="22">
        <f t="shared" si="35"/>
        <v>0</v>
      </c>
      <c r="N63" s="22">
        <f t="shared" si="35"/>
        <v>90603</v>
      </c>
      <c r="O63" s="22">
        <f t="shared" si="35"/>
        <v>63557.59</v>
      </c>
      <c r="P63" s="255">
        <f t="shared" si="36"/>
        <v>70.149542509629924</v>
      </c>
      <c r="Q63" s="22" t="e">
        <f t="shared" si="35"/>
        <v>#REF!</v>
      </c>
      <c r="R63" s="254" t="e">
        <f t="shared" si="35"/>
        <v>#REF!</v>
      </c>
      <c r="S63" s="254" t="e">
        <f t="shared" si="35"/>
        <v>#REF!</v>
      </c>
      <c r="T63" s="254" t="e">
        <f t="shared" si="35"/>
        <v>#REF!</v>
      </c>
      <c r="U63" s="255" t="e">
        <f t="shared" si="37"/>
        <v>#REF!</v>
      </c>
    </row>
    <row r="64" spans="1:21" ht="60" x14ac:dyDescent="0.25">
      <c r="A64" s="167" t="s">
        <v>9</v>
      </c>
      <c r="B64" s="141">
        <v>51</v>
      </c>
      <c r="C64" s="141">
        <v>0</v>
      </c>
      <c r="D64" s="3" t="s">
        <v>43</v>
      </c>
      <c r="E64" s="141">
        <v>851</v>
      </c>
      <c r="F64" s="4" t="s">
        <v>30</v>
      </c>
      <c r="G64" s="4" t="s">
        <v>11</v>
      </c>
      <c r="H64" s="4" t="s">
        <v>196</v>
      </c>
      <c r="I64" s="3" t="s">
        <v>22</v>
      </c>
      <c r="J64" s="22">
        <f>'6.ВС'!J120</f>
        <v>90603</v>
      </c>
      <c r="K64" s="22">
        <f>'6.ВС'!K120</f>
        <v>0</v>
      </c>
      <c r="L64" s="22">
        <f>'6.ВС'!L120</f>
        <v>90603</v>
      </c>
      <c r="M64" s="22">
        <f>'6.ВС'!M120</f>
        <v>0</v>
      </c>
      <c r="N64" s="22">
        <f>'6.ВС'!N120</f>
        <v>90603</v>
      </c>
      <c r="O64" s="22">
        <f>'6.ВС'!O120</f>
        <v>63557.59</v>
      </c>
      <c r="P64" s="255">
        <f t="shared" si="36"/>
        <v>70.149542509629924</v>
      </c>
      <c r="Q64" s="22" t="e">
        <f>'6.ВС'!#REF!</f>
        <v>#REF!</v>
      </c>
      <c r="R64" s="254" t="e">
        <f>'6.ВС'!#REF!</f>
        <v>#REF!</v>
      </c>
      <c r="S64" s="254" t="e">
        <f>'6.ВС'!#REF!</f>
        <v>#REF!</v>
      </c>
      <c r="T64" s="254" t="e">
        <f>'6.ВС'!#REF!</f>
        <v>#REF!</v>
      </c>
      <c r="U64" s="255" t="e">
        <f t="shared" si="37"/>
        <v>#REF!</v>
      </c>
    </row>
    <row r="65" spans="1:21" ht="60" x14ac:dyDescent="0.25">
      <c r="A65" s="16" t="s">
        <v>155</v>
      </c>
      <c r="B65" s="141">
        <v>51</v>
      </c>
      <c r="C65" s="141">
        <v>0</v>
      </c>
      <c r="D65" s="3" t="s">
        <v>45</v>
      </c>
      <c r="E65" s="141"/>
      <c r="F65" s="3"/>
      <c r="G65" s="3"/>
      <c r="H65" s="3"/>
      <c r="I65" s="3"/>
      <c r="J65" s="22">
        <f t="shared" ref="J65:T66" si="38">J66</f>
        <v>3144071</v>
      </c>
      <c r="K65" s="22">
        <f t="shared" si="38"/>
        <v>0</v>
      </c>
      <c r="L65" s="22">
        <f t="shared" si="38"/>
        <v>3144071</v>
      </c>
      <c r="M65" s="22">
        <f t="shared" si="38"/>
        <v>0</v>
      </c>
      <c r="N65" s="22">
        <f t="shared" si="38"/>
        <v>3144071</v>
      </c>
      <c r="O65" s="22">
        <f t="shared" si="38"/>
        <v>2243300</v>
      </c>
      <c r="P65" s="255">
        <f t="shared" si="36"/>
        <v>71.35016989120156</v>
      </c>
      <c r="Q65" s="22" t="e">
        <f t="shared" si="38"/>
        <v>#REF!</v>
      </c>
      <c r="R65" s="254" t="e">
        <f t="shared" si="38"/>
        <v>#REF!</v>
      </c>
      <c r="S65" s="254" t="e">
        <f t="shared" si="38"/>
        <v>#REF!</v>
      </c>
      <c r="T65" s="254" t="e">
        <f t="shared" si="38"/>
        <v>#REF!</v>
      </c>
      <c r="U65" s="255" t="e">
        <f t="shared" si="37"/>
        <v>#REF!</v>
      </c>
    </row>
    <row r="66" spans="1:21" ht="30" x14ac:dyDescent="0.25">
      <c r="A66" s="16" t="s">
        <v>6</v>
      </c>
      <c r="B66" s="5">
        <v>51</v>
      </c>
      <c r="C66" s="5">
        <v>0</v>
      </c>
      <c r="D66" s="3" t="s">
        <v>45</v>
      </c>
      <c r="E66" s="5">
        <v>851</v>
      </c>
      <c r="F66" s="3"/>
      <c r="G66" s="3"/>
      <c r="H66" s="3"/>
      <c r="I66" s="3"/>
      <c r="J66" s="58">
        <f>J67</f>
        <v>3144071</v>
      </c>
      <c r="K66" s="58">
        <f t="shared" si="38"/>
        <v>0</v>
      </c>
      <c r="L66" s="58">
        <f t="shared" si="38"/>
        <v>3144071</v>
      </c>
      <c r="M66" s="58">
        <f t="shared" si="38"/>
        <v>0</v>
      </c>
      <c r="N66" s="58">
        <f t="shared" si="38"/>
        <v>3144071</v>
      </c>
      <c r="O66" s="58">
        <f t="shared" si="38"/>
        <v>2243300</v>
      </c>
      <c r="P66" s="58">
        <f t="shared" si="38"/>
        <v>71.35016989120156</v>
      </c>
      <c r="Q66" s="58" t="e">
        <f t="shared" si="38"/>
        <v>#REF!</v>
      </c>
      <c r="R66" s="58" t="e">
        <f t="shared" si="38"/>
        <v>#REF!</v>
      </c>
      <c r="S66" s="58" t="e">
        <f t="shared" si="38"/>
        <v>#REF!</v>
      </c>
      <c r="T66" s="58" t="e">
        <f t="shared" si="38"/>
        <v>#REF!</v>
      </c>
      <c r="U66" s="255" t="e">
        <f t="shared" si="37"/>
        <v>#REF!</v>
      </c>
    </row>
    <row r="67" spans="1:21" s="2" customFormat="1" ht="60" x14ac:dyDescent="0.25">
      <c r="A67" s="16" t="s">
        <v>39</v>
      </c>
      <c r="B67" s="141">
        <v>51</v>
      </c>
      <c r="C67" s="141">
        <v>0</v>
      </c>
      <c r="D67" s="4" t="s">
        <v>45</v>
      </c>
      <c r="E67" s="141">
        <v>851</v>
      </c>
      <c r="F67" s="4" t="s">
        <v>11</v>
      </c>
      <c r="G67" s="4" t="s">
        <v>33</v>
      </c>
      <c r="H67" s="4" t="s">
        <v>191</v>
      </c>
      <c r="I67" s="4"/>
      <c r="J67" s="7">
        <f t="shared" ref="J67:T68" si="39">J68</f>
        <v>3144071</v>
      </c>
      <c r="K67" s="7">
        <f t="shared" si="39"/>
        <v>0</v>
      </c>
      <c r="L67" s="7">
        <f t="shared" si="39"/>
        <v>3144071</v>
      </c>
      <c r="M67" s="7">
        <f t="shared" si="39"/>
        <v>0</v>
      </c>
      <c r="N67" s="7">
        <f t="shared" si="39"/>
        <v>3144071</v>
      </c>
      <c r="O67" s="7">
        <f t="shared" si="39"/>
        <v>2243300</v>
      </c>
      <c r="P67" s="255">
        <f t="shared" si="36"/>
        <v>71.35016989120156</v>
      </c>
      <c r="Q67" s="7" t="e">
        <f t="shared" si="39"/>
        <v>#REF!</v>
      </c>
      <c r="R67" s="262" t="e">
        <f t="shared" si="39"/>
        <v>#REF!</v>
      </c>
      <c r="S67" s="262" t="e">
        <f t="shared" si="39"/>
        <v>#REF!</v>
      </c>
      <c r="T67" s="262" t="e">
        <f t="shared" si="39"/>
        <v>#REF!</v>
      </c>
      <c r="U67" s="255" t="e">
        <f t="shared" si="37"/>
        <v>#REF!</v>
      </c>
    </row>
    <row r="68" spans="1:21" ht="60" x14ac:dyDescent="0.25">
      <c r="A68" s="167" t="s">
        <v>40</v>
      </c>
      <c r="B68" s="141">
        <v>51</v>
      </c>
      <c r="C68" s="141">
        <v>0</v>
      </c>
      <c r="D68" s="4" t="s">
        <v>45</v>
      </c>
      <c r="E68" s="141">
        <v>851</v>
      </c>
      <c r="F68" s="4" t="s">
        <v>11</v>
      </c>
      <c r="G68" s="4" t="s">
        <v>33</v>
      </c>
      <c r="H68" s="4" t="s">
        <v>191</v>
      </c>
      <c r="I68" s="3" t="s">
        <v>81</v>
      </c>
      <c r="J68" s="22">
        <f t="shared" si="39"/>
        <v>3144071</v>
      </c>
      <c r="K68" s="22">
        <f t="shared" si="39"/>
        <v>0</v>
      </c>
      <c r="L68" s="22">
        <f t="shared" si="39"/>
        <v>3144071</v>
      </c>
      <c r="M68" s="22">
        <f t="shared" si="39"/>
        <v>0</v>
      </c>
      <c r="N68" s="22">
        <f t="shared" si="39"/>
        <v>3144071</v>
      </c>
      <c r="O68" s="22">
        <f t="shared" si="39"/>
        <v>2243300</v>
      </c>
      <c r="P68" s="255">
        <f t="shared" si="36"/>
        <v>71.35016989120156</v>
      </c>
      <c r="Q68" s="22" t="e">
        <f t="shared" si="39"/>
        <v>#REF!</v>
      </c>
      <c r="R68" s="254" t="e">
        <f t="shared" si="39"/>
        <v>#REF!</v>
      </c>
      <c r="S68" s="254" t="e">
        <f t="shared" si="39"/>
        <v>#REF!</v>
      </c>
      <c r="T68" s="254" t="e">
        <f t="shared" si="39"/>
        <v>#REF!</v>
      </c>
      <c r="U68" s="255" t="e">
        <f t="shared" si="37"/>
        <v>#REF!</v>
      </c>
    </row>
    <row r="69" spans="1:21" ht="30" x14ac:dyDescent="0.25">
      <c r="A69" s="167" t="s">
        <v>41</v>
      </c>
      <c r="B69" s="141">
        <v>51</v>
      </c>
      <c r="C69" s="141">
        <v>0</v>
      </c>
      <c r="D69" s="4" t="s">
        <v>45</v>
      </c>
      <c r="E69" s="141">
        <v>851</v>
      </c>
      <c r="F69" s="4" t="s">
        <v>11</v>
      </c>
      <c r="G69" s="4" t="s">
        <v>33</v>
      </c>
      <c r="H69" s="4" t="s">
        <v>191</v>
      </c>
      <c r="I69" s="3" t="s">
        <v>83</v>
      </c>
      <c r="J69" s="22">
        <f>'6.ВС'!J67</f>
        <v>3144071</v>
      </c>
      <c r="K69" s="22">
        <f>'6.ВС'!K67</f>
        <v>0</v>
      </c>
      <c r="L69" s="22">
        <f>'6.ВС'!L67</f>
        <v>3144071</v>
      </c>
      <c r="M69" s="22">
        <f>'6.ВС'!M67</f>
        <v>0</v>
      </c>
      <c r="N69" s="22">
        <f>'6.ВС'!N67</f>
        <v>3144071</v>
      </c>
      <c r="O69" s="22">
        <f>'6.ВС'!O67</f>
        <v>2243300</v>
      </c>
      <c r="P69" s="255">
        <f t="shared" si="36"/>
        <v>71.35016989120156</v>
      </c>
      <c r="Q69" s="22" t="e">
        <f>'6.ВС'!#REF!</f>
        <v>#REF!</v>
      </c>
      <c r="R69" s="254" t="e">
        <f>'6.ВС'!#REF!</f>
        <v>#REF!</v>
      </c>
      <c r="S69" s="254" t="e">
        <f>'6.ВС'!#REF!</f>
        <v>#REF!</v>
      </c>
      <c r="T69" s="254" t="e">
        <f>'6.ВС'!#REF!</f>
        <v>#REF!</v>
      </c>
      <c r="U69" s="255" t="e">
        <f t="shared" si="37"/>
        <v>#REF!</v>
      </c>
    </row>
    <row r="70" spans="1:21" s="2" customFormat="1" ht="90" x14ac:dyDescent="0.25">
      <c r="A70" s="16" t="s">
        <v>158</v>
      </c>
      <c r="B70" s="141">
        <v>51</v>
      </c>
      <c r="C70" s="141">
        <v>0</v>
      </c>
      <c r="D70" s="3" t="s">
        <v>13</v>
      </c>
      <c r="E70" s="141"/>
      <c r="F70" s="3"/>
      <c r="G70" s="3"/>
      <c r="H70" s="3"/>
      <c r="I70" s="3"/>
      <c r="J70" s="22">
        <f t="shared" ref="J70:T70" si="40">J71</f>
        <v>2063900.2000000002</v>
      </c>
      <c r="K70" s="22">
        <f t="shared" si="40"/>
        <v>1309282</v>
      </c>
      <c r="L70" s="22">
        <f t="shared" si="40"/>
        <v>0</v>
      </c>
      <c r="M70" s="22">
        <f t="shared" si="40"/>
        <v>754618.20000000007</v>
      </c>
      <c r="N70" s="22">
        <f t="shared" si="40"/>
        <v>2063900.2000000002</v>
      </c>
      <c r="O70" s="22">
        <f t="shared" si="40"/>
        <v>1510892.29</v>
      </c>
      <c r="P70" s="255">
        <f t="shared" si="36"/>
        <v>73.205685526848626</v>
      </c>
      <c r="Q70" s="22" t="e">
        <f t="shared" si="40"/>
        <v>#REF!</v>
      </c>
      <c r="R70" s="254" t="e">
        <f t="shared" si="40"/>
        <v>#REF!</v>
      </c>
      <c r="S70" s="254" t="e">
        <f t="shared" si="40"/>
        <v>#REF!</v>
      </c>
      <c r="T70" s="254" t="e">
        <f t="shared" si="40"/>
        <v>#REF!</v>
      </c>
      <c r="U70" s="255" t="e">
        <f t="shared" si="37"/>
        <v>#REF!</v>
      </c>
    </row>
    <row r="71" spans="1:21" s="2" customFormat="1" ht="30" x14ac:dyDescent="0.25">
      <c r="A71" s="16" t="s">
        <v>6</v>
      </c>
      <c r="B71" s="5">
        <v>51</v>
      </c>
      <c r="C71" s="5">
        <v>0</v>
      </c>
      <c r="D71" s="3" t="s">
        <v>13</v>
      </c>
      <c r="E71" s="5">
        <v>851</v>
      </c>
      <c r="F71" s="3"/>
      <c r="G71" s="3"/>
      <c r="H71" s="3"/>
      <c r="I71" s="3"/>
      <c r="J71" s="58">
        <f t="shared" ref="J71:O71" si="41">J79+J72</f>
        <v>2063900.2000000002</v>
      </c>
      <c r="K71" s="58">
        <f t="shared" si="41"/>
        <v>1309282</v>
      </c>
      <c r="L71" s="58">
        <f t="shared" si="41"/>
        <v>0</v>
      </c>
      <c r="M71" s="58">
        <f t="shared" si="41"/>
        <v>754618.20000000007</v>
      </c>
      <c r="N71" s="58">
        <f t="shared" si="41"/>
        <v>2063900.2000000002</v>
      </c>
      <c r="O71" s="58">
        <f t="shared" si="41"/>
        <v>1510892.29</v>
      </c>
      <c r="P71" s="255">
        <f t="shared" si="36"/>
        <v>73.205685526848626</v>
      </c>
      <c r="Q71" s="58" t="e">
        <f t="shared" ref="Q71:T71" si="42">Q79+Q72</f>
        <v>#REF!</v>
      </c>
      <c r="R71" s="261" t="e">
        <f t="shared" si="42"/>
        <v>#REF!</v>
      </c>
      <c r="S71" s="261" t="e">
        <f t="shared" si="42"/>
        <v>#REF!</v>
      </c>
      <c r="T71" s="261" t="e">
        <f t="shared" si="42"/>
        <v>#REF!</v>
      </c>
      <c r="U71" s="255" t="e">
        <f t="shared" si="37"/>
        <v>#REF!</v>
      </c>
    </row>
    <row r="72" spans="1:21" s="2" customFormat="1" ht="60" x14ac:dyDescent="0.25">
      <c r="A72" s="16" t="s">
        <v>46</v>
      </c>
      <c r="B72" s="5">
        <v>51</v>
      </c>
      <c r="C72" s="141">
        <v>0</v>
      </c>
      <c r="D72" s="3" t="s">
        <v>13</v>
      </c>
      <c r="E72" s="5">
        <v>851</v>
      </c>
      <c r="F72" s="141" t="s">
        <v>43</v>
      </c>
      <c r="G72" s="141" t="s">
        <v>45</v>
      </c>
      <c r="H72" s="141">
        <v>51180</v>
      </c>
      <c r="I72" s="141" t="s">
        <v>47</v>
      </c>
      <c r="J72" s="58">
        <f t="shared" ref="J72:O72" si="43">J73+J75+J77</f>
        <v>2012315.2000000002</v>
      </c>
      <c r="K72" s="58">
        <f t="shared" si="43"/>
        <v>1257697</v>
      </c>
      <c r="L72" s="58">
        <f t="shared" si="43"/>
        <v>0</v>
      </c>
      <c r="M72" s="58">
        <f t="shared" si="43"/>
        <v>754618.20000000007</v>
      </c>
      <c r="N72" s="58">
        <f t="shared" si="43"/>
        <v>2012315.2000000002</v>
      </c>
      <c r="O72" s="58">
        <f t="shared" si="43"/>
        <v>1459307.29</v>
      </c>
      <c r="P72" s="255">
        <f t="shared" si="36"/>
        <v>72.51882259797074</v>
      </c>
      <c r="Q72" s="58" t="e">
        <f t="shared" ref="Q72:T72" si="44">Q73+Q75+Q77</f>
        <v>#REF!</v>
      </c>
      <c r="R72" s="261" t="e">
        <f t="shared" si="44"/>
        <v>#REF!</v>
      </c>
      <c r="S72" s="261" t="e">
        <f t="shared" si="44"/>
        <v>#REF!</v>
      </c>
      <c r="T72" s="261" t="e">
        <f t="shared" si="44"/>
        <v>#REF!</v>
      </c>
      <c r="U72" s="255" t="e">
        <f t="shared" si="37"/>
        <v>#REF!</v>
      </c>
    </row>
    <row r="73" spans="1:21" ht="120" x14ac:dyDescent="0.25">
      <c r="A73" s="166" t="s">
        <v>15</v>
      </c>
      <c r="B73" s="141">
        <v>51</v>
      </c>
      <c r="C73" s="141">
        <v>0</v>
      </c>
      <c r="D73" s="3" t="s">
        <v>13</v>
      </c>
      <c r="E73" s="141">
        <v>851</v>
      </c>
      <c r="F73" s="3" t="s">
        <v>43</v>
      </c>
      <c r="G73" s="3" t="s">
        <v>45</v>
      </c>
      <c r="H73" s="141">
        <v>51180</v>
      </c>
      <c r="I73" s="3" t="s">
        <v>17</v>
      </c>
      <c r="J73" s="22">
        <f t="shared" ref="J73:T73" si="45">J74</f>
        <v>732192.8</v>
      </c>
      <c r="K73" s="22">
        <f t="shared" si="45"/>
        <v>0</v>
      </c>
      <c r="L73" s="22">
        <f t="shared" si="45"/>
        <v>0</v>
      </c>
      <c r="M73" s="22">
        <f t="shared" si="45"/>
        <v>732192.8</v>
      </c>
      <c r="N73" s="22">
        <f t="shared" si="45"/>
        <v>732192.8</v>
      </c>
      <c r="O73" s="22">
        <f t="shared" si="45"/>
        <v>500324.37</v>
      </c>
      <c r="P73" s="255">
        <f t="shared" si="36"/>
        <v>68.332325857342497</v>
      </c>
      <c r="Q73" s="22" t="e">
        <f t="shared" si="45"/>
        <v>#REF!</v>
      </c>
      <c r="R73" s="254" t="e">
        <f t="shared" si="45"/>
        <v>#REF!</v>
      </c>
      <c r="S73" s="254" t="e">
        <f t="shared" si="45"/>
        <v>#REF!</v>
      </c>
      <c r="T73" s="254" t="e">
        <f t="shared" si="45"/>
        <v>#REF!</v>
      </c>
      <c r="U73" s="255" t="e">
        <f t="shared" si="37"/>
        <v>#REF!</v>
      </c>
    </row>
    <row r="74" spans="1:21" ht="45" x14ac:dyDescent="0.25">
      <c r="A74" s="166" t="s">
        <v>8</v>
      </c>
      <c r="B74" s="141">
        <v>51</v>
      </c>
      <c r="C74" s="141">
        <v>0</v>
      </c>
      <c r="D74" s="3" t="s">
        <v>13</v>
      </c>
      <c r="E74" s="141">
        <v>851</v>
      </c>
      <c r="F74" s="3" t="s">
        <v>43</v>
      </c>
      <c r="G74" s="3" t="s">
        <v>45</v>
      </c>
      <c r="H74" s="141">
        <v>51180</v>
      </c>
      <c r="I74" s="3" t="s">
        <v>18</v>
      </c>
      <c r="J74" s="22">
        <f>'6.ВС'!J72</f>
        <v>732192.8</v>
      </c>
      <c r="K74" s="22">
        <f>'6.ВС'!K72</f>
        <v>0</v>
      </c>
      <c r="L74" s="22">
        <f>'6.ВС'!L72</f>
        <v>0</v>
      </c>
      <c r="M74" s="22">
        <f>'6.ВС'!M72</f>
        <v>732192.8</v>
      </c>
      <c r="N74" s="22">
        <f>'6.ВС'!N72</f>
        <v>732192.8</v>
      </c>
      <c r="O74" s="22">
        <f>'6.ВС'!O72</f>
        <v>500324.37</v>
      </c>
      <c r="P74" s="255">
        <f t="shared" si="36"/>
        <v>68.332325857342497</v>
      </c>
      <c r="Q74" s="22" t="e">
        <f>'6.ВС'!#REF!</f>
        <v>#REF!</v>
      </c>
      <c r="R74" s="254" t="e">
        <f>'6.ВС'!#REF!</f>
        <v>#REF!</v>
      </c>
      <c r="S74" s="254" t="e">
        <f>'6.ВС'!#REF!</f>
        <v>#REF!</v>
      </c>
      <c r="T74" s="254" t="e">
        <f>'6.ВС'!#REF!</f>
        <v>#REF!</v>
      </c>
      <c r="U74" s="255" t="e">
        <f t="shared" si="37"/>
        <v>#REF!</v>
      </c>
    </row>
    <row r="75" spans="1:21" ht="60" x14ac:dyDescent="0.25">
      <c r="A75" s="167" t="s">
        <v>20</v>
      </c>
      <c r="B75" s="141">
        <v>51</v>
      </c>
      <c r="C75" s="141">
        <v>0</v>
      </c>
      <c r="D75" s="3" t="s">
        <v>13</v>
      </c>
      <c r="E75" s="141">
        <v>851</v>
      </c>
      <c r="F75" s="3" t="s">
        <v>43</v>
      </c>
      <c r="G75" s="3" t="s">
        <v>45</v>
      </c>
      <c r="H75" s="141">
        <v>51180</v>
      </c>
      <c r="I75" s="3" t="s">
        <v>21</v>
      </c>
      <c r="J75" s="22">
        <f t="shared" ref="J75:T75" si="46">J76</f>
        <v>22425.4</v>
      </c>
      <c r="K75" s="22">
        <f t="shared" si="46"/>
        <v>0</v>
      </c>
      <c r="L75" s="22">
        <f t="shared" si="46"/>
        <v>0</v>
      </c>
      <c r="M75" s="22">
        <f t="shared" si="46"/>
        <v>22425.4</v>
      </c>
      <c r="N75" s="22">
        <f t="shared" si="46"/>
        <v>22425.4</v>
      </c>
      <c r="O75" s="22">
        <f t="shared" si="46"/>
        <v>15710.17</v>
      </c>
      <c r="P75" s="255">
        <f t="shared" si="36"/>
        <v>70.055249850615823</v>
      </c>
      <c r="Q75" s="22" t="e">
        <f t="shared" si="46"/>
        <v>#REF!</v>
      </c>
      <c r="R75" s="254" t="e">
        <f t="shared" si="46"/>
        <v>#REF!</v>
      </c>
      <c r="S75" s="254" t="e">
        <f t="shared" si="46"/>
        <v>#REF!</v>
      </c>
      <c r="T75" s="254" t="e">
        <f t="shared" si="46"/>
        <v>#REF!</v>
      </c>
      <c r="U75" s="255" t="e">
        <f t="shared" si="37"/>
        <v>#REF!</v>
      </c>
    </row>
    <row r="76" spans="1:21" ht="60" x14ac:dyDescent="0.25">
      <c r="A76" s="167" t="s">
        <v>9</v>
      </c>
      <c r="B76" s="141">
        <v>51</v>
      </c>
      <c r="C76" s="141">
        <v>0</v>
      </c>
      <c r="D76" s="3" t="s">
        <v>13</v>
      </c>
      <c r="E76" s="141">
        <v>851</v>
      </c>
      <c r="F76" s="3" t="s">
        <v>43</v>
      </c>
      <c r="G76" s="3" t="s">
        <v>45</v>
      </c>
      <c r="H76" s="141">
        <v>51180</v>
      </c>
      <c r="I76" s="3" t="s">
        <v>22</v>
      </c>
      <c r="J76" s="22">
        <f>'6.ВС'!J74</f>
        <v>22425.4</v>
      </c>
      <c r="K76" s="22">
        <f>'6.ВС'!K74</f>
        <v>0</v>
      </c>
      <c r="L76" s="22">
        <f>'6.ВС'!L74</f>
        <v>0</v>
      </c>
      <c r="M76" s="22">
        <f>'6.ВС'!M74</f>
        <v>22425.4</v>
      </c>
      <c r="N76" s="22">
        <f>'6.ВС'!N74</f>
        <v>22425.4</v>
      </c>
      <c r="O76" s="22">
        <f>'6.ВС'!O74</f>
        <v>15710.17</v>
      </c>
      <c r="P76" s="255">
        <f t="shared" si="36"/>
        <v>70.055249850615823</v>
      </c>
      <c r="Q76" s="22" t="e">
        <f>'6.ВС'!#REF!</f>
        <v>#REF!</v>
      </c>
      <c r="R76" s="254" t="e">
        <f>'6.ВС'!#REF!</f>
        <v>#REF!</v>
      </c>
      <c r="S76" s="254" t="e">
        <f>'6.ВС'!#REF!</f>
        <v>#REF!</v>
      </c>
      <c r="T76" s="254" t="e">
        <f>'6.ВС'!#REF!</f>
        <v>#REF!</v>
      </c>
      <c r="U76" s="255" t="e">
        <f t="shared" si="37"/>
        <v>#REF!</v>
      </c>
    </row>
    <row r="77" spans="1:21" x14ac:dyDescent="0.25">
      <c r="A77" s="167" t="s">
        <v>34</v>
      </c>
      <c r="B77" s="141">
        <v>51</v>
      </c>
      <c r="C77" s="141">
        <v>0</v>
      </c>
      <c r="D77" s="3" t="s">
        <v>13</v>
      </c>
      <c r="E77" s="141">
        <v>851</v>
      </c>
      <c r="F77" s="3" t="s">
        <v>43</v>
      </c>
      <c r="G77" s="3" t="s">
        <v>45</v>
      </c>
      <c r="H77" s="141">
        <v>51180</v>
      </c>
      <c r="I77" s="3" t="s">
        <v>35</v>
      </c>
      <c r="J77" s="22">
        <f t="shared" ref="J77:T77" si="47">J78</f>
        <v>1257697</v>
      </c>
      <c r="K77" s="22">
        <f t="shared" si="47"/>
        <v>1257697</v>
      </c>
      <c r="L77" s="22">
        <f t="shared" si="47"/>
        <v>0</v>
      </c>
      <c r="M77" s="22">
        <f t="shared" si="47"/>
        <v>0</v>
      </c>
      <c r="N77" s="22">
        <f t="shared" si="47"/>
        <v>1257697</v>
      </c>
      <c r="O77" s="22">
        <f t="shared" si="47"/>
        <v>943272.75</v>
      </c>
      <c r="P77" s="255">
        <f t="shared" si="36"/>
        <v>75</v>
      </c>
      <c r="Q77" s="22" t="e">
        <f t="shared" si="47"/>
        <v>#REF!</v>
      </c>
      <c r="R77" s="254" t="e">
        <f t="shared" si="47"/>
        <v>#REF!</v>
      </c>
      <c r="S77" s="254" t="e">
        <f t="shared" si="47"/>
        <v>#REF!</v>
      </c>
      <c r="T77" s="254" t="e">
        <f t="shared" si="47"/>
        <v>#REF!</v>
      </c>
      <c r="U77" s="255" t="e">
        <f t="shared" si="37"/>
        <v>#REF!</v>
      </c>
    </row>
    <row r="78" spans="1:21" x14ac:dyDescent="0.25">
      <c r="A78" s="167" t="s">
        <v>36</v>
      </c>
      <c r="B78" s="141">
        <v>51</v>
      </c>
      <c r="C78" s="141">
        <v>0</v>
      </c>
      <c r="D78" s="3" t="s">
        <v>13</v>
      </c>
      <c r="E78" s="141">
        <v>851</v>
      </c>
      <c r="F78" s="3" t="s">
        <v>43</v>
      </c>
      <c r="G78" s="3" t="s">
        <v>45</v>
      </c>
      <c r="H78" s="141">
        <v>51180</v>
      </c>
      <c r="I78" s="3" t="s">
        <v>37</v>
      </c>
      <c r="J78" s="22">
        <f>'6.ВС'!J76</f>
        <v>1257697</v>
      </c>
      <c r="K78" s="22">
        <f>'6.ВС'!K76</f>
        <v>1257697</v>
      </c>
      <c r="L78" s="22">
        <f>'6.ВС'!L76</f>
        <v>0</v>
      </c>
      <c r="M78" s="22">
        <f>'6.ВС'!M76</f>
        <v>0</v>
      </c>
      <c r="N78" s="22">
        <f>'6.ВС'!N76</f>
        <v>1257697</v>
      </c>
      <c r="O78" s="22">
        <f>'6.ВС'!O76</f>
        <v>943272.75</v>
      </c>
      <c r="P78" s="255">
        <f t="shared" si="36"/>
        <v>75</v>
      </c>
      <c r="Q78" s="22" t="e">
        <f>'6.ВС'!#REF!</f>
        <v>#REF!</v>
      </c>
      <c r="R78" s="254" t="e">
        <f>'6.ВС'!#REF!</f>
        <v>#REF!</v>
      </c>
      <c r="S78" s="254" t="e">
        <f>'6.ВС'!#REF!</f>
        <v>#REF!</v>
      </c>
      <c r="T78" s="254" t="e">
        <f>'6.ВС'!#REF!</f>
        <v>#REF!</v>
      </c>
      <c r="U78" s="255" t="e">
        <f t="shared" si="37"/>
        <v>#REF!</v>
      </c>
    </row>
    <row r="79" spans="1:21" s="2" customFormat="1" ht="105" x14ac:dyDescent="0.25">
      <c r="A79" s="16" t="s">
        <v>159</v>
      </c>
      <c r="B79" s="141">
        <v>51</v>
      </c>
      <c r="C79" s="141">
        <v>0</v>
      </c>
      <c r="D79" s="3" t="s">
        <v>13</v>
      </c>
      <c r="E79" s="141">
        <v>851</v>
      </c>
      <c r="F79" s="3" t="s">
        <v>11</v>
      </c>
      <c r="G79" s="3" t="s">
        <v>30</v>
      </c>
      <c r="H79" s="3" t="s">
        <v>160</v>
      </c>
      <c r="I79" s="3"/>
      <c r="J79" s="22">
        <f t="shared" ref="J79:T80" si="48">J80</f>
        <v>51585</v>
      </c>
      <c r="K79" s="22">
        <f t="shared" si="48"/>
        <v>51585</v>
      </c>
      <c r="L79" s="22">
        <f t="shared" si="48"/>
        <v>0</v>
      </c>
      <c r="M79" s="22">
        <f t="shared" si="48"/>
        <v>0</v>
      </c>
      <c r="N79" s="22">
        <f t="shared" si="48"/>
        <v>51585</v>
      </c>
      <c r="O79" s="22">
        <f t="shared" si="48"/>
        <v>51585</v>
      </c>
      <c r="P79" s="255">
        <f t="shared" si="36"/>
        <v>100</v>
      </c>
      <c r="Q79" s="22" t="e">
        <f t="shared" si="48"/>
        <v>#REF!</v>
      </c>
      <c r="R79" s="254" t="e">
        <f t="shared" si="48"/>
        <v>#REF!</v>
      </c>
      <c r="S79" s="254" t="e">
        <f t="shared" si="48"/>
        <v>#REF!</v>
      </c>
      <c r="T79" s="254" t="e">
        <f t="shared" si="48"/>
        <v>#REF!</v>
      </c>
      <c r="U79" s="255" t="e">
        <f t="shared" si="37"/>
        <v>#REF!</v>
      </c>
    </row>
    <row r="80" spans="1:21" s="2" customFormat="1" ht="60" x14ac:dyDescent="0.25">
      <c r="A80" s="167" t="s">
        <v>20</v>
      </c>
      <c r="B80" s="141">
        <v>51</v>
      </c>
      <c r="C80" s="141">
        <v>0</v>
      </c>
      <c r="D80" s="3" t="s">
        <v>13</v>
      </c>
      <c r="E80" s="141">
        <v>851</v>
      </c>
      <c r="F80" s="3" t="s">
        <v>11</v>
      </c>
      <c r="G80" s="3" t="s">
        <v>30</v>
      </c>
      <c r="H80" s="3" t="s">
        <v>160</v>
      </c>
      <c r="I80" s="3" t="s">
        <v>21</v>
      </c>
      <c r="J80" s="22">
        <f t="shared" si="48"/>
        <v>51585</v>
      </c>
      <c r="K80" s="22">
        <f t="shared" si="48"/>
        <v>51585</v>
      </c>
      <c r="L80" s="22">
        <f t="shared" si="48"/>
        <v>0</v>
      </c>
      <c r="M80" s="22">
        <f t="shared" si="48"/>
        <v>0</v>
      </c>
      <c r="N80" s="22">
        <f t="shared" si="48"/>
        <v>51585</v>
      </c>
      <c r="O80" s="22">
        <f t="shared" si="48"/>
        <v>51585</v>
      </c>
      <c r="P80" s="255">
        <f t="shared" si="36"/>
        <v>100</v>
      </c>
      <c r="Q80" s="22" t="e">
        <f t="shared" si="48"/>
        <v>#REF!</v>
      </c>
      <c r="R80" s="254" t="e">
        <f t="shared" si="48"/>
        <v>#REF!</v>
      </c>
      <c r="S80" s="254" t="e">
        <f t="shared" si="48"/>
        <v>#REF!</v>
      </c>
      <c r="T80" s="254" t="e">
        <f t="shared" si="48"/>
        <v>#REF!</v>
      </c>
      <c r="U80" s="255" t="e">
        <f t="shared" si="37"/>
        <v>#REF!</v>
      </c>
    </row>
    <row r="81" spans="1:21" s="2" customFormat="1" ht="60" x14ac:dyDescent="0.25">
      <c r="A81" s="167" t="s">
        <v>9</v>
      </c>
      <c r="B81" s="141">
        <v>51</v>
      </c>
      <c r="C81" s="141">
        <v>0</v>
      </c>
      <c r="D81" s="3" t="s">
        <v>13</v>
      </c>
      <c r="E81" s="141">
        <v>851</v>
      </c>
      <c r="F81" s="3" t="s">
        <v>11</v>
      </c>
      <c r="G81" s="3" t="s">
        <v>30</v>
      </c>
      <c r="H81" s="3" t="s">
        <v>160</v>
      </c>
      <c r="I81" s="3" t="s">
        <v>22</v>
      </c>
      <c r="J81" s="22">
        <f>'6.ВС'!J57</f>
        <v>51585</v>
      </c>
      <c r="K81" s="22">
        <f>'6.ВС'!K57</f>
        <v>51585</v>
      </c>
      <c r="L81" s="22">
        <f>'6.ВС'!L57</f>
        <v>0</v>
      </c>
      <c r="M81" s="22">
        <f>'6.ВС'!M57</f>
        <v>0</v>
      </c>
      <c r="N81" s="22">
        <f>'6.ВС'!N57</f>
        <v>51585</v>
      </c>
      <c r="O81" s="22">
        <f>'6.ВС'!O57</f>
        <v>51585</v>
      </c>
      <c r="P81" s="255">
        <f t="shared" si="36"/>
        <v>100</v>
      </c>
      <c r="Q81" s="22" t="e">
        <f>'6.ВС'!#REF!</f>
        <v>#REF!</v>
      </c>
      <c r="R81" s="254" t="e">
        <f>'6.ВС'!#REF!</f>
        <v>#REF!</v>
      </c>
      <c r="S81" s="254" t="e">
        <f>'6.ВС'!#REF!</f>
        <v>#REF!</v>
      </c>
      <c r="T81" s="254" t="e">
        <f>'6.ВС'!#REF!</f>
        <v>#REF!</v>
      </c>
      <c r="U81" s="255" t="e">
        <f t="shared" si="37"/>
        <v>#REF!</v>
      </c>
    </row>
    <row r="82" spans="1:21" ht="75" x14ac:dyDescent="0.25">
      <c r="A82" s="16" t="s">
        <v>154</v>
      </c>
      <c r="B82" s="141">
        <v>51</v>
      </c>
      <c r="C82" s="141">
        <v>0</v>
      </c>
      <c r="D82" s="3" t="s">
        <v>30</v>
      </c>
      <c r="E82" s="141"/>
      <c r="F82" s="3"/>
      <c r="G82" s="3"/>
      <c r="H82" s="3"/>
      <c r="I82" s="3"/>
      <c r="J82" s="22">
        <f t="shared" ref="J82:T82" si="49">J83</f>
        <v>3466328.28</v>
      </c>
      <c r="K82" s="22">
        <f t="shared" si="49"/>
        <v>0</v>
      </c>
      <c r="L82" s="22">
        <f t="shared" si="49"/>
        <v>3466328.28</v>
      </c>
      <c r="M82" s="22">
        <f t="shared" si="49"/>
        <v>0</v>
      </c>
      <c r="N82" s="22">
        <f t="shared" si="49"/>
        <v>3466328.28</v>
      </c>
      <c r="O82" s="22">
        <f t="shared" si="49"/>
        <v>2264428.69</v>
      </c>
      <c r="P82" s="255">
        <f t="shared" si="36"/>
        <v>65.326434979205146</v>
      </c>
      <c r="Q82" s="22" t="e">
        <f t="shared" si="49"/>
        <v>#REF!</v>
      </c>
      <c r="R82" s="254" t="e">
        <f t="shared" si="49"/>
        <v>#REF!</v>
      </c>
      <c r="S82" s="254" t="e">
        <f t="shared" si="49"/>
        <v>#REF!</v>
      </c>
      <c r="T82" s="254" t="e">
        <f t="shared" si="49"/>
        <v>#REF!</v>
      </c>
      <c r="U82" s="255" t="e">
        <f t="shared" si="37"/>
        <v>#REF!</v>
      </c>
    </row>
    <row r="83" spans="1:21" ht="30" x14ac:dyDescent="0.25">
      <c r="A83" s="16" t="s">
        <v>6</v>
      </c>
      <c r="B83" s="5">
        <v>51</v>
      </c>
      <c r="C83" s="5">
        <v>0</v>
      </c>
      <c r="D83" s="3" t="s">
        <v>30</v>
      </c>
      <c r="E83" s="5">
        <v>851</v>
      </c>
      <c r="F83" s="3"/>
      <c r="G83" s="3"/>
      <c r="H83" s="3"/>
      <c r="I83" s="3"/>
      <c r="J83" s="58">
        <f t="shared" ref="J83:O83" si="50">J84+J91</f>
        <v>3466328.28</v>
      </c>
      <c r="K83" s="58">
        <f t="shared" si="50"/>
        <v>0</v>
      </c>
      <c r="L83" s="58">
        <f t="shared" si="50"/>
        <v>3466328.28</v>
      </c>
      <c r="M83" s="58">
        <f t="shared" si="50"/>
        <v>0</v>
      </c>
      <c r="N83" s="58">
        <f t="shared" si="50"/>
        <v>3466328.28</v>
      </c>
      <c r="O83" s="58">
        <f t="shared" si="50"/>
        <v>2264428.69</v>
      </c>
      <c r="P83" s="255">
        <f t="shared" si="36"/>
        <v>65.326434979205146</v>
      </c>
      <c r="Q83" s="58" t="e">
        <f t="shared" ref="Q83:T83" si="51">Q84+Q91</f>
        <v>#REF!</v>
      </c>
      <c r="R83" s="261" t="e">
        <f t="shared" si="51"/>
        <v>#REF!</v>
      </c>
      <c r="S83" s="261" t="e">
        <f t="shared" si="51"/>
        <v>#REF!</v>
      </c>
      <c r="T83" s="261" t="e">
        <f t="shared" si="51"/>
        <v>#REF!</v>
      </c>
      <c r="U83" s="255" t="e">
        <f t="shared" si="37"/>
        <v>#REF!</v>
      </c>
    </row>
    <row r="84" spans="1:21" ht="30" x14ac:dyDescent="0.25">
      <c r="A84" s="16" t="s">
        <v>50</v>
      </c>
      <c r="B84" s="141">
        <v>51</v>
      </c>
      <c r="C84" s="141">
        <v>0</v>
      </c>
      <c r="D84" s="3" t="s">
        <v>30</v>
      </c>
      <c r="E84" s="141">
        <v>851</v>
      </c>
      <c r="F84" s="3" t="s">
        <v>45</v>
      </c>
      <c r="G84" s="3" t="s">
        <v>49</v>
      </c>
      <c r="H84" s="3" t="s">
        <v>190</v>
      </c>
      <c r="I84" s="3"/>
      <c r="J84" s="22">
        <f t="shared" ref="J84:O84" si="52">J85+J87+J89</f>
        <v>3309106</v>
      </c>
      <c r="K84" s="22">
        <f t="shared" si="52"/>
        <v>0</v>
      </c>
      <c r="L84" s="22">
        <f t="shared" si="52"/>
        <v>3309106</v>
      </c>
      <c r="M84" s="22">
        <f t="shared" si="52"/>
        <v>0</v>
      </c>
      <c r="N84" s="22">
        <f t="shared" si="52"/>
        <v>3309106</v>
      </c>
      <c r="O84" s="22">
        <f t="shared" si="52"/>
        <v>2170268.69</v>
      </c>
      <c r="P84" s="255">
        <f t="shared" si="36"/>
        <v>65.584743734410438</v>
      </c>
      <c r="Q84" s="22" t="e">
        <f t="shared" ref="Q84:T84" si="53">Q85+Q87+Q89</f>
        <v>#REF!</v>
      </c>
      <c r="R84" s="254" t="e">
        <f t="shared" si="53"/>
        <v>#REF!</v>
      </c>
      <c r="S84" s="254" t="e">
        <f t="shared" si="53"/>
        <v>#REF!</v>
      </c>
      <c r="T84" s="254" t="e">
        <f t="shared" si="53"/>
        <v>#REF!</v>
      </c>
      <c r="U84" s="255" t="e">
        <f t="shared" si="37"/>
        <v>#REF!</v>
      </c>
    </row>
    <row r="85" spans="1:21" ht="120" x14ac:dyDescent="0.25">
      <c r="A85" s="166" t="s">
        <v>15</v>
      </c>
      <c r="B85" s="141">
        <v>51</v>
      </c>
      <c r="C85" s="141">
        <v>0</v>
      </c>
      <c r="D85" s="4" t="s">
        <v>30</v>
      </c>
      <c r="E85" s="141">
        <v>851</v>
      </c>
      <c r="F85" s="3" t="s">
        <v>45</v>
      </c>
      <c r="G85" s="4" t="s">
        <v>49</v>
      </c>
      <c r="H85" s="3" t="s">
        <v>190</v>
      </c>
      <c r="I85" s="3" t="s">
        <v>17</v>
      </c>
      <c r="J85" s="22">
        <f t="shared" ref="J85:T85" si="54">J86</f>
        <v>2311300</v>
      </c>
      <c r="K85" s="22">
        <f t="shared" si="54"/>
        <v>0</v>
      </c>
      <c r="L85" s="22">
        <f t="shared" si="54"/>
        <v>2311300</v>
      </c>
      <c r="M85" s="22">
        <f t="shared" si="54"/>
        <v>0</v>
      </c>
      <c r="N85" s="22">
        <f t="shared" si="54"/>
        <v>2311300</v>
      </c>
      <c r="O85" s="22">
        <f t="shared" si="54"/>
        <v>1645287.3</v>
      </c>
      <c r="P85" s="255">
        <f t="shared" si="36"/>
        <v>71.18449790161381</v>
      </c>
      <c r="Q85" s="22" t="e">
        <f t="shared" si="54"/>
        <v>#REF!</v>
      </c>
      <c r="R85" s="254" t="e">
        <f t="shared" si="54"/>
        <v>#REF!</v>
      </c>
      <c r="S85" s="254" t="e">
        <f t="shared" si="54"/>
        <v>#REF!</v>
      </c>
      <c r="T85" s="254" t="e">
        <f t="shared" si="54"/>
        <v>#REF!</v>
      </c>
      <c r="U85" s="255" t="e">
        <f t="shared" si="37"/>
        <v>#REF!</v>
      </c>
    </row>
    <row r="86" spans="1:21" ht="30" x14ac:dyDescent="0.25">
      <c r="A86" s="167" t="s">
        <v>7</v>
      </c>
      <c r="B86" s="141">
        <v>51</v>
      </c>
      <c r="C86" s="141">
        <v>0</v>
      </c>
      <c r="D86" s="4" t="s">
        <v>30</v>
      </c>
      <c r="E86" s="141">
        <v>851</v>
      </c>
      <c r="F86" s="3" t="s">
        <v>45</v>
      </c>
      <c r="G86" s="4" t="s">
        <v>49</v>
      </c>
      <c r="H86" s="3" t="s">
        <v>190</v>
      </c>
      <c r="I86" s="3" t="s">
        <v>51</v>
      </c>
      <c r="J86" s="22">
        <f>'6.ВС'!J85</f>
        <v>2311300</v>
      </c>
      <c r="K86" s="22">
        <f>'6.ВС'!K85</f>
        <v>0</v>
      </c>
      <c r="L86" s="22">
        <f>'6.ВС'!L85</f>
        <v>2311300</v>
      </c>
      <c r="M86" s="22">
        <f>'6.ВС'!M85</f>
        <v>0</v>
      </c>
      <c r="N86" s="22">
        <f>'6.ВС'!N85</f>
        <v>2311300</v>
      </c>
      <c r="O86" s="22">
        <f>'6.ВС'!O85</f>
        <v>1645287.3</v>
      </c>
      <c r="P86" s="255">
        <f t="shared" si="36"/>
        <v>71.18449790161381</v>
      </c>
      <c r="Q86" s="22" t="e">
        <f>'6.ВС'!#REF!</f>
        <v>#REF!</v>
      </c>
      <c r="R86" s="254" t="e">
        <f>'6.ВС'!#REF!</f>
        <v>#REF!</v>
      </c>
      <c r="S86" s="254" t="e">
        <f>'6.ВС'!#REF!</f>
        <v>#REF!</v>
      </c>
      <c r="T86" s="254" t="e">
        <f>'6.ВС'!#REF!</f>
        <v>#REF!</v>
      </c>
      <c r="U86" s="255" t="e">
        <f t="shared" si="37"/>
        <v>#REF!</v>
      </c>
    </row>
    <row r="87" spans="1:21" ht="60" x14ac:dyDescent="0.25">
      <c r="A87" s="167" t="s">
        <v>20</v>
      </c>
      <c r="B87" s="141">
        <v>51</v>
      </c>
      <c r="C87" s="141">
        <v>0</v>
      </c>
      <c r="D87" s="4" t="s">
        <v>30</v>
      </c>
      <c r="E87" s="141">
        <v>851</v>
      </c>
      <c r="F87" s="3" t="s">
        <v>45</v>
      </c>
      <c r="G87" s="4" t="s">
        <v>49</v>
      </c>
      <c r="H87" s="3" t="s">
        <v>190</v>
      </c>
      <c r="I87" s="3" t="s">
        <v>21</v>
      </c>
      <c r="J87" s="22">
        <f t="shared" ref="J87:T87" si="55">J88</f>
        <v>966406</v>
      </c>
      <c r="K87" s="22">
        <f t="shared" si="55"/>
        <v>0</v>
      </c>
      <c r="L87" s="22">
        <f t="shared" si="55"/>
        <v>966406</v>
      </c>
      <c r="M87" s="22">
        <f t="shared" si="55"/>
        <v>0</v>
      </c>
      <c r="N87" s="22">
        <f t="shared" si="55"/>
        <v>966406</v>
      </c>
      <c r="O87" s="22">
        <f t="shared" si="55"/>
        <v>509119.39</v>
      </c>
      <c r="P87" s="255">
        <f t="shared" si="36"/>
        <v>52.681729004165959</v>
      </c>
      <c r="Q87" s="22" t="e">
        <f t="shared" si="55"/>
        <v>#REF!</v>
      </c>
      <c r="R87" s="254" t="e">
        <f t="shared" si="55"/>
        <v>#REF!</v>
      </c>
      <c r="S87" s="254" t="e">
        <f t="shared" si="55"/>
        <v>#REF!</v>
      </c>
      <c r="T87" s="254" t="e">
        <f t="shared" si="55"/>
        <v>#REF!</v>
      </c>
      <c r="U87" s="255" t="e">
        <f t="shared" si="37"/>
        <v>#REF!</v>
      </c>
    </row>
    <row r="88" spans="1:21" ht="60" x14ac:dyDescent="0.25">
      <c r="A88" s="167" t="s">
        <v>9</v>
      </c>
      <c r="B88" s="141">
        <v>51</v>
      </c>
      <c r="C88" s="141">
        <v>0</v>
      </c>
      <c r="D88" s="4" t="s">
        <v>30</v>
      </c>
      <c r="E88" s="141">
        <v>851</v>
      </c>
      <c r="F88" s="3" t="s">
        <v>45</v>
      </c>
      <c r="G88" s="4" t="s">
        <v>49</v>
      </c>
      <c r="H88" s="3" t="s">
        <v>190</v>
      </c>
      <c r="I88" s="3" t="s">
        <v>22</v>
      </c>
      <c r="J88" s="22">
        <f>'6.ВС'!J87</f>
        <v>966406</v>
      </c>
      <c r="K88" s="22">
        <f>'6.ВС'!K87</f>
        <v>0</v>
      </c>
      <c r="L88" s="22">
        <f>'6.ВС'!L87</f>
        <v>966406</v>
      </c>
      <c r="M88" s="22">
        <f>'6.ВС'!M87</f>
        <v>0</v>
      </c>
      <c r="N88" s="22">
        <f>'6.ВС'!N87</f>
        <v>966406</v>
      </c>
      <c r="O88" s="22">
        <f>'6.ВС'!O87</f>
        <v>509119.39</v>
      </c>
      <c r="P88" s="255">
        <f t="shared" si="36"/>
        <v>52.681729004165959</v>
      </c>
      <c r="Q88" s="22" t="e">
        <f>'6.ВС'!#REF!</f>
        <v>#REF!</v>
      </c>
      <c r="R88" s="254" t="e">
        <f>'6.ВС'!#REF!</f>
        <v>#REF!</v>
      </c>
      <c r="S88" s="254" t="e">
        <f>'6.ВС'!#REF!</f>
        <v>#REF!</v>
      </c>
      <c r="T88" s="254" t="e">
        <f>'6.ВС'!#REF!</f>
        <v>#REF!</v>
      </c>
      <c r="U88" s="255" t="e">
        <f t="shared" si="37"/>
        <v>#REF!</v>
      </c>
    </row>
    <row r="89" spans="1:21" x14ac:dyDescent="0.25">
      <c r="A89" s="167" t="s">
        <v>23</v>
      </c>
      <c r="B89" s="141">
        <v>51</v>
      </c>
      <c r="C89" s="141">
        <v>0</v>
      </c>
      <c r="D89" s="4" t="s">
        <v>30</v>
      </c>
      <c r="E89" s="141">
        <v>851</v>
      </c>
      <c r="F89" s="3" t="s">
        <v>45</v>
      </c>
      <c r="G89" s="4" t="s">
        <v>49</v>
      </c>
      <c r="H89" s="3" t="s">
        <v>190</v>
      </c>
      <c r="I89" s="3" t="s">
        <v>24</v>
      </c>
      <c r="J89" s="22">
        <f t="shared" ref="J89:T89" si="56">J90</f>
        <v>31400</v>
      </c>
      <c r="K89" s="22">
        <f t="shared" si="56"/>
        <v>0</v>
      </c>
      <c r="L89" s="22">
        <f t="shared" si="56"/>
        <v>31400</v>
      </c>
      <c r="M89" s="22">
        <f t="shared" si="56"/>
        <v>0</v>
      </c>
      <c r="N89" s="22">
        <f t="shared" si="56"/>
        <v>31400</v>
      </c>
      <c r="O89" s="22">
        <f t="shared" si="56"/>
        <v>15862</v>
      </c>
      <c r="P89" s="255">
        <f t="shared" si="36"/>
        <v>50.515923566878982</v>
      </c>
      <c r="Q89" s="22" t="e">
        <f t="shared" si="56"/>
        <v>#REF!</v>
      </c>
      <c r="R89" s="254" t="e">
        <f t="shared" si="56"/>
        <v>#REF!</v>
      </c>
      <c r="S89" s="254" t="e">
        <f t="shared" si="56"/>
        <v>#REF!</v>
      </c>
      <c r="T89" s="254" t="e">
        <f t="shared" si="56"/>
        <v>#REF!</v>
      </c>
      <c r="U89" s="255" t="e">
        <f t="shared" si="37"/>
        <v>#REF!</v>
      </c>
    </row>
    <row r="90" spans="1:21" ht="30" x14ac:dyDescent="0.25">
      <c r="A90" s="167" t="s">
        <v>25</v>
      </c>
      <c r="B90" s="141">
        <v>51</v>
      </c>
      <c r="C90" s="141">
        <v>0</v>
      </c>
      <c r="D90" s="4" t="s">
        <v>30</v>
      </c>
      <c r="E90" s="141">
        <v>851</v>
      </c>
      <c r="F90" s="3" t="s">
        <v>45</v>
      </c>
      <c r="G90" s="4" t="s">
        <v>49</v>
      </c>
      <c r="H90" s="3" t="s">
        <v>190</v>
      </c>
      <c r="I90" s="3" t="s">
        <v>26</v>
      </c>
      <c r="J90" s="22">
        <f>'6.ВС'!J89</f>
        <v>31400</v>
      </c>
      <c r="K90" s="22">
        <f>'6.ВС'!K89</f>
        <v>0</v>
      </c>
      <c r="L90" s="22">
        <f>'6.ВС'!L89</f>
        <v>31400</v>
      </c>
      <c r="M90" s="22">
        <f>'6.ВС'!M89</f>
        <v>0</v>
      </c>
      <c r="N90" s="22">
        <f>'6.ВС'!N89</f>
        <v>31400</v>
      </c>
      <c r="O90" s="22">
        <f>'6.ВС'!O89</f>
        <v>15862</v>
      </c>
      <c r="P90" s="255">
        <f t="shared" si="36"/>
        <v>50.515923566878982</v>
      </c>
      <c r="Q90" s="22" t="e">
        <f>'6.ВС'!#REF!</f>
        <v>#REF!</v>
      </c>
      <c r="R90" s="254" t="e">
        <f>'6.ВС'!#REF!</f>
        <v>#REF!</v>
      </c>
      <c r="S90" s="254" t="e">
        <f>'6.ВС'!#REF!</f>
        <v>#REF!</v>
      </c>
      <c r="T90" s="254" t="e">
        <f>'6.ВС'!#REF!</f>
        <v>#REF!</v>
      </c>
      <c r="U90" s="255" t="e">
        <f t="shared" si="37"/>
        <v>#REF!</v>
      </c>
    </row>
    <row r="91" spans="1:21" ht="75" x14ac:dyDescent="0.25">
      <c r="A91" s="16" t="s">
        <v>262</v>
      </c>
      <c r="B91" s="141">
        <v>51</v>
      </c>
      <c r="C91" s="141">
        <v>0</v>
      </c>
      <c r="D91" s="4" t="s">
        <v>30</v>
      </c>
      <c r="E91" s="141">
        <v>851</v>
      </c>
      <c r="F91" s="3" t="s">
        <v>45</v>
      </c>
      <c r="G91" s="4" t="s">
        <v>49</v>
      </c>
      <c r="H91" s="3" t="s">
        <v>263</v>
      </c>
      <c r="I91" s="3"/>
      <c r="J91" s="22">
        <f t="shared" ref="J91:T92" si="57">J92</f>
        <v>157222.28</v>
      </c>
      <c r="K91" s="22">
        <f t="shared" si="57"/>
        <v>0</v>
      </c>
      <c r="L91" s="22">
        <f t="shared" si="57"/>
        <v>157222.28</v>
      </c>
      <c r="M91" s="22">
        <f t="shared" si="57"/>
        <v>0</v>
      </c>
      <c r="N91" s="22">
        <f t="shared" si="57"/>
        <v>157222.28</v>
      </c>
      <c r="O91" s="22">
        <f t="shared" si="57"/>
        <v>94160</v>
      </c>
      <c r="P91" s="255">
        <f t="shared" si="36"/>
        <v>59.889730641229733</v>
      </c>
      <c r="Q91" s="22" t="e">
        <f t="shared" si="57"/>
        <v>#REF!</v>
      </c>
      <c r="R91" s="254" t="e">
        <f t="shared" si="57"/>
        <v>#REF!</v>
      </c>
      <c r="S91" s="254" t="e">
        <f t="shared" si="57"/>
        <v>#REF!</v>
      </c>
      <c r="T91" s="254" t="e">
        <f t="shared" si="57"/>
        <v>#REF!</v>
      </c>
      <c r="U91" s="255" t="e">
        <f t="shared" si="37"/>
        <v>#REF!</v>
      </c>
    </row>
    <row r="92" spans="1:21" ht="60" x14ac:dyDescent="0.25">
      <c r="A92" s="167" t="s">
        <v>20</v>
      </c>
      <c r="B92" s="141">
        <v>51</v>
      </c>
      <c r="C92" s="141">
        <v>0</v>
      </c>
      <c r="D92" s="4" t="s">
        <v>30</v>
      </c>
      <c r="E92" s="141">
        <v>851</v>
      </c>
      <c r="F92" s="3" t="s">
        <v>45</v>
      </c>
      <c r="G92" s="4" t="s">
        <v>49</v>
      </c>
      <c r="H92" s="3" t="s">
        <v>263</v>
      </c>
      <c r="I92" s="3" t="s">
        <v>21</v>
      </c>
      <c r="J92" s="22">
        <f t="shared" si="57"/>
        <v>157222.28</v>
      </c>
      <c r="K92" s="22">
        <f t="shared" si="57"/>
        <v>0</v>
      </c>
      <c r="L92" s="22">
        <f t="shared" si="57"/>
        <v>157222.28</v>
      </c>
      <c r="M92" s="22">
        <f t="shared" si="57"/>
        <v>0</v>
      </c>
      <c r="N92" s="22">
        <f t="shared" si="57"/>
        <v>157222.28</v>
      </c>
      <c r="O92" s="22">
        <f t="shared" si="57"/>
        <v>94160</v>
      </c>
      <c r="P92" s="255">
        <f t="shared" si="36"/>
        <v>59.889730641229733</v>
      </c>
      <c r="Q92" s="22" t="e">
        <f t="shared" si="57"/>
        <v>#REF!</v>
      </c>
      <c r="R92" s="254" t="e">
        <f t="shared" si="57"/>
        <v>#REF!</v>
      </c>
      <c r="S92" s="254" t="e">
        <f t="shared" si="57"/>
        <v>#REF!</v>
      </c>
      <c r="T92" s="254" t="e">
        <f t="shared" si="57"/>
        <v>#REF!</v>
      </c>
      <c r="U92" s="255" t="e">
        <f t="shared" si="37"/>
        <v>#REF!</v>
      </c>
    </row>
    <row r="93" spans="1:21" ht="60" x14ac:dyDescent="0.25">
      <c r="A93" s="167" t="s">
        <v>9</v>
      </c>
      <c r="B93" s="141">
        <v>51</v>
      </c>
      <c r="C93" s="141">
        <v>0</v>
      </c>
      <c r="D93" s="4" t="s">
        <v>30</v>
      </c>
      <c r="E93" s="141">
        <v>851</v>
      </c>
      <c r="F93" s="3" t="s">
        <v>45</v>
      </c>
      <c r="G93" s="4" t="s">
        <v>49</v>
      </c>
      <c r="H93" s="3" t="s">
        <v>263</v>
      </c>
      <c r="I93" s="3" t="s">
        <v>22</v>
      </c>
      <c r="J93" s="22">
        <f>'6.ВС'!J92</f>
        <v>157222.28</v>
      </c>
      <c r="K93" s="22">
        <f>'6.ВС'!K92</f>
        <v>0</v>
      </c>
      <c r="L93" s="22">
        <f>'6.ВС'!L92</f>
        <v>157222.28</v>
      </c>
      <c r="M93" s="22">
        <f>'6.ВС'!M92</f>
        <v>0</v>
      </c>
      <c r="N93" s="22">
        <f>'6.ВС'!N92</f>
        <v>157222.28</v>
      </c>
      <c r="O93" s="22">
        <f>'6.ВС'!O92</f>
        <v>94160</v>
      </c>
      <c r="P93" s="255">
        <f t="shared" si="36"/>
        <v>59.889730641229733</v>
      </c>
      <c r="Q93" s="22" t="e">
        <f>'6.ВС'!#REF!</f>
        <v>#REF!</v>
      </c>
      <c r="R93" s="254" t="e">
        <f>'6.ВС'!#REF!</f>
        <v>#REF!</v>
      </c>
      <c r="S93" s="254" t="e">
        <f>'6.ВС'!#REF!</f>
        <v>#REF!</v>
      </c>
      <c r="T93" s="254" t="e">
        <f>'6.ВС'!#REF!</f>
        <v>#REF!</v>
      </c>
      <c r="U93" s="255" t="e">
        <f t="shared" si="37"/>
        <v>#REF!</v>
      </c>
    </row>
    <row r="94" spans="1:21" ht="30" x14ac:dyDescent="0.25">
      <c r="A94" s="16" t="s">
        <v>156</v>
      </c>
      <c r="B94" s="141">
        <v>51</v>
      </c>
      <c r="C94" s="141">
        <v>0</v>
      </c>
      <c r="D94" s="3" t="s">
        <v>101</v>
      </c>
      <c r="E94" s="141"/>
      <c r="F94" s="3"/>
      <c r="G94" s="3"/>
      <c r="H94" s="3"/>
      <c r="I94" s="3"/>
      <c r="J94" s="177">
        <f t="shared" ref="J94:T97" si="58">J95</f>
        <v>242711.89</v>
      </c>
      <c r="K94" s="177">
        <f t="shared" si="58"/>
        <v>242711.89</v>
      </c>
      <c r="L94" s="177">
        <f t="shared" si="58"/>
        <v>0</v>
      </c>
      <c r="M94" s="177">
        <f t="shared" si="58"/>
        <v>0</v>
      </c>
      <c r="N94" s="177">
        <f t="shared" si="58"/>
        <v>242711.89</v>
      </c>
      <c r="O94" s="177">
        <f t="shared" si="58"/>
        <v>104634</v>
      </c>
      <c r="P94" s="255">
        <f t="shared" si="36"/>
        <v>43.110372549115738</v>
      </c>
      <c r="Q94" s="177" t="e">
        <f t="shared" si="58"/>
        <v>#REF!</v>
      </c>
      <c r="R94" s="263" t="e">
        <f t="shared" si="58"/>
        <v>#REF!</v>
      </c>
      <c r="S94" s="263" t="e">
        <f t="shared" si="58"/>
        <v>#REF!</v>
      </c>
      <c r="T94" s="263" t="e">
        <f t="shared" si="58"/>
        <v>#REF!</v>
      </c>
      <c r="U94" s="255" t="e">
        <f t="shared" si="37"/>
        <v>#REF!</v>
      </c>
    </row>
    <row r="95" spans="1:21" ht="30" x14ac:dyDescent="0.25">
      <c r="A95" s="16" t="s">
        <v>6</v>
      </c>
      <c r="B95" s="5">
        <v>51</v>
      </c>
      <c r="C95" s="5">
        <v>0</v>
      </c>
      <c r="D95" s="3" t="s">
        <v>101</v>
      </c>
      <c r="E95" s="5">
        <v>851</v>
      </c>
      <c r="F95" s="3"/>
      <c r="G95" s="3"/>
      <c r="H95" s="3"/>
      <c r="I95" s="3"/>
      <c r="J95" s="176">
        <f>J96</f>
        <v>242711.89</v>
      </c>
      <c r="K95" s="176">
        <f t="shared" si="58"/>
        <v>242711.89</v>
      </c>
      <c r="L95" s="176">
        <f t="shared" si="58"/>
        <v>0</v>
      </c>
      <c r="M95" s="176">
        <f t="shared" si="58"/>
        <v>0</v>
      </c>
      <c r="N95" s="176">
        <f t="shared" si="58"/>
        <v>242711.89</v>
      </c>
      <c r="O95" s="176">
        <f t="shared" si="58"/>
        <v>104634</v>
      </c>
      <c r="P95" s="176">
        <f t="shared" si="58"/>
        <v>43.110372549115738</v>
      </c>
      <c r="Q95" s="176" t="e">
        <f t="shared" si="58"/>
        <v>#REF!</v>
      </c>
      <c r="R95" s="176" t="e">
        <f t="shared" si="58"/>
        <v>#REF!</v>
      </c>
      <c r="S95" s="176" t="e">
        <f t="shared" si="58"/>
        <v>#REF!</v>
      </c>
      <c r="T95" s="176" t="e">
        <f t="shared" si="58"/>
        <v>#REF!</v>
      </c>
      <c r="U95" s="255" t="e">
        <f t="shared" si="37"/>
        <v>#REF!</v>
      </c>
    </row>
    <row r="96" spans="1:21" ht="210" x14ac:dyDescent="0.25">
      <c r="A96" s="16" t="s">
        <v>557</v>
      </c>
      <c r="B96" s="5">
        <v>51</v>
      </c>
      <c r="C96" s="5">
        <v>0</v>
      </c>
      <c r="D96" s="3" t="s">
        <v>101</v>
      </c>
      <c r="E96" s="141">
        <v>851</v>
      </c>
      <c r="F96" s="3" t="s">
        <v>13</v>
      </c>
      <c r="G96" s="3" t="s">
        <v>30</v>
      </c>
      <c r="H96" s="3" t="s">
        <v>157</v>
      </c>
      <c r="I96" s="3"/>
      <c r="J96" s="22">
        <f t="shared" si="58"/>
        <v>242711.89</v>
      </c>
      <c r="K96" s="22">
        <f t="shared" si="58"/>
        <v>242711.89</v>
      </c>
      <c r="L96" s="22">
        <f t="shared" si="58"/>
        <v>0</v>
      </c>
      <c r="M96" s="22">
        <f t="shared" si="58"/>
        <v>0</v>
      </c>
      <c r="N96" s="22">
        <f t="shared" si="58"/>
        <v>242711.89</v>
      </c>
      <c r="O96" s="22">
        <f t="shared" si="58"/>
        <v>104634</v>
      </c>
      <c r="P96" s="255">
        <f t="shared" si="36"/>
        <v>43.110372549115738</v>
      </c>
      <c r="Q96" s="22" t="e">
        <f t="shared" si="58"/>
        <v>#REF!</v>
      </c>
      <c r="R96" s="254" t="e">
        <f t="shared" si="58"/>
        <v>#REF!</v>
      </c>
      <c r="S96" s="254" t="e">
        <f t="shared" si="58"/>
        <v>#REF!</v>
      </c>
      <c r="T96" s="254" t="e">
        <f t="shared" si="58"/>
        <v>#REF!</v>
      </c>
      <c r="U96" s="255" t="e">
        <f t="shared" si="37"/>
        <v>#REF!</v>
      </c>
    </row>
    <row r="97" spans="1:21" ht="60" x14ac:dyDescent="0.25">
      <c r="A97" s="167" t="s">
        <v>20</v>
      </c>
      <c r="B97" s="5">
        <v>51</v>
      </c>
      <c r="C97" s="5">
        <v>0</v>
      </c>
      <c r="D97" s="3" t="s">
        <v>101</v>
      </c>
      <c r="E97" s="141">
        <v>851</v>
      </c>
      <c r="F97" s="3" t="s">
        <v>13</v>
      </c>
      <c r="G97" s="3" t="s">
        <v>30</v>
      </c>
      <c r="H97" s="3" t="s">
        <v>157</v>
      </c>
      <c r="I97" s="3" t="s">
        <v>21</v>
      </c>
      <c r="J97" s="22">
        <f t="shared" si="58"/>
        <v>242711.89</v>
      </c>
      <c r="K97" s="22">
        <f t="shared" si="58"/>
        <v>242711.89</v>
      </c>
      <c r="L97" s="22">
        <f t="shared" si="58"/>
        <v>0</v>
      </c>
      <c r="M97" s="22">
        <f t="shared" si="58"/>
        <v>0</v>
      </c>
      <c r="N97" s="22">
        <f t="shared" si="58"/>
        <v>242711.89</v>
      </c>
      <c r="O97" s="22">
        <f t="shared" si="58"/>
        <v>104634</v>
      </c>
      <c r="P97" s="255">
        <f t="shared" si="36"/>
        <v>43.110372549115738</v>
      </c>
      <c r="Q97" s="22" t="e">
        <f t="shared" si="58"/>
        <v>#REF!</v>
      </c>
      <c r="R97" s="254" t="e">
        <f t="shared" si="58"/>
        <v>#REF!</v>
      </c>
      <c r="S97" s="254" t="e">
        <f t="shared" si="58"/>
        <v>#REF!</v>
      </c>
      <c r="T97" s="254" t="e">
        <f t="shared" si="58"/>
        <v>#REF!</v>
      </c>
      <c r="U97" s="255" t="e">
        <f t="shared" si="37"/>
        <v>#REF!</v>
      </c>
    </row>
    <row r="98" spans="1:21" ht="60" x14ac:dyDescent="0.25">
      <c r="A98" s="167" t="s">
        <v>9</v>
      </c>
      <c r="B98" s="5">
        <v>51</v>
      </c>
      <c r="C98" s="5">
        <v>0</v>
      </c>
      <c r="D98" s="3" t="s">
        <v>101</v>
      </c>
      <c r="E98" s="141">
        <v>851</v>
      </c>
      <c r="F98" s="3" t="s">
        <v>13</v>
      </c>
      <c r="G98" s="3" t="s">
        <v>30</v>
      </c>
      <c r="H98" s="3" t="s">
        <v>157</v>
      </c>
      <c r="I98" s="3" t="s">
        <v>22</v>
      </c>
      <c r="J98" s="22">
        <f>'6.ВС'!J97</f>
        <v>242711.89</v>
      </c>
      <c r="K98" s="22">
        <f>'6.ВС'!K97</f>
        <v>242711.89</v>
      </c>
      <c r="L98" s="22">
        <f>'6.ВС'!L97</f>
        <v>0</v>
      </c>
      <c r="M98" s="22">
        <f>'6.ВС'!M97</f>
        <v>0</v>
      </c>
      <c r="N98" s="22">
        <f>'6.ВС'!N97</f>
        <v>242711.89</v>
      </c>
      <c r="O98" s="22">
        <f>'6.ВС'!O97</f>
        <v>104634</v>
      </c>
      <c r="P98" s="255">
        <f t="shared" si="36"/>
        <v>43.110372549115738</v>
      </c>
      <c r="Q98" s="22" t="e">
        <f>'6.ВС'!#REF!</f>
        <v>#REF!</v>
      </c>
      <c r="R98" s="254" t="e">
        <f>'6.ВС'!#REF!</f>
        <v>#REF!</v>
      </c>
      <c r="S98" s="254" t="e">
        <f>'6.ВС'!#REF!</f>
        <v>#REF!</v>
      </c>
      <c r="T98" s="254" t="e">
        <f>'6.ВС'!#REF!</f>
        <v>#REF!</v>
      </c>
      <c r="U98" s="255" t="e">
        <f t="shared" si="37"/>
        <v>#REF!</v>
      </c>
    </row>
    <row r="99" spans="1:21" s="2" customFormat="1" ht="45" x14ac:dyDescent="0.25">
      <c r="A99" s="16" t="s">
        <v>161</v>
      </c>
      <c r="B99" s="221">
        <v>51</v>
      </c>
      <c r="C99" s="221">
        <v>0</v>
      </c>
      <c r="D99" s="4" t="s">
        <v>76</v>
      </c>
      <c r="E99" s="221"/>
      <c r="F99" s="4"/>
      <c r="G99" s="4"/>
      <c r="H99" s="4"/>
      <c r="I99" s="4"/>
      <c r="J99" s="7">
        <f t="shared" ref="J99:T99" si="59">J100</f>
        <v>4555000</v>
      </c>
      <c r="K99" s="7">
        <f t="shared" si="59"/>
        <v>1355000</v>
      </c>
      <c r="L99" s="7">
        <f t="shared" si="59"/>
        <v>3200000</v>
      </c>
      <c r="M99" s="7">
        <f t="shared" si="59"/>
        <v>0</v>
      </c>
      <c r="N99" s="7">
        <f t="shared" si="59"/>
        <v>4555000</v>
      </c>
      <c r="O99" s="7">
        <f t="shared" si="59"/>
        <v>2121892.6</v>
      </c>
      <c r="P99" s="255">
        <f t="shared" si="36"/>
        <v>46.583811196487382</v>
      </c>
      <c r="Q99" s="7" t="e">
        <f t="shared" si="59"/>
        <v>#REF!</v>
      </c>
      <c r="R99" s="262" t="e">
        <f t="shared" si="59"/>
        <v>#REF!</v>
      </c>
      <c r="S99" s="262" t="e">
        <f t="shared" si="59"/>
        <v>#REF!</v>
      </c>
      <c r="T99" s="262" t="e">
        <f t="shared" si="59"/>
        <v>#REF!</v>
      </c>
      <c r="U99" s="255" t="e">
        <f t="shared" si="37"/>
        <v>#REF!</v>
      </c>
    </row>
    <row r="100" spans="1:21" s="2" customFormat="1" ht="30" x14ac:dyDescent="0.25">
      <c r="A100" s="16" t="s">
        <v>6</v>
      </c>
      <c r="B100" s="221">
        <v>51</v>
      </c>
      <c r="C100" s="221">
        <v>0</v>
      </c>
      <c r="D100" s="4" t="s">
        <v>76</v>
      </c>
      <c r="E100" s="5">
        <v>851</v>
      </c>
      <c r="F100" s="4"/>
      <c r="G100" s="4"/>
      <c r="H100" s="4"/>
      <c r="I100" s="4"/>
      <c r="J100" s="7">
        <f t="shared" ref="J100:O100" si="60">J101+J104+J107</f>
        <v>4555000</v>
      </c>
      <c r="K100" s="7">
        <f t="shared" si="60"/>
        <v>1355000</v>
      </c>
      <c r="L100" s="7">
        <f t="shared" si="60"/>
        <v>3200000</v>
      </c>
      <c r="M100" s="7">
        <f t="shared" si="60"/>
        <v>0</v>
      </c>
      <c r="N100" s="7">
        <f t="shared" si="60"/>
        <v>4555000</v>
      </c>
      <c r="O100" s="7">
        <f t="shared" si="60"/>
        <v>2121892.6</v>
      </c>
      <c r="P100" s="255">
        <f t="shared" si="36"/>
        <v>46.583811196487382</v>
      </c>
      <c r="Q100" s="7" t="e">
        <f t="shared" ref="Q100:T100" si="61">Q101+Q104+Q107</f>
        <v>#REF!</v>
      </c>
      <c r="R100" s="262" t="e">
        <f t="shared" si="61"/>
        <v>#REF!</v>
      </c>
      <c r="S100" s="262" t="e">
        <f t="shared" si="61"/>
        <v>#REF!</v>
      </c>
      <c r="T100" s="262" t="e">
        <f t="shared" si="61"/>
        <v>#REF!</v>
      </c>
      <c r="U100" s="255" t="e">
        <f t="shared" si="37"/>
        <v>#REF!</v>
      </c>
    </row>
    <row r="101" spans="1:21" s="2" customFormat="1" ht="90" x14ac:dyDescent="0.25">
      <c r="A101" s="98" t="s">
        <v>766</v>
      </c>
      <c r="B101" s="221">
        <v>51</v>
      </c>
      <c r="C101" s="221">
        <v>0</v>
      </c>
      <c r="D101" s="4" t="s">
        <v>76</v>
      </c>
      <c r="E101" s="221">
        <v>851</v>
      </c>
      <c r="F101" s="4"/>
      <c r="G101" s="4"/>
      <c r="H101" s="4" t="s">
        <v>768</v>
      </c>
      <c r="I101" s="4"/>
      <c r="J101" s="7">
        <f t="shared" ref="J101:T101" si="62">J102</f>
        <v>1355000</v>
      </c>
      <c r="K101" s="7">
        <f t="shared" si="62"/>
        <v>1355000</v>
      </c>
      <c r="L101" s="7">
        <f t="shared" si="62"/>
        <v>0</v>
      </c>
      <c r="M101" s="7">
        <f t="shared" si="62"/>
        <v>0</v>
      </c>
      <c r="N101" s="7">
        <f t="shared" si="62"/>
        <v>1355000</v>
      </c>
      <c r="O101" s="7">
        <f t="shared" si="62"/>
        <v>0</v>
      </c>
      <c r="P101" s="255">
        <f t="shared" si="36"/>
        <v>0</v>
      </c>
      <c r="Q101" s="7" t="e">
        <f t="shared" si="62"/>
        <v>#REF!</v>
      </c>
      <c r="R101" s="262" t="e">
        <f t="shared" si="62"/>
        <v>#REF!</v>
      </c>
      <c r="S101" s="262" t="e">
        <f t="shared" si="62"/>
        <v>#REF!</v>
      </c>
      <c r="T101" s="262" t="e">
        <f t="shared" si="62"/>
        <v>#REF!</v>
      </c>
      <c r="U101" s="255" t="e">
        <f t="shared" si="37"/>
        <v>#REF!</v>
      </c>
    </row>
    <row r="102" spans="1:21" s="2" customFormat="1" ht="60" x14ac:dyDescent="0.25">
      <c r="A102" s="73" t="s">
        <v>20</v>
      </c>
      <c r="B102" s="221">
        <v>51</v>
      </c>
      <c r="C102" s="221">
        <v>0</v>
      </c>
      <c r="D102" s="4" t="s">
        <v>76</v>
      </c>
      <c r="E102" s="221">
        <v>851</v>
      </c>
      <c r="F102" s="4"/>
      <c r="G102" s="4"/>
      <c r="H102" s="4" t="s">
        <v>768</v>
      </c>
      <c r="I102" s="4"/>
      <c r="J102" s="7">
        <f t="shared" ref="J102:T102" si="63">J103</f>
        <v>1355000</v>
      </c>
      <c r="K102" s="7">
        <f t="shared" si="63"/>
        <v>1355000</v>
      </c>
      <c r="L102" s="7">
        <f t="shared" si="63"/>
        <v>0</v>
      </c>
      <c r="M102" s="7">
        <f t="shared" si="63"/>
        <v>0</v>
      </c>
      <c r="N102" s="7">
        <f t="shared" si="63"/>
        <v>1355000</v>
      </c>
      <c r="O102" s="7">
        <f t="shared" si="63"/>
        <v>0</v>
      </c>
      <c r="P102" s="255">
        <f t="shared" si="36"/>
        <v>0</v>
      </c>
      <c r="Q102" s="7" t="e">
        <f t="shared" si="63"/>
        <v>#REF!</v>
      </c>
      <c r="R102" s="262" t="e">
        <f t="shared" si="63"/>
        <v>#REF!</v>
      </c>
      <c r="S102" s="262" t="e">
        <f t="shared" si="63"/>
        <v>#REF!</v>
      </c>
      <c r="T102" s="262" t="e">
        <f t="shared" si="63"/>
        <v>#REF!</v>
      </c>
      <c r="U102" s="255" t="e">
        <f t="shared" si="37"/>
        <v>#REF!</v>
      </c>
    </row>
    <row r="103" spans="1:21" s="2" customFormat="1" ht="60" x14ac:dyDescent="0.25">
      <c r="A103" s="73" t="s">
        <v>9</v>
      </c>
      <c r="B103" s="221">
        <v>51</v>
      </c>
      <c r="C103" s="221">
        <v>0</v>
      </c>
      <c r="D103" s="4" t="s">
        <v>76</v>
      </c>
      <c r="E103" s="221">
        <v>851</v>
      </c>
      <c r="F103" s="4"/>
      <c r="G103" s="4"/>
      <c r="H103" s="4" t="s">
        <v>768</v>
      </c>
      <c r="I103" s="4"/>
      <c r="J103" s="7">
        <f>'6.ВС'!J101</f>
        <v>1355000</v>
      </c>
      <c r="K103" s="7">
        <f>'6.ВС'!K101</f>
        <v>1355000</v>
      </c>
      <c r="L103" s="7">
        <f>'6.ВС'!L101</f>
        <v>0</v>
      </c>
      <c r="M103" s="7">
        <f>'6.ВС'!M101</f>
        <v>0</v>
      </c>
      <c r="N103" s="7">
        <f>'6.ВС'!N101</f>
        <v>1355000</v>
      </c>
      <c r="O103" s="7">
        <f>'6.ВС'!O101</f>
        <v>0</v>
      </c>
      <c r="P103" s="255">
        <f t="shared" si="36"/>
        <v>0</v>
      </c>
      <c r="Q103" s="7" t="e">
        <f>'6.ВС'!#REF!</f>
        <v>#REF!</v>
      </c>
      <c r="R103" s="262" t="e">
        <f>'6.ВС'!#REF!</f>
        <v>#REF!</v>
      </c>
      <c r="S103" s="262" t="e">
        <f>'6.ВС'!#REF!</f>
        <v>#REF!</v>
      </c>
      <c r="T103" s="262" t="e">
        <f>'6.ВС'!#REF!</f>
        <v>#REF!</v>
      </c>
      <c r="U103" s="255" t="e">
        <f t="shared" si="37"/>
        <v>#REF!</v>
      </c>
    </row>
    <row r="104" spans="1:21" ht="150" x14ac:dyDescent="0.25">
      <c r="A104" s="16" t="s">
        <v>242</v>
      </c>
      <c r="B104" s="221">
        <v>51</v>
      </c>
      <c r="C104" s="221">
        <v>0</v>
      </c>
      <c r="D104" s="4" t="s">
        <v>76</v>
      </c>
      <c r="E104" s="221">
        <v>851</v>
      </c>
      <c r="F104" s="4" t="s">
        <v>13</v>
      </c>
      <c r="G104" s="4" t="s">
        <v>57</v>
      </c>
      <c r="H104" s="4" t="s">
        <v>192</v>
      </c>
      <c r="I104" s="4"/>
      <c r="J104" s="7">
        <f t="shared" ref="J104:T108" si="64">J105</f>
        <v>3144900</v>
      </c>
      <c r="K104" s="7">
        <f t="shared" si="64"/>
        <v>0</v>
      </c>
      <c r="L104" s="7">
        <f t="shared" si="64"/>
        <v>3144900</v>
      </c>
      <c r="M104" s="7">
        <f t="shared" si="64"/>
        <v>0</v>
      </c>
      <c r="N104" s="7">
        <f t="shared" si="64"/>
        <v>3144900</v>
      </c>
      <c r="O104" s="7">
        <f t="shared" si="64"/>
        <v>2078389.6</v>
      </c>
      <c r="P104" s="255">
        <f t="shared" si="36"/>
        <v>66.087621228019984</v>
      </c>
      <c r="Q104" s="7" t="e">
        <f t="shared" si="64"/>
        <v>#REF!</v>
      </c>
      <c r="R104" s="262" t="e">
        <f t="shared" si="64"/>
        <v>#REF!</v>
      </c>
      <c r="S104" s="262" t="e">
        <f t="shared" si="64"/>
        <v>#REF!</v>
      </c>
      <c r="T104" s="262" t="e">
        <f t="shared" si="64"/>
        <v>#REF!</v>
      </c>
      <c r="U104" s="255" t="e">
        <f t="shared" si="37"/>
        <v>#REF!</v>
      </c>
    </row>
    <row r="105" spans="1:21" x14ac:dyDescent="0.25">
      <c r="A105" s="167" t="s">
        <v>23</v>
      </c>
      <c r="B105" s="141">
        <v>51</v>
      </c>
      <c r="C105" s="141">
        <v>0</v>
      </c>
      <c r="D105" s="4" t="s">
        <v>76</v>
      </c>
      <c r="E105" s="141">
        <v>851</v>
      </c>
      <c r="F105" s="4"/>
      <c r="G105" s="4"/>
      <c r="H105" s="4" t="s">
        <v>192</v>
      </c>
      <c r="I105" s="4" t="s">
        <v>24</v>
      </c>
      <c r="J105" s="7">
        <f t="shared" si="64"/>
        <v>3144900</v>
      </c>
      <c r="K105" s="7">
        <f t="shared" si="64"/>
        <v>0</v>
      </c>
      <c r="L105" s="7">
        <f t="shared" si="64"/>
        <v>3144900</v>
      </c>
      <c r="M105" s="7">
        <f t="shared" si="64"/>
        <v>0</v>
      </c>
      <c r="N105" s="7">
        <f t="shared" si="64"/>
        <v>3144900</v>
      </c>
      <c r="O105" s="7">
        <f t="shared" si="64"/>
        <v>2078389.6</v>
      </c>
      <c r="P105" s="255">
        <f t="shared" si="36"/>
        <v>66.087621228019984</v>
      </c>
      <c r="Q105" s="7" t="e">
        <f t="shared" si="64"/>
        <v>#REF!</v>
      </c>
      <c r="R105" s="262" t="e">
        <f t="shared" si="64"/>
        <v>#REF!</v>
      </c>
      <c r="S105" s="262" t="e">
        <f t="shared" si="64"/>
        <v>#REF!</v>
      </c>
      <c r="T105" s="262" t="e">
        <f t="shared" si="64"/>
        <v>#REF!</v>
      </c>
      <c r="U105" s="255" t="e">
        <f t="shared" si="37"/>
        <v>#REF!</v>
      </c>
    </row>
    <row r="106" spans="1:21" ht="75" x14ac:dyDescent="0.25">
      <c r="A106" s="167" t="s">
        <v>162</v>
      </c>
      <c r="B106" s="141">
        <v>51</v>
      </c>
      <c r="C106" s="141">
        <v>0</v>
      </c>
      <c r="D106" s="4" t="s">
        <v>76</v>
      </c>
      <c r="E106" s="141">
        <v>851</v>
      </c>
      <c r="F106" s="4"/>
      <c r="G106" s="4"/>
      <c r="H106" s="4" t="s">
        <v>192</v>
      </c>
      <c r="I106" s="4" t="s">
        <v>55</v>
      </c>
      <c r="J106" s="7">
        <f>'6.ВС'!J104</f>
        <v>3144900</v>
      </c>
      <c r="K106" s="7">
        <f>'6.ВС'!K104</f>
        <v>0</v>
      </c>
      <c r="L106" s="7">
        <f>'6.ВС'!L104</f>
        <v>3144900</v>
      </c>
      <c r="M106" s="7">
        <f>'6.ВС'!M104</f>
        <v>0</v>
      </c>
      <c r="N106" s="7">
        <f>'6.ВС'!N104</f>
        <v>3144900</v>
      </c>
      <c r="O106" s="7">
        <f>'6.ВС'!O104</f>
        <v>2078389.6</v>
      </c>
      <c r="P106" s="255">
        <f t="shared" si="36"/>
        <v>66.087621228019984</v>
      </c>
      <c r="Q106" s="7" t="e">
        <f>'6.ВС'!#REF!</f>
        <v>#REF!</v>
      </c>
      <c r="R106" s="262" t="e">
        <f>'6.ВС'!#REF!</f>
        <v>#REF!</v>
      </c>
      <c r="S106" s="262" t="e">
        <f>'6.ВС'!#REF!</f>
        <v>#REF!</v>
      </c>
      <c r="T106" s="262" t="e">
        <f>'6.ВС'!#REF!</f>
        <v>#REF!</v>
      </c>
      <c r="U106" s="255" t="e">
        <f t="shared" si="37"/>
        <v>#REF!</v>
      </c>
    </row>
    <row r="107" spans="1:21" ht="30" x14ac:dyDescent="0.25">
      <c r="A107" s="16" t="s">
        <v>58</v>
      </c>
      <c r="B107" s="141">
        <v>51</v>
      </c>
      <c r="C107" s="141">
        <v>0</v>
      </c>
      <c r="D107" s="4" t="s">
        <v>76</v>
      </c>
      <c r="E107" s="141">
        <v>851</v>
      </c>
      <c r="F107" s="4" t="s">
        <v>13</v>
      </c>
      <c r="G107" s="4" t="s">
        <v>57</v>
      </c>
      <c r="H107" s="4" t="s">
        <v>193</v>
      </c>
      <c r="I107" s="4"/>
      <c r="J107" s="7">
        <f t="shared" si="64"/>
        <v>55100</v>
      </c>
      <c r="K107" s="7">
        <f t="shared" si="64"/>
        <v>0</v>
      </c>
      <c r="L107" s="7">
        <f t="shared" si="64"/>
        <v>55100</v>
      </c>
      <c r="M107" s="7">
        <f t="shared" si="64"/>
        <v>0</v>
      </c>
      <c r="N107" s="7">
        <f t="shared" si="64"/>
        <v>55100</v>
      </c>
      <c r="O107" s="7">
        <f t="shared" si="64"/>
        <v>43503</v>
      </c>
      <c r="P107" s="255">
        <f t="shared" si="36"/>
        <v>78.952813067150643</v>
      </c>
      <c r="Q107" s="7" t="e">
        <f t="shared" si="64"/>
        <v>#REF!</v>
      </c>
      <c r="R107" s="262" t="e">
        <f t="shared" si="64"/>
        <v>#REF!</v>
      </c>
      <c r="S107" s="262" t="e">
        <f t="shared" si="64"/>
        <v>#REF!</v>
      </c>
      <c r="T107" s="262" t="e">
        <f t="shared" si="64"/>
        <v>#REF!</v>
      </c>
      <c r="U107" s="255" t="e">
        <f t="shared" si="37"/>
        <v>#REF!</v>
      </c>
    </row>
    <row r="108" spans="1:21" x14ac:dyDescent="0.25">
      <c r="A108" s="167" t="s">
        <v>23</v>
      </c>
      <c r="B108" s="141">
        <v>51</v>
      </c>
      <c r="C108" s="141">
        <v>0</v>
      </c>
      <c r="D108" s="4" t="s">
        <v>76</v>
      </c>
      <c r="E108" s="141">
        <v>851</v>
      </c>
      <c r="F108" s="4" t="s">
        <v>13</v>
      </c>
      <c r="G108" s="4" t="s">
        <v>57</v>
      </c>
      <c r="H108" s="4" t="s">
        <v>193</v>
      </c>
      <c r="I108" s="4" t="s">
        <v>24</v>
      </c>
      <c r="J108" s="7">
        <f t="shared" si="64"/>
        <v>55100</v>
      </c>
      <c r="K108" s="7">
        <f t="shared" si="64"/>
        <v>0</v>
      </c>
      <c r="L108" s="7">
        <f t="shared" si="64"/>
        <v>55100</v>
      </c>
      <c r="M108" s="7">
        <f t="shared" si="64"/>
        <v>0</v>
      </c>
      <c r="N108" s="7">
        <f t="shared" si="64"/>
        <v>55100</v>
      </c>
      <c r="O108" s="7">
        <f t="shared" si="64"/>
        <v>43503</v>
      </c>
      <c r="P108" s="255">
        <f t="shared" si="36"/>
        <v>78.952813067150643</v>
      </c>
      <c r="Q108" s="7" t="e">
        <f t="shared" si="64"/>
        <v>#REF!</v>
      </c>
      <c r="R108" s="262" t="e">
        <f t="shared" si="64"/>
        <v>#REF!</v>
      </c>
      <c r="S108" s="262" t="e">
        <f t="shared" si="64"/>
        <v>#REF!</v>
      </c>
      <c r="T108" s="262" t="e">
        <f t="shared" si="64"/>
        <v>#REF!</v>
      </c>
      <c r="U108" s="255" t="e">
        <f t="shared" si="37"/>
        <v>#REF!</v>
      </c>
    </row>
    <row r="109" spans="1:21" ht="30" x14ac:dyDescent="0.25">
      <c r="A109" s="167" t="s">
        <v>25</v>
      </c>
      <c r="B109" s="141">
        <v>51</v>
      </c>
      <c r="C109" s="141">
        <v>0</v>
      </c>
      <c r="D109" s="4" t="s">
        <v>76</v>
      </c>
      <c r="E109" s="141">
        <v>851</v>
      </c>
      <c r="F109" s="4" t="s">
        <v>13</v>
      </c>
      <c r="G109" s="4" t="s">
        <v>57</v>
      </c>
      <c r="H109" s="4" t="s">
        <v>193</v>
      </c>
      <c r="I109" s="4" t="s">
        <v>26</v>
      </c>
      <c r="J109" s="7">
        <f>'6.ВС'!J107</f>
        <v>55100</v>
      </c>
      <c r="K109" s="7">
        <f>'6.ВС'!K107</f>
        <v>0</v>
      </c>
      <c r="L109" s="7">
        <f>'6.ВС'!L107</f>
        <v>55100</v>
      </c>
      <c r="M109" s="7">
        <f>'6.ВС'!M107</f>
        <v>0</v>
      </c>
      <c r="N109" s="7">
        <f>'6.ВС'!N107</f>
        <v>55100</v>
      </c>
      <c r="O109" s="7">
        <f>'6.ВС'!O107</f>
        <v>43503</v>
      </c>
      <c r="P109" s="255">
        <f t="shared" si="36"/>
        <v>78.952813067150643</v>
      </c>
      <c r="Q109" s="7" t="e">
        <f>'6.ВС'!#REF!</f>
        <v>#REF!</v>
      </c>
      <c r="R109" s="262" t="e">
        <f>'6.ВС'!#REF!</f>
        <v>#REF!</v>
      </c>
      <c r="S109" s="262" t="e">
        <f>'6.ВС'!#REF!</f>
        <v>#REF!</v>
      </c>
      <c r="T109" s="262" t="e">
        <f>'6.ВС'!#REF!</f>
        <v>#REF!</v>
      </c>
      <c r="U109" s="255" t="e">
        <f t="shared" si="37"/>
        <v>#REF!</v>
      </c>
    </row>
    <row r="110" spans="1:21" ht="60" x14ac:dyDescent="0.25">
      <c r="A110" s="16" t="s">
        <v>163</v>
      </c>
      <c r="B110" s="141">
        <v>51</v>
      </c>
      <c r="C110" s="141">
        <v>0</v>
      </c>
      <c r="D110" s="4" t="s">
        <v>57</v>
      </c>
      <c r="E110" s="141"/>
      <c r="F110" s="4"/>
      <c r="G110" s="4"/>
      <c r="H110" s="4"/>
      <c r="I110" s="4"/>
      <c r="J110" s="7">
        <f t="shared" ref="J110:T113" si="65">J111</f>
        <v>8915388.4299999997</v>
      </c>
      <c r="K110" s="7">
        <f t="shared" si="65"/>
        <v>0</v>
      </c>
      <c r="L110" s="7">
        <f t="shared" si="65"/>
        <v>8915388.4299999997</v>
      </c>
      <c r="M110" s="7">
        <f t="shared" si="65"/>
        <v>0</v>
      </c>
      <c r="N110" s="7">
        <f t="shared" si="65"/>
        <v>8915388.4299999997</v>
      </c>
      <c r="O110" s="7">
        <f t="shared" si="65"/>
        <v>4622619.9000000004</v>
      </c>
      <c r="P110" s="255">
        <f t="shared" si="36"/>
        <v>51.849899040237332</v>
      </c>
      <c r="Q110" s="7" t="e">
        <f t="shared" si="65"/>
        <v>#REF!</v>
      </c>
      <c r="R110" s="262" t="e">
        <f t="shared" si="65"/>
        <v>#REF!</v>
      </c>
      <c r="S110" s="262" t="e">
        <f t="shared" si="65"/>
        <v>#REF!</v>
      </c>
      <c r="T110" s="262" t="e">
        <f t="shared" si="65"/>
        <v>#REF!</v>
      </c>
      <c r="U110" s="255" t="e">
        <f t="shared" si="37"/>
        <v>#REF!</v>
      </c>
    </row>
    <row r="111" spans="1:21" ht="30" x14ac:dyDescent="0.25">
      <c r="A111" s="16" t="s">
        <v>6</v>
      </c>
      <c r="B111" s="141">
        <v>51</v>
      </c>
      <c r="C111" s="141">
        <v>0</v>
      </c>
      <c r="D111" s="4" t="s">
        <v>57</v>
      </c>
      <c r="E111" s="141">
        <v>851</v>
      </c>
      <c r="F111" s="4"/>
      <c r="G111" s="4"/>
      <c r="H111" s="4"/>
      <c r="I111" s="4"/>
      <c r="J111" s="7">
        <f t="shared" si="65"/>
        <v>8915388.4299999997</v>
      </c>
      <c r="K111" s="7">
        <f t="shared" si="65"/>
        <v>0</v>
      </c>
      <c r="L111" s="7">
        <f t="shared" si="65"/>
        <v>8915388.4299999997</v>
      </c>
      <c r="M111" s="7">
        <f t="shared" si="65"/>
        <v>0</v>
      </c>
      <c r="N111" s="7">
        <f t="shared" si="65"/>
        <v>8915388.4299999997</v>
      </c>
      <c r="O111" s="7">
        <f t="shared" si="65"/>
        <v>4622619.9000000004</v>
      </c>
      <c r="P111" s="255">
        <f t="shared" si="36"/>
        <v>51.849899040237332</v>
      </c>
      <c r="Q111" s="7" t="e">
        <f t="shared" si="65"/>
        <v>#REF!</v>
      </c>
      <c r="R111" s="262" t="e">
        <f t="shared" si="65"/>
        <v>#REF!</v>
      </c>
      <c r="S111" s="262" t="e">
        <f t="shared" si="65"/>
        <v>#REF!</v>
      </c>
      <c r="T111" s="262" t="e">
        <f t="shared" si="65"/>
        <v>#REF!</v>
      </c>
      <c r="U111" s="255" t="e">
        <f t="shared" si="37"/>
        <v>#REF!</v>
      </c>
    </row>
    <row r="112" spans="1:21" ht="390" x14ac:dyDescent="0.25">
      <c r="A112" s="16" t="s">
        <v>194</v>
      </c>
      <c r="B112" s="141">
        <v>51</v>
      </c>
      <c r="C112" s="141">
        <v>0</v>
      </c>
      <c r="D112" s="4" t="s">
        <v>57</v>
      </c>
      <c r="E112" s="141">
        <v>851</v>
      </c>
      <c r="F112" s="4" t="s">
        <v>13</v>
      </c>
      <c r="G112" s="4" t="s">
        <v>57</v>
      </c>
      <c r="H112" s="4" t="s">
        <v>195</v>
      </c>
      <c r="I112" s="4"/>
      <c r="J112" s="7">
        <f t="shared" si="65"/>
        <v>8915388.4299999997</v>
      </c>
      <c r="K112" s="7">
        <f t="shared" si="65"/>
        <v>0</v>
      </c>
      <c r="L112" s="7">
        <f t="shared" si="65"/>
        <v>8915388.4299999997</v>
      </c>
      <c r="M112" s="7">
        <f t="shared" si="65"/>
        <v>0</v>
      </c>
      <c r="N112" s="7">
        <f t="shared" si="65"/>
        <v>8915388.4299999997</v>
      </c>
      <c r="O112" s="7">
        <f t="shared" si="65"/>
        <v>4622619.9000000004</v>
      </c>
      <c r="P112" s="255">
        <f t="shared" si="36"/>
        <v>51.849899040237332</v>
      </c>
      <c r="Q112" s="7" t="e">
        <f t="shared" si="65"/>
        <v>#REF!</v>
      </c>
      <c r="R112" s="262" t="e">
        <f t="shared" si="65"/>
        <v>#REF!</v>
      </c>
      <c r="S112" s="262" t="e">
        <f t="shared" si="65"/>
        <v>#REF!</v>
      </c>
      <c r="T112" s="262" t="e">
        <f t="shared" si="65"/>
        <v>#REF!</v>
      </c>
      <c r="U112" s="255" t="e">
        <f t="shared" si="37"/>
        <v>#REF!</v>
      </c>
    </row>
    <row r="113" spans="1:21" x14ac:dyDescent="0.25">
      <c r="A113" s="166" t="s">
        <v>34</v>
      </c>
      <c r="B113" s="141">
        <v>51</v>
      </c>
      <c r="C113" s="141">
        <v>0</v>
      </c>
      <c r="D113" s="4" t="s">
        <v>57</v>
      </c>
      <c r="E113" s="141">
        <v>851</v>
      </c>
      <c r="F113" s="4"/>
      <c r="G113" s="4"/>
      <c r="H113" s="4" t="s">
        <v>195</v>
      </c>
      <c r="I113" s="4" t="s">
        <v>35</v>
      </c>
      <c r="J113" s="7">
        <f t="shared" si="65"/>
        <v>8915388.4299999997</v>
      </c>
      <c r="K113" s="7">
        <f t="shared" si="65"/>
        <v>0</v>
      </c>
      <c r="L113" s="7">
        <f t="shared" si="65"/>
        <v>8915388.4299999997</v>
      </c>
      <c r="M113" s="7">
        <f t="shared" si="65"/>
        <v>0</v>
      </c>
      <c r="N113" s="7">
        <f t="shared" si="65"/>
        <v>8915388.4299999997</v>
      </c>
      <c r="O113" s="7">
        <f t="shared" si="65"/>
        <v>4622619.9000000004</v>
      </c>
      <c r="P113" s="255">
        <f t="shared" si="36"/>
        <v>51.849899040237332</v>
      </c>
      <c r="Q113" s="7" t="e">
        <f t="shared" si="65"/>
        <v>#REF!</v>
      </c>
      <c r="R113" s="262" t="e">
        <f t="shared" si="65"/>
        <v>#REF!</v>
      </c>
      <c r="S113" s="262" t="e">
        <f t="shared" si="65"/>
        <v>#REF!</v>
      </c>
      <c r="T113" s="262" t="e">
        <f t="shared" si="65"/>
        <v>#REF!</v>
      </c>
      <c r="U113" s="255" t="e">
        <f t="shared" si="37"/>
        <v>#REF!</v>
      </c>
    </row>
    <row r="114" spans="1:21" ht="30" x14ac:dyDescent="0.25">
      <c r="A114" s="167" t="s">
        <v>60</v>
      </c>
      <c r="B114" s="141">
        <v>51</v>
      </c>
      <c r="C114" s="141">
        <v>0</v>
      </c>
      <c r="D114" s="4" t="s">
        <v>57</v>
      </c>
      <c r="E114" s="141">
        <v>851</v>
      </c>
      <c r="F114" s="4"/>
      <c r="G114" s="4"/>
      <c r="H114" s="4" t="s">
        <v>195</v>
      </c>
      <c r="I114" s="4" t="s">
        <v>61</v>
      </c>
      <c r="J114" s="7">
        <f>'6.ВС'!J111</f>
        <v>8915388.4299999997</v>
      </c>
      <c r="K114" s="7">
        <f>'6.ВС'!K111</f>
        <v>0</v>
      </c>
      <c r="L114" s="7">
        <f>'6.ВС'!L111</f>
        <v>8915388.4299999997</v>
      </c>
      <c r="M114" s="7">
        <f>'6.ВС'!M111</f>
        <v>0</v>
      </c>
      <c r="N114" s="7">
        <f>'6.ВС'!N111</f>
        <v>8915388.4299999997</v>
      </c>
      <c r="O114" s="7">
        <f>'6.ВС'!O111</f>
        <v>4622619.9000000004</v>
      </c>
      <c r="P114" s="255">
        <f t="shared" ref="P114:P154" si="66">O114/N114*100</f>
        <v>51.849899040237332</v>
      </c>
      <c r="Q114" s="7" t="e">
        <f>'6.ВС'!#REF!</f>
        <v>#REF!</v>
      </c>
      <c r="R114" s="262" t="e">
        <f>'6.ВС'!#REF!</f>
        <v>#REF!</v>
      </c>
      <c r="S114" s="262" t="e">
        <f>'6.ВС'!#REF!</f>
        <v>#REF!</v>
      </c>
      <c r="T114" s="262" t="e">
        <f>'6.ВС'!#REF!</f>
        <v>#REF!</v>
      </c>
      <c r="U114" s="255" t="e">
        <f t="shared" ref="U114:U154" si="67">T114/S114*100</f>
        <v>#REF!</v>
      </c>
    </row>
    <row r="115" spans="1:21" ht="75" x14ac:dyDescent="0.25">
      <c r="A115" s="16" t="s">
        <v>657</v>
      </c>
      <c r="B115" s="5">
        <v>51</v>
      </c>
      <c r="C115" s="5">
        <v>0</v>
      </c>
      <c r="D115" s="3" t="s">
        <v>49</v>
      </c>
      <c r="E115" s="141"/>
      <c r="F115" s="3"/>
      <c r="G115" s="3"/>
      <c r="H115" s="3"/>
      <c r="I115" s="3"/>
      <c r="J115" s="22">
        <f t="shared" ref="J115:T115" si="68">J116</f>
        <v>2256280</v>
      </c>
      <c r="K115" s="22">
        <f t="shared" si="68"/>
        <v>0</v>
      </c>
      <c r="L115" s="22">
        <f t="shared" si="68"/>
        <v>2256280</v>
      </c>
      <c r="M115" s="22">
        <f t="shared" si="68"/>
        <v>0</v>
      </c>
      <c r="N115" s="22">
        <f t="shared" si="68"/>
        <v>2256280</v>
      </c>
      <c r="O115" s="22">
        <f t="shared" si="68"/>
        <v>714831.59</v>
      </c>
      <c r="P115" s="255">
        <f t="shared" si="66"/>
        <v>31.681865282677681</v>
      </c>
      <c r="Q115" s="22" t="e">
        <f t="shared" si="68"/>
        <v>#REF!</v>
      </c>
      <c r="R115" s="254" t="e">
        <f t="shared" si="68"/>
        <v>#REF!</v>
      </c>
      <c r="S115" s="254" t="e">
        <f t="shared" si="68"/>
        <v>#REF!</v>
      </c>
      <c r="T115" s="254" t="e">
        <f t="shared" si="68"/>
        <v>#REF!</v>
      </c>
      <c r="U115" s="255" t="e">
        <f t="shared" si="67"/>
        <v>#REF!</v>
      </c>
    </row>
    <row r="116" spans="1:21" ht="30" x14ac:dyDescent="0.25">
      <c r="A116" s="16" t="s">
        <v>6</v>
      </c>
      <c r="B116" s="5">
        <v>51</v>
      </c>
      <c r="C116" s="5">
        <v>0</v>
      </c>
      <c r="D116" s="3" t="s">
        <v>49</v>
      </c>
      <c r="E116" s="5">
        <v>851</v>
      </c>
      <c r="F116" s="3"/>
      <c r="G116" s="3"/>
      <c r="H116" s="3"/>
      <c r="I116" s="3"/>
      <c r="J116" s="176">
        <f>J117+J120+J123+J126</f>
        <v>2256280</v>
      </c>
      <c r="K116" s="176">
        <f t="shared" ref="K116:T116" si="69">K117+K120+K123+K126</f>
        <v>0</v>
      </c>
      <c r="L116" s="176">
        <f t="shared" si="69"/>
        <v>2256280</v>
      </c>
      <c r="M116" s="176">
        <f t="shared" si="69"/>
        <v>0</v>
      </c>
      <c r="N116" s="176">
        <f t="shared" si="69"/>
        <v>2256280</v>
      </c>
      <c r="O116" s="176">
        <f t="shared" si="69"/>
        <v>714831.59</v>
      </c>
      <c r="P116" s="176">
        <f t="shared" si="69"/>
        <v>164.0841044686843</v>
      </c>
      <c r="Q116" s="176" t="e">
        <f t="shared" si="69"/>
        <v>#REF!</v>
      </c>
      <c r="R116" s="176" t="e">
        <f t="shared" si="69"/>
        <v>#REF!</v>
      </c>
      <c r="S116" s="176" t="e">
        <f t="shared" si="69"/>
        <v>#REF!</v>
      </c>
      <c r="T116" s="176" t="e">
        <f t="shared" si="69"/>
        <v>#REF!</v>
      </c>
      <c r="U116" s="255" t="e">
        <f t="shared" si="67"/>
        <v>#REF!</v>
      </c>
    </row>
    <row r="117" spans="1:21" ht="60" x14ac:dyDescent="0.25">
      <c r="A117" s="16" t="s">
        <v>74</v>
      </c>
      <c r="B117" s="141">
        <v>51</v>
      </c>
      <c r="C117" s="141">
        <v>0</v>
      </c>
      <c r="D117" s="3" t="s">
        <v>49</v>
      </c>
      <c r="E117" s="141">
        <v>851</v>
      </c>
      <c r="F117" s="3" t="s">
        <v>30</v>
      </c>
      <c r="G117" s="3" t="s">
        <v>43</v>
      </c>
      <c r="H117" s="3" t="s">
        <v>198</v>
      </c>
      <c r="I117" s="3"/>
      <c r="J117" s="22">
        <f t="shared" ref="J117:T118" si="70">J118</f>
        <v>1930000</v>
      </c>
      <c r="K117" s="22">
        <f t="shared" si="70"/>
        <v>0</v>
      </c>
      <c r="L117" s="22">
        <f t="shared" si="70"/>
        <v>1930000</v>
      </c>
      <c r="M117" s="22">
        <f t="shared" si="70"/>
        <v>0</v>
      </c>
      <c r="N117" s="22">
        <f t="shared" si="70"/>
        <v>1930000</v>
      </c>
      <c r="O117" s="22">
        <f t="shared" si="70"/>
        <v>615250</v>
      </c>
      <c r="P117" s="255">
        <f t="shared" si="66"/>
        <v>31.878238341968913</v>
      </c>
      <c r="Q117" s="22" t="e">
        <f t="shared" si="70"/>
        <v>#REF!</v>
      </c>
      <c r="R117" s="254" t="e">
        <f t="shared" si="70"/>
        <v>#REF!</v>
      </c>
      <c r="S117" s="254" t="e">
        <f t="shared" si="70"/>
        <v>#REF!</v>
      </c>
      <c r="T117" s="254" t="e">
        <f t="shared" si="70"/>
        <v>#REF!</v>
      </c>
      <c r="U117" s="255" t="e">
        <f t="shared" si="67"/>
        <v>#REF!</v>
      </c>
    </row>
    <row r="118" spans="1:21" ht="45" x14ac:dyDescent="0.25">
      <c r="A118" s="167" t="s">
        <v>70</v>
      </c>
      <c r="B118" s="141">
        <v>51</v>
      </c>
      <c r="C118" s="141">
        <v>0</v>
      </c>
      <c r="D118" s="3" t="s">
        <v>49</v>
      </c>
      <c r="E118" s="141">
        <v>851</v>
      </c>
      <c r="F118" s="3" t="s">
        <v>30</v>
      </c>
      <c r="G118" s="3" t="s">
        <v>43</v>
      </c>
      <c r="H118" s="3" t="s">
        <v>198</v>
      </c>
      <c r="I118" s="3" t="s">
        <v>71</v>
      </c>
      <c r="J118" s="22">
        <f t="shared" si="70"/>
        <v>1930000</v>
      </c>
      <c r="K118" s="22">
        <f t="shared" si="70"/>
        <v>0</v>
      </c>
      <c r="L118" s="22">
        <f t="shared" si="70"/>
        <v>1930000</v>
      </c>
      <c r="M118" s="22">
        <f t="shared" si="70"/>
        <v>0</v>
      </c>
      <c r="N118" s="22">
        <f t="shared" si="70"/>
        <v>1930000</v>
      </c>
      <c r="O118" s="22">
        <f t="shared" si="70"/>
        <v>615250</v>
      </c>
      <c r="P118" s="255">
        <f t="shared" si="66"/>
        <v>31.878238341968913</v>
      </c>
      <c r="Q118" s="22" t="e">
        <f t="shared" si="70"/>
        <v>#REF!</v>
      </c>
      <c r="R118" s="254" t="e">
        <f t="shared" si="70"/>
        <v>#REF!</v>
      </c>
      <c r="S118" s="254" t="e">
        <f t="shared" si="70"/>
        <v>#REF!</v>
      </c>
      <c r="T118" s="254" t="e">
        <f t="shared" si="70"/>
        <v>#REF!</v>
      </c>
      <c r="U118" s="255" t="e">
        <f t="shared" si="67"/>
        <v>#REF!</v>
      </c>
    </row>
    <row r="119" spans="1:21" x14ac:dyDescent="0.25">
      <c r="A119" s="167" t="s">
        <v>72</v>
      </c>
      <c r="B119" s="141">
        <v>51</v>
      </c>
      <c r="C119" s="141">
        <v>0</v>
      </c>
      <c r="D119" s="3" t="s">
        <v>49</v>
      </c>
      <c r="E119" s="141">
        <v>851</v>
      </c>
      <c r="F119" s="3" t="s">
        <v>30</v>
      </c>
      <c r="G119" s="3" t="s">
        <v>43</v>
      </c>
      <c r="H119" s="3" t="s">
        <v>198</v>
      </c>
      <c r="I119" s="3" t="s">
        <v>73</v>
      </c>
      <c r="J119" s="22">
        <f>'6.ВС'!J130</f>
        <v>1930000</v>
      </c>
      <c r="K119" s="22">
        <f>'6.ВС'!K130</f>
        <v>0</v>
      </c>
      <c r="L119" s="22">
        <f>'6.ВС'!L130</f>
        <v>1930000</v>
      </c>
      <c r="M119" s="22">
        <f>'6.ВС'!M130</f>
        <v>0</v>
      </c>
      <c r="N119" s="22">
        <f>'6.ВС'!N130</f>
        <v>1930000</v>
      </c>
      <c r="O119" s="22">
        <f>'6.ВС'!O130</f>
        <v>615250</v>
      </c>
      <c r="P119" s="255">
        <f t="shared" si="66"/>
        <v>31.878238341968913</v>
      </c>
      <c r="Q119" s="22" t="e">
        <f>'6.ВС'!#REF!</f>
        <v>#REF!</v>
      </c>
      <c r="R119" s="254" t="e">
        <f>'6.ВС'!#REF!</f>
        <v>#REF!</v>
      </c>
      <c r="S119" s="254" t="e">
        <f>'6.ВС'!#REF!</f>
        <v>#REF!</v>
      </c>
      <c r="T119" s="254" t="e">
        <f>'6.ВС'!#REF!</f>
        <v>#REF!</v>
      </c>
      <c r="U119" s="255" t="e">
        <f t="shared" si="67"/>
        <v>#REF!</v>
      </c>
    </row>
    <row r="120" spans="1:21" ht="30" x14ac:dyDescent="0.25">
      <c r="A120" s="9" t="s">
        <v>246</v>
      </c>
      <c r="B120" s="141">
        <v>51</v>
      </c>
      <c r="C120" s="141">
        <v>0</v>
      </c>
      <c r="D120" s="3" t="s">
        <v>49</v>
      </c>
      <c r="E120" s="141">
        <v>851</v>
      </c>
      <c r="F120" s="3" t="s">
        <v>30</v>
      </c>
      <c r="G120" s="3" t="s">
        <v>43</v>
      </c>
      <c r="H120" s="3" t="s">
        <v>247</v>
      </c>
      <c r="I120" s="3"/>
      <c r="J120" s="22">
        <f t="shared" ref="J120:T124" si="71">J121</f>
        <v>79056</v>
      </c>
      <c r="K120" s="22">
        <f t="shared" si="71"/>
        <v>0</v>
      </c>
      <c r="L120" s="22">
        <f t="shared" si="71"/>
        <v>79056</v>
      </c>
      <c r="M120" s="22">
        <f t="shared" si="71"/>
        <v>0</v>
      </c>
      <c r="N120" s="22">
        <f t="shared" si="71"/>
        <v>79056</v>
      </c>
      <c r="O120" s="22">
        <f t="shared" si="71"/>
        <v>55644.36</v>
      </c>
      <c r="P120" s="255">
        <f t="shared" si="66"/>
        <v>70.386004857316337</v>
      </c>
      <c r="Q120" s="22" t="e">
        <f t="shared" si="71"/>
        <v>#REF!</v>
      </c>
      <c r="R120" s="254" t="e">
        <f t="shared" si="71"/>
        <v>#REF!</v>
      </c>
      <c r="S120" s="254" t="e">
        <f t="shared" si="71"/>
        <v>#REF!</v>
      </c>
      <c r="T120" s="254" t="e">
        <f t="shared" si="71"/>
        <v>#REF!</v>
      </c>
      <c r="U120" s="255" t="e">
        <f t="shared" si="67"/>
        <v>#REF!</v>
      </c>
    </row>
    <row r="121" spans="1:21" ht="60" x14ac:dyDescent="0.25">
      <c r="A121" s="167" t="s">
        <v>20</v>
      </c>
      <c r="B121" s="141">
        <v>51</v>
      </c>
      <c r="C121" s="141">
        <v>0</v>
      </c>
      <c r="D121" s="3" t="s">
        <v>49</v>
      </c>
      <c r="E121" s="141">
        <v>851</v>
      </c>
      <c r="F121" s="3" t="s">
        <v>30</v>
      </c>
      <c r="G121" s="3" t="s">
        <v>43</v>
      </c>
      <c r="H121" s="3" t="s">
        <v>247</v>
      </c>
      <c r="I121" s="3" t="s">
        <v>21</v>
      </c>
      <c r="J121" s="22">
        <f t="shared" si="71"/>
        <v>79056</v>
      </c>
      <c r="K121" s="22">
        <f t="shared" si="71"/>
        <v>0</v>
      </c>
      <c r="L121" s="22">
        <f t="shared" si="71"/>
        <v>79056</v>
      </c>
      <c r="M121" s="22">
        <f t="shared" si="71"/>
        <v>0</v>
      </c>
      <c r="N121" s="22">
        <f t="shared" si="71"/>
        <v>79056</v>
      </c>
      <c r="O121" s="22">
        <f t="shared" si="71"/>
        <v>55644.36</v>
      </c>
      <c r="P121" s="255">
        <f t="shared" si="66"/>
        <v>70.386004857316337</v>
      </c>
      <c r="Q121" s="22" t="e">
        <f t="shared" si="71"/>
        <v>#REF!</v>
      </c>
      <c r="R121" s="254" t="e">
        <f t="shared" si="71"/>
        <v>#REF!</v>
      </c>
      <c r="S121" s="254" t="e">
        <f t="shared" si="71"/>
        <v>#REF!</v>
      </c>
      <c r="T121" s="254" t="e">
        <f t="shared" si="71"/>
        <v>#REF!</v>
      </c>
      <c r="U121" s="255" t="e">
        <f t="shared" si="67"/>
        <v>#REF!</v>
      </c>
    </row>
    <row r="122" spans="1:21" ht="60" x14ac:dyDescent="0.25">
      <c r="A122" s="167" t="s">
        <v>9</v>
      </c>
      <c r="B122" s="141">
        <v>51</v>
      </c>
      <c r="C122" s="141">
        <v>0</v>
      </c>
      <c r="D122" s="3" t="s">
        <v>49</v>
      </c>
      <c r="E122" s="141">
        <v>851</v>
      </c>
      <c r="F122" s="3" t="s">
        <v>30</v>
      </c>
      <c r="G122" s="3" t="s">
        <v>43</v>
      </c>
      <c r="H122" s="3" t="s">
        <v>247</v>
      </c>
      <c r="I122" s="3" t="s">
        <v>22</v>
      </c>
      <c r="J122" s="22">
        <f>'6.ВС'!J133</f>
        <v>79056</v>
      </c>
      <c r="K122" s="22">
        <f>'6.ВС'!K133</f>
        <v>0</v>
      </c>
      <c r="L122" s="22">
        <f>'6.ВС'!L133</f>
        <v>79056</v>
      </c>
      <c r="M122" s="22">
        <f>'6.ВС'!M133</f>
        <v>0</v>
      </c>
      <c r="N122" s="22">
        <f>'6.ВС'!N133</f>
        <v>79056</v>
      </c>
      <c r="O122" s="22">
        <f>'6.ВС'!O133</f>
        <v>55644.36</v>
      </c>
      <c r="P122" s="255">
        <f t="shared" si="66"/>
        <v>70.386004857316337</v>
      </c>
      <c r="Q122" s="22" t="e">
        <f>'6.ВС'!#REF!</f>
        <v>#REF!</v>
      </c>
      <c r="R122" s="254" t="e">
        <f>'6.ВС'!#REF!</f>
        <v>#REF!</v>
      </c>
      <c r="S122" s="254" t="e">
        <f>'6.ВС'!#REF!</f>
        <v>#REF!</v>
      </c>
      <c r="T122" s="254" t="e">
        <f>'6.ВС'!#REF!</f>
        <v>#REF!</v>
      </c>
      <c r="U122" s="255" t="e">
        <f t="shared" si="67"/>
        <v>#REF!</v>
      </c>
    </row>
    <row r="123" spans="1:21" ht="30" x14ac:dyDescent="0.25">
      <c r="A123" s="98" t="s">
        <v>574</v>
      </c>
      <c r="B123" s="141">
        <v>51</v>
      </c>
      <c r="C123" s="141">
        <v>0</v>
      </c>
      <c r="D123" s="3" t="s">
        <v>49</v>
      </c>
      <c r="E123" s="141">
        <v>851</v>
      </c>
      <c r="F123" s="3" t="s">
        <v>30</v>
      </c>
      <c r="G123" s="3" t="s">
        <v>43</v>
      </c>
      <c r="H123" s="3" t="s">
        <v>575</v>
      </c>
      <c r="I123" s="3"/>
      <c r="J123" s="22">
        <f t="shared" si="71"/>
        <v>176151</v>
      </c>
      <c r="K123" s="22">
        <f t="shared" si="71"/>
        <v>0</v>
      </c>
      <c r="L123" s="22">
        <f t="shared" si="71"/>
        <v>176151</v>
      </c>
      <c r="M123" s="22">
        <f t="shared" si="71"/>
        <v>0</v>
      </c>
      <c r="N123" s="22">
        <f t="shared" si="71"/>
        <v>176151</v>
      </c>
      <c r="O123" s="22">
        <f t="shared" si="71"/>
        <v>0</v>
      </c>
      <c r="P123" s="255">
        <f t="shared" si="66"/>
        <v>0</v>
      </c>
      <c r="Q123" s="22" t="e">
        <f t="shared" si="71"/>
        <v>#REF!</v>
      </c>
      <c r="R123" s="254" t="e">
        <f t="shared" si="71"/>
        <v>#REF!</v>
      </c>
      <c r="S123" s="254" t="e">
        <f t="shared" si="71"/>
        <v>#REF!</v>
      </c>
      <c r="T123" s="254" t="e">
        <f t="shared" si="71"/>
        <v>#REF!</v>
      </c>
      <c r="U123" s="255" t="e">
        <f t="shared" si="67"/>
        <v>#REF!</v>
      </c>
    </row>
    <row r="124" spans="1:21" ht="60" x14ac:dyDescent="0.25">
      <c r="A124" s="73" t="s">
        <v>20</v>
      </c>
      <c r="B124" s="141">
        <v>51</v>
      </c>
      <c r="C124" s="141">
        <v>0</v>
      </c>
      <c r="D124" s="3" t="s">
        <v>49</v>
      </c>
      <c r="E124" s="141">
        <v>851</v>
      </c>
      <c r="F124" s="3" t="s">
        <v>30</v>
      </c>
      <c r="G124" s="3" t="s">
        <v>43</v>
      </c>
      <c r="H124" s="3" t="s">
        <v>575</v>
      </c>
      <c r="I124" s="3" t="s">
        <v>21</v>
      </c>
      <c r="J124" s="22">
        <f t="shared" si="71"/>
        <v>176151</v>
      </c>
      <c r="K124" s="22">
        <f t="shared" si="71"/>
        <v>0</v>
      </c>
      <c r="L124" s="22">
        <f t="shared" si="71"/>
        <v>176151</v>
      </c>
      <c r="M124" s="22">
        <f t="shared" si="71"/>
        <v>0</v>
      </c>
      <c r="N124" s="22">
        <f t="shared" si="71"/>
        <v>176151</v>
      </c>
      <c r="O124" s="22">
        <f t="shared" si="71"/>
        <v>0</v>
      </c>
      <c r="P124" s="255">
        <f t="shared" si="66"/>
        <v>0</v>
      </c>
      <c r="Q124" s="22" t="e">
        <f t="shared" si="71"/>
        <v>#REF!</v>
      </c>
      <c r="R124" s="254" t="e">
        <f t="shared" si="71"/>
        <v>#REF!</v>
      </c>
      <c r="S124" s="254" t="e">
        <f t="shared" si="71"/>
        <v>#REF!</v>
      </c>
      <c r="T124" s="254" t="e">
        <f t="shared" si="71"/>
        <v>#REF!</v>
      </c>
      <c r="U124" s="255" t="e">
        <f t="shared" si="67"/>
        <v>#REF!</v>
      </c>
    </row>
    <row r="125" spans="1:21" ht="60" x14ac:dyDescent="0.25">
      <c r="A125" s="73" t="s">
        <v>9</v>
      </c>
      <c r="B125" s="141">
        <v>51</v>
      </c>
      <c r="C125" s="141">
        <v>0</v>
      </c>
      <c r="D125" s="3" t="s">
        <v>49</v>
      </c>
      <c r="E125" s="141">
        <v>851</v>
      </c>
      <c r="F125" s="3" t="s">
        <v>30</v>
      </c>
      <c r="G125" s="3" t="s">
        <v>43</v>
      </c>
      <c r="H125" s="3" t="s">
        <v>575</v>
      </c>
      <c r="I125" s="3" t="s">
        <v>22</v>
      </c>
      <c r="J125" s="22">
        <f>'6.ВС'!J123</f>
        <v>176151</v>
      </c>
      <c r="K125" s="22">
        <f>'6.ВС'!K123</f>
        <v>0</v>
      </c>
      <c r="L125" s="22">
        <f>'6.ВС'!L123</f>
        <v>176151</v>
      </c>
      <c r="M125" s="22">
        <f>'6.ВС'!M123</f>
        <v>0</v>
      </c>
      <c r="N125" s="22">
        <f>'6.ВС'!N123</f>
        <v>176151</v>
      </c>
      <c r="O125" s="22">
        <f>'6.ВС'!O123</f>
        <v>0</v>
      </c>
      <c r="P125" s="255">
        <f t="shared" si="66"/>
        <v>0</v>
      </c>
      <c r="Q125" s="22" t="e">
        <f>'6.ВС'!#REF!</f>
        <v>#REF!</v>
      </c>
      <c r="R125" s="254" t="e">
        <f>'6.ВС'!#REF!</f>
        <v>#REF!</v>
      </c>
      <c r="S125" s="254" t="e">
        <f>'6.ВС'!#REF!</f>
        <v>#REF!</v>
      </c>
      <c r="T125" s="254" t="e">
        <f>'6.ВС'!#REF!</f>
        <v>#REF!</v>
      </c>
      <c r="U125" s="255" t="e">
        <f t="shared" si="67"/>
        <v>#REF!</v>
      </c>
    </row>
    <row r="126" spans="1:21" ht="210" x14ac:dyDescent="0.25">
      <c r="A126" s="16" t="s">
        <v>68</v>
      </c>
      <c r="B126" s="141">
        <v>51</v>
      </c>
      <c r="C126" s="141">
        <v>0</v>
      </c>
      <c r="D126" s="3" t="s">
        <v>49</v>
      </c>
      <c r="E126" s="141">
        <v>851</v>
      </c>
      <c r="F126" s="4"/>
      <c r="G126" s="4"/>
      <c r="H126" s="4" t="s">
        <v>197</v>
      </c>
      <c r="I126" s="3"/>
      <c r="J126" s="22">
        <f t="shared" ref="J126:T127" si="72">J127</f>
        <v>71073</v>
      </c>
      <c r="K126" s="22">
        <f t="shared" si="72"/>
        <v>0</v>
      </c>
      <c r="L126" s="22">
        <f t="shared" si="72"/>
        <v>71073</v>
      </c>
      <c r="M126" s="22">
        <f t="shared" si="72"/>
        <v>0</v>
      </c>
      <c r="N126" s="22">
        <f t="shared" si="72"/>
        <v>71073</v>
      </c>
      <c r="O126" s="22">
        <f t="shared" si="72"/>
        <v>43937.23</v>
      </c>
      <c r="P126" s="255">
        <f t="shared" si="66"/>
        <v>61.81986126939907</v>
      </c>
      <c r="Q126" s="22" t="e">
        <f t="shared" si="72"/>
        <v>#REF!</v>
      </c>
      <c r="R126" s="254" t="e">
        <f t="shared" si="72"/>
        <v>#REF!</v>
      </c>
      <c r="S126" s="254" t="e">
        <f t="shared" si="72"/>
        <v>#REF!</v>
      </c>
      <c r="T126" s="254" t="e">
        <f t="shared" si="72"/>
        <v>#REF!</v>
      </c>
      <c r="U126" s="255" t="e">
        <f t="shared" si="67"/>
        <v>#REF!</v>
      </c>
    </row>
    <row r="127" spans="1:21" x14ac:dyDescent="0.25">
      <c r="A127" s="166" t="s">
        <v>34</v>
      </c>
      <c r="B127" s="141">
        <v>51</v>
      </c>
      <c r="C127" s="141">
        <v>0</v>
      </c>
      <c r="D127" s="3" t="s">
        <v>49</v>
      </c>
      <c r="E127" s="141">
        <v>851</v>
      </c>
      <c r="F127" s="4"/>
      <c r="G127" s="4"/>
      <c r="H127" s="4" t="s">
        <v>197</v>
      </c>
      <c r="I127" s="3" t="s">
        <v>35</v>
      </c>
      <c r="J127" s="22">
        <f t="shared" si="72"/>
        <v>71073</v>
      </c>
      <c r="K127" s="22">
        <f t="shared" si="72"/>
        <v>0</v>
      </c>
      <c r="L127" s="22">
        <f t="shared" si="72"/>
        <v>71073</v>
      </c>
      <c r="M127" s="22">
        <f t="shared" si="72"/>
        <v>0</v>
      </c>
      <c r="N127" s="22">
        <f t="shared" si="72"/>
        <v>71073</v>
      </c>
      <c r="O127" s="22">
        <f t="shared" si="72"/>
        <v>43937.23</v>
      </c>
      <c r="P127" s="255">
        <f t="shared" si="66"/>
        <v>61.81986126939907</v>
      </c>
      <c r="Q127" s="22" t="e">
        <f t="shared" si="72"/>
        <v>#REF!</v>
      </c>
      <c r="R127" s="254" t="e">
        <f t="shared" si="72"/>
        <v>#REF!</v>
      </c>
      <c r="S127" s="254" t="e">
        <f t="shared" si="72"/>
        <v>#REF!</v>
      </c>
      <c r="T127" s="254" t="e">
        <f t="shared" si="72"/>
        <v>#REF!</v>
      </c>
      <c r="U127" s="255" t="e">
        <f t="shared" si="67"/>
        <v>#REF!</v>
      </c>
    </row>
    <row r="128" spans="1:21" ht="30" x14ac:dyDescent="0.25">
      <c r="A128" s="167" t="s">
        <v>60</v>
      </c>
      <c r="B128" s="141">
        <v>51</v>
      </c>
      <c r="C128" s="141">
        <v>0</v>
      </c>
      <c r="D128" s="3" t="s">
        <v>49</v>
      </c>
      <c r="E128" s="141">
        <v>851</v>
      </c>
      <c r="F128" s="4"/>
      <c r="G128" s="4"/>
      <c r="H128" s="4" t="s">
        <v>197</v>
      </c>
      <c r="I128" s="3" t="s">
        <v>61</v>
      </c>
      <c r="J128" s="22">
        <f>'6.ВС'!J126</f>
        <v>71073</v>
      </c>
      <c r="K128" s="22">
        <f>'6.ВС'!K126</f>
        <v>0</v>
      </c>
      <c r="L128" s="22">
        <f>'6.ВС'!L126</f>
        <v>71073</v>
      </c>
      <c r="M128" s="22">
        <f>'6.ВС'!M126</f>
        <v>0</v>
      </c>
      <c r="N128" s="22">
        <f>'6.ВС'!N126</f>
        <v>71073</v>
      </c>
      <c r="O128" s="22">
        <f>'6.ВС'!O126</f>
        <v>43937.23</v>
      </c>
      <c r="P128" s="255">
        <f t="shared" si="66"/>
        <v>61.81986126939907</v>
      </c>
      <c r="Q128" s="22" t="e">
        <f>'6.ВС'!#REF!</f>
        <v>#REF!</v>
      </c>
      <c r="R128" s="254" t="e">
        <f>'6.ВС'!#REF!</f>
        <v>#REF!</v>
      </c>
      <c r="S128" s="254" t="e">
        <f>'6.ВС'!#REF!</f>
        <v>#REF!</v>
      </c>
      <c r="T128" s="254" t="e">
        <f>'6.ВС'!#REF!</f>
        <v>#REF!</v>
      </c>
      <c r="U128" s="255" t="e">
        <f t="shared" si="67"/>
        <v>#REF!</v>
      </c>
    </row>
    <row r="129" spans="1:21" ht="60" x14ac:dyDescent="0.25">
      <c r="A129" s="9" t="s">
        <v>549</v>
      </c>
      <c r="B129" s="141">
        <v>51</v>
      </c>
      <c r="C129" s="141">
        <v>0</v>
      </c>
      <c r="D129" s="4" t="s">
        <v>105</v>
      </c>
      <c r="E129" s="141"/>
      <c r="F129" s="4"/>
      <c r="G129" s="4"/>
      <c r="H129" s="4"/>
      <c r="I129" s="4"/>
      <c r="J129" s="7">
        <f t="shared" ref="J129:T129" si="73">J130</f>
        <v>7258470</v>
      </c>
      <c r="K129" s="7">
        <f t="shared" si="73"/>
        <v>0</v>
      </c>
      <c r="L129" s="7">
        <f t="shared" si="73"/>
        <v>7258470</v>
      </c>
      <c r="M129" s="7">
        <f t="shared" si="73"/>
        <v>0</v>
      </c>
      <c r="N129" s="7">
        <f t="shared" si="73"/>
        <v>7258470</v>
      </c>
      <c r="O129" s="7">
        <f t="shared" si="73"/>
        <v>4964317</v>
      </c>
      <c r="P129" s="255">
        <f t="shared" si="66"/>
        <v>68.393435531179435</v>
      </c>
      <c r="Q129" s="7" t="e">
        <f t="shared" si="73"/>
        <v>#REF!</v>
      </c>
      <c r="R129" s="262" t="e">
        <f t="shared" si="73"/>
        <v>#REF!</v>
      </c>
      <c r="S129" s="262" t="e">
        <f t="shared" si="73"/>
        <v>#REF!</v>
      </c>
      <c r="T129" s="262" t="e">
        <f t="shared" si="73"/>
        <v>#REF!</v>
      </c>
      <c r="U129" s="255" t="e">
        <f t="shared" si="67"/>
        <v>#REF!</v>
      </c>
    </row>
    <row r="130" spans="1:21" ht="30" x14ac:dyDescent="0.25">
      <c r="A130" s="16" t="s">
        <v>6</v>
      </c>
      <c r="B130" s="141">
        <v>51</v>
      </c>
      <c r="C130" s="141">
        <v>0</v>
      </c>
      <c r="D130" s="4" t="s">
        <v>105</v>
      </c>
      <c r="E130" s="141">
        <v>851</v>
      </c>
      <c r="F130" s="4"/>
      <c r="G130" s="4"/>
      <c r="H130" s="4"/>
      <c r="I130" s="4"/>
      <c r="J130" s="7">
        <f t="shared" ref="J130:O130" si="74">J131+J134+J137</f>
        <v>7258470</v>
      </c>
      <c r="K130" s="7">
        <f t="shared" si="74"/>
        <v>0</v>
      </c>
      <c r="L130" s="7">
        <f t="shared" si="74"/>
        <v>7258470</v>
      </c>
      <c r="M130" s="7">
        <f t="shared" si="74"/>
        <v>0</v>
      </c>
      <c r="N130" s="7">
        <f t="shared" si="74"/>
        <v>7258470</v>
      </c>
      <c r="O130" s="7">
        <f t="shared" si="74"/>
        <v>4964317</v>
      </c>
      <c r="P130" s="255">
        <f t="shared" si="66"/>
        <v>68.393435531179435</v>
      </c>
      <c r="Q130" s="7" t="e">
        <f t="shared" ref="Q130:T130" si="75">Q131+Q134+Q137</f>
        <v>#REF!</v>
      </c>
      <c r="R130" s="262" t="e">
        <f t="shared" si="75"/>
        <v>#REF!</v>
      </c>
      <c r="S130" s="262" t="e">
        <f t="shared" si="75"/>
        <v>#REF!</v>
      </c>
      <c r="T130" s="262" t="e">
        <f t="shared" si="75"/>
        <v>#REF!</v>
      </c>
      <c r="U130" s="255" t="e">
        <f t="shared" si="67"/>
        <v>#REF!</v>
      </c>
    </row>
    <row r="131" spans="1:21" ht="30" x14ac:dyDescent="0.25">
      <c r="A131" s="73" t="s">
        <v>119</v>
      </c>
      <c r="B131" s="141">
        <v>51</v>
      </c>
      <c r="C131" s="141">
        <v>0</v>
      </c>
      <c r="D131" s="4" t="s">
        <v>105</v>
      </c>
      <c r="E131" s="141">
        <v>851</v>
      </c>
      <c r="F131" s="4"/>
      <c r="G131" s="4"/>
      <c r="H131" s="4" t="s">
        <v>215</v>
      </c>
      <c r="I131" s="4"/>
      <c r="J131" s="7">
        <f t="shared" ref="J131:T132" si="76">J132</f>
        <v>7198170</v>
      </c>
      <c r="K131" s="7">
        <f t="shared" si="76"/>
        <v>0</v>
      </c>
      <c r="L131" s="7">
        <f t="shared" si="76"/>
        <v>7198170</v>
      </c>
      <c r="M131" s="7">
        <f t="shared" si="76"/>
        <v>0</v>
      </c>
      <c r="N131" s="7">
        <f t="shared" si="76"/>
        <v>7198170</v>
      </c>
      <c r="O131" s="7">
        <f t="shared" si="76"/>
        <v>4956817</v>
      </c>
      <c r="P131" s="255">
        <f t="shared" si="66"/>
        <v>68.862183027074934</v>
      </c>
      <c r="Q131" s="7" t="e">
        <f t="shared" si="76"/>
        <v>#REF!</v>
      </c>
      <c r="R131" s="262" t="e">
        <f t="shared" si="76"/>
        <v>#REF!</v>
      </c>
      <c r="S131" s="262" t="e">
        <f t="shared" si="76"/>
        <v>#REF!</v>
      </c>
      <c r="T131" s="262" t="e">
        <f t="shared" si="76"/>
        <v>#REF!</v>
      </c>
      <c r="U131" s="255" t="e">
        <f t="shared" si="67"/>
        <v>#REF!</v>
      </c>
    </row>
    <row r="132" spans="1:21" ht="60" x14ac:dyDescent="0.25">
      <c r="A132" s="73" t="s">
        <v>40</v>
      </c>
      <c r="B132" s="141">
        <v>51</v>
      </c>
      <c r="C132" s="141">
        <v>0</v>
      </c>
      <c r="D132" s="4" t="s">
        <v>105</v>
      </c>
      <c r="E132" s="141">
        <v>851</v>
      </c>
      <c r="F132" s="4"/>
      <c r="G132" s="4"/>
      <c r="H132" s="4" t="s">
        <v>215</v>
      </c>
      <c r="I132" s="4" t="s">
        <v>81</v>
      </c>
      <c r="J132" s="7">
        <f t="shared" si="76"/>
        <v>7198170</v>
      </c>
      <c r="K132" s="7">
        <f t="shared" si="76"/>
        <v>0</v>
      </c>
      <c r="L132" s="7">
        <f t="shared" si="76"/>
        <v>7198170</v>
      </c>
      <c r="M132" s="7">
        <f t="shared" si="76"/>
        <v>0</v>
      </c>
      <c r="N132" s="7">
        <f t="shared" si="76"/>
        <v>7198170</v>
      </c>
      <c r="O132" s="7">
        <f t="shared" si="76"/>
        <v>4956817</v>
      </c>
      <c r="P132" s="255">
        <f t="shared" si="66"/>
        <v>68.862183027074934</v>
      </c>
      <c r="Q132" s="7" t="e">
        <f t="shared" si="76"/>
        <v>#REF!</v>
      </c>
      <c r="R132" s="262" t="e">
        <f t="shared" si="76"/>
        <v>#REF!</v>
      </c>
      <c r="S132" s="262" t="e">
        <f t="shared" si="76"/>
        <v>#REF!</v>
      </c>
      <c r="T132" s="262" t="e">
        <f t="shared" si="76"/>
        <v>#REF!</v>
      </c>
      <c r="U132" s="255" t="e">
        <f t="shared" si="67"/>
        <v>#REF!</v>
      </c>
    </row>
    <row r="133" spans="1:21" ht="30" x14ac:dyDescent="0.25">
      <c r="A133" s="73" t="s">
        <v>82</v>
      </c>
      <c r="B133" s="141">
        <v>51</v>
      </c>
      <c r="C133" s="141">
        <v>0</v>
      </c>
      <c r="D133" s="4" t="s">
        <v>105</v>
      </c>
      <c r="E133" s="141">
        <v>851</v>
      </c>
      <c r="F133" s="4"/>
      <c r="G133" s="4"/>
      <c r="H133" s="4" t="s">
        <v>215</v>
      </c>
      <c r="I133" s="4" t="s">
        <v>83</v>
      </c>
      <c r="J133" s="7">
        <f>'6.ВС'!J145</f>
        <v>7198170</v>
      </c>
      <c r="K133" s="7">
        <f>'6.ВС'!K145</f>
        <v>0</v>
      </c>
      <c r="L133" s="7">
        <f>'6.ВС'!L145</f>
        <v>7198170</v>
      </c>
      <c r="M133" s="7">
        <f>'6.ВС'!M145</f>
        <v>0</v>
      </c>
      <c r="N133" s="7">
        <f>'6.ВС'!N145</f>
        <v>7198170</v>
      </c>
      <c r="O133" s="7">
        <f>'6.ВС'!O145</f>
        <v>4956817</v>
      </c>
      <c r="P133" s="255">
        <f t="shared" si="66"/>
        <v>68.862183027074934</v>
      </c>
      <c r="Q133" s="7" t="e">
        <f>'6.ВС'!#REF!</f>
        <v>#REF!</v>
      </c>
      <c r="R133" s="262" t="e">
        <f>'6.ВС'!#REF!</f>
        <v>#REF!</v>
      </c>
      <c r="S133" s="262" t="e">
        <f>'6.ВС'!#REF!</f>
        <v>#REF!</v>
      </c>
      <c r="T133" s="262" t="e">
        <f>'6.ВС'!#REF!</f>
        <v>#REF!</v>
      </c>
      <c r="U133" s="255" t="e">
        <f t="shared" si="67"/>
        <v>#REF!</v>
      </c>
    </row>
    <row r="134" spans="1:21" ht="30" x14ac:dyDescent="0.25">
      <c r="A134" s="100" t="s">
        <v>114</v>
      </c>
      <c r="B134" s="141">
        <v>51</v>
      </c>
      <c r="C134" s="141">
        <v>0</v>
      </c>
      <c r="D134" s="4" t="s">
        <v>105</v>
      </c>
      <c r="E134" s="141">
        <v>851</v>
      </c>
      <c r="F134" s="4"/>
      <c r="G134" s="4"/>
      <c r="H134" s="4" t="s">
        <v>213</v>
      </c>
      <c r="I134" s="4"/>
      <c r="J134" s="7">
        <f t="shared" ref="J134:T135" si="77">J135</f>
        <v>56300</v>
      </c>
      <c r="K134" s="7">
        <f t="shared" si="77"/>
        <v>0</v>
      </c>
      <c r="L134" s="7">
        <f t="shared" si="77"/>
        <v>56300</v>
      </c>
      <c r="M134" s="7">
        <f t="shared" si="77"/>
        <v>0</v>
      </c>
      <c r="N134" s="7">
        <f t="shared" si="77"/>
        <v>56300</v>
      </c>
      <c r="O134" s="7">
        <f t="shared" si="77"/>
        <v>3500</v>
      </c>
      <c r="P134" s="255">
        <f t="shared" si="66"/>
        <v>6.2166962699822381</v>
      </c>
      <c r="Q134" s="7" t="e">
        <f t="shared" si="77"/>
        <v>#REF!</v>
      </c>
      <c r="R134" s="262" t="e">
        <f t="shared" si="77"/>
        <v>#REF!</v>
      </c>
      <c r="S134" s="262" t="e">
        <f t="shared" si="77"/>
        <v>#REF!</v>
      </c>
      <c r="T134" s="262" t="e">
        <f t="shared" si="77"/>
        <v>#REF!</v>
      </c>
      <c r="U134" s="255" t="e">
        <f t="shared" si="67"/>
        <v>#REF!</v>
      </c>
    </row>
    <row r="135" spans="1:21" ht="60" x14ac:dyDescent="0.25">
      <c r="A135" s="167" t="s">
        <v>40</v>
      </c>
      <c r="B135" s="141">
        <v>51</v>
      </c>
      <c r="C135" s="141">
        <v>0</v>
      </c>
      <c r="D135" s="4" t="s">
        <v>105</v>
      </c>
      <c r="E135" s="141">
        <v>851</v>
      </c>
      <c r="F135" s="4"/>
      <c r="G135" s="4"/>
      <c r="H135" s="4" t="s">
        <v>213</v>
      </c>
      <c r="I135" s="4" t="s">
        <v>81</v>
      </c>
      <c r="J135" s="7">
        <f t="shared" si="77"/>
        <v>56300</v>
      </c>
      <c r="K135" s="7">
        <f t="shared" si="77"/>
        <v>0</v>
      </c>
      <c r="L135" s="7">
        <f t="shared" si="77"/>
        <v>56300</v>
      </c>
      <c r="M135" s="7">
        <f t="shared" si="77"/>
        <v>0</v>
      </c>
      <c r="N135" s="7">
        <f t="shared" si="77"/>
        <v>56300</v>
      </c>
      <c r="O135" s="7">
        <f t="shared" si="77"/>
        <v>3500</v>
      </c>
      <c r="P135" s="255">
        <f t="shared" si="66"/>
        <v>6.2166962699822381</v>
      </c>
      <c r="Q135" s="7" t="e">
        <f t="shared" si="77"/>
        <v>#REF!</v>
      </c>
      <c r="R135" s="262" t="e">
        <f t="shared" si="77"/>
        <v>#REF!</v>
      </c>
      <c r="S135" s="262" t="e">
        <f t="shared" si="77"/>
        <v>#REF!</v>
      </c>
      <c r="T135" s="262" t="e">
        <f t="shared" si="77"/>
        <v>#REF!</v>
      </c>
      <c r="U135" s="255" t="e">
        <f t="shared" si="67"/>
        <v>#REF!</v>
      </c>
    </row>
    <row r="136" spans="1:21" ht="30" x14ac:dyDescent="0.25">
      <c r="A136" s="167" t="s">
        <v>82</v>
      </c>
      <c r="B136" s="141">
        <v>51</v>
      </c>
      <c r="C136" s="141">
        <v>0</v>
      </c>
      <c r="D136" s="4" t="s">
        <v>105</v>
      </c>
      <c r="E136" s="141">
        <v>851</v>
      </c>
      <c r="F136" s="4"/>
      <c r="G136" s="4"/>
      <c r="H136" s="4" t="s">
        <v>213</v>
      </c>
      <c r="I136" s="4" t="s">
        <v>83</v>
      </c>
      <c r="J136" s="7">
        <f>'6.ВС'!J148</f>
        <v>56300</v>
      </c>
      <c r="K136" s="7">
        <f>'6.ВС'!K148</f>
        <v>0</v>
      </c>
      <c r="L136" s="7">
        <f>'6.ВС'!L148</f>
        <v>56300</v>
      </c>
      <c r="M136" s="7">
        <f>'6.ВС'!M148</f>
        <v>0</v>
      </c>
      <c r="N136" s="7">
        <f>'6.ВС'!N148</f>
        <v>56300</v>
      </c>
      <c r="O136" s="7">
        <f>'6.ВС'!O148</f>
        <v>3500</v>
      </c>
      <c r="P136" s="255">
        <f t="shared" si="66"/>
        <v>6.2166962699822381</v>
      </c>
      <c r="Q136" s="7" t="e">
        <f>'6.ВС'!#REF!</f>
        <v>#REF!</v>
      </c>
      <c r="R136" s="262" t="e">
        <f>'6.ВС'!#REF!</f>
        <v>#REF!</v>
      </c>
      <c r="S136" s="262" t="e">
        <f>'6.ВС'!#REF!</f>
        <v>#REF!</v>
      </c>
      <c r="T136" s="262" t="e">
        <f>'6.ВС'!#REF!</f>
        <v>#REF!</v>
      </c>
      <c r="U136" s="255" t="e">
        <f t="shared" si="67"/>
        <v>#REF!</v>
      </c>
    </row>
    <row r="137" spans="1:21" ht="45" x14ac:dyDescent="0.25">
      <c r="A137" s="100" t="s">
        <v>115</v>
      </c>
      <c r="B137" s="141">
        <v>51</v>
      </c>
      <c r="C137" s="141">
        <v>0</v>
      </c>
      <c r="D137" s="4" t="s">
        <v>105</v>
      </c>
      <c r="E137" s="141">
        <v>851</v>
      </c>
      <c r="F137" s="4"/>
      <c r="G137" s="4"/>
      <c r="H137" s="4" t="s">
        <v>518</v>
      </c>
      <c r="I137" s="4"/>
      <c r="J137" s="7">
        <f t="shared" ref="J137:T138" si="78">J138</f>
        <v>4000</v>
      </c>
      <c r="K137" s="7">
        <f t="shared" si="78"/>
        <v>0</v>
      </c>
      <c r="L137" s="7">
        <f t="shared" si="78"/>
        <v>4000</v>
      </c>
      <c r="M137" s="7">
        <f t="shared" si="78"/>
        <v>0</v>
      </c>
      <c r="N137" s="7">
        <f t="shared" si="78"/>
        <v>4000</v>
      </c>
      <c r="O137" s="7">
        <f t="shared" si="78"/>
        <v>4000</v>
      </c>
      <c r="P137" s="255">
        <f t="shared" si="66"/>
        <v>100</v>
      </c>
      <c r="Q137" s="7" t="e">
        <f t="shared" si="78"/>
        <v>#REF!</v>
      </c>
      <c r="R137" s="262" t="e">
        <f t="shared" si="78"/>
        <v>#REF!</v>
      </c>
      <c r="S137" s="262" t="e">
        <f t="shared" si="78"/>
        <v>#REF!</v>
      </c>
      <c r="T137" s="262" t="e">
        <f t="shared" si="78"/>
        <v>#REF!</v>
      </c>
      <c r="U137" s="255" t="e">
        <f t="shared" si="67"/>
        <v>#REF!</v>
      </c>
    </row>
    <row r="138" spans="1:21" ht="60" x14ac:dyDescent="0.25">
      <c r="A138" s="73" t="s">
        <v>40</v>
      </c>
      <c r="B138" s="141">
        <v>51</v>
      </c>
      <c r="C138" s="141">
        <v>0</v>
      </c>
      <c r="D138" s="4" t="s">
        <v>105</v>
      </c>
      <c r="E138" s="141">
        <v>851</v>
      </c>
      <c r="F138" s="4"/>
      <c r="G138" s="4"/>
      <c r="H138" s="4" t="s">
        <v>518</v>
      </c>
      <c r="I138" s="4" t="s">
        <v>81</v>
      </c>
      <c r="J138" s="7">
        <f t="shared" si="78"/>
        <v>4000</v>
      </c>
      <c r="K138" s="7">
        <f t="shared" si="78"/>
        <v>0</v>
      </c>
      <c r="L138" s="7">
        <f t="shared" si="78"/>
        <v>4000</v>
      </c>
      <c r="M138" s="7">
        <f t="shared" si="78"/>
        <v>0</v>
      </c>
      <c r="N138" s="7">
        <f t="shared" si="78"/>
        <v>4000</v>
      </c>
      <c r="O138" s="7">
        <f t="shared" si="78"/>
        <v>4000</v>
      </c>
      <c r="P138" s="255">
        <f t="shared" si="66"/>
        <v>100</v>
      </c>
      <c r="Q138" s="7" t="e">
        <f t="shared" si="78"/>
        <v>#REF!</v>
      </c>
      <c r="R138" s="262" t="e">
        <f t="shared" si="78"/>
        <v>#REF!</v>
      </c>
      <c r="S138" s="262" t="e">
        <f t="shared" si="78"/>
        <v>#REF!</v>
      </c>
      <c r="T138" s="262" t="e">
        <f t="shared" si="78"/>
        <v>#REF!</v>
      </c>
      <c r="U138" s="255" t="e">
        <f t="shared" si="67"/>
        <v>#REF!</v>
      </c>
    </row>
    <row r="139" spans="1:21" ht="30" x14ac:dyDescent="0.25">
      <c r="A139" s="100" t="s">
        <v>82</v>
      </c>
      <c r="B139" s="141">
        <v>51</v>
      </c>
      <c r="C139" s="141">
        <v>0</v>
      </c>
      <c r="D139" s="4" t="s">
        <v>105</v>
      </c>
      <c r="E139" s="141">
        <v>851</v>
      </c>
      <c r="F139" s="4"/>
      <c r="G139" s="4"/>
      <c r="H139" s="4" t="s">
        <v>518</v>
      </c>
      <c r="I139" s="4" t="s">
        <v>83</v>
      </c>
      <c r="J139" s="7">
        <f>'6.ВС'!J151</f>
        <v>4000</v>
      </c>
      <c r="K139" s="7">
        <f>'6.ВС'!K151</f>
        <v>0</v>
      </c>
      <c r="L139" s="7">
        <f>'6.ВС'!L151</f>
        <v>4000</v>
      </c>
      <c r="M139" s="7">
        <f>'6.ВС'!M151</f>
        <v>0</v>
      </c>
      <c r="N139" s="7">
        <f>'6.ВС'!N151</f>
        <v>4000</v>
      </c>
      <c r="O139" s="7">
        <f>'6.ВС'!O151</f>
        <v>4000</v>
      </c>
      <c r="P139" s="255">
        <f t="shared" si="66"/>
        <v>100</v>
      </c>
      <c r="Q139" s="7" t="e">
        <f>'6.ВС'!#REF!</f>
        <v>#REF!</v>
      </c>
      <c r="R139" s="262" t="e">
        <f>'6.ВС'!#REF!</f>
        <v>#REF!</v>
      </c>
      <c r="S139" s="262" t="e">
        <f>'6.ВС'!#REF!</f>
        <v>#REF!</v>
      </c>
      <c r="T139" s="262" t="e">
        <f>'6.ВС'!#REF!</f>
        <v>#REF!</v>
      </c>
      <c r="U139" s="255" t="e">
        <f t="shared" si="67"/>
        <v>#REF!</v>
      </c>
    </row>
    <row r="140" spans="1:21" ht="45" x14ac:dyDescent="0.25">
      <c r="A140" s="9" t="s">
        <v>174</v>
      </c>
      <c r="B140" s="141">
        <v>51</v>
      </c>
      <c r="C140" s="141">
        <v>0</v>
      </c>
      <c r="D140" s="4" t="s">
        <v>63</v>
      </c>
      <c r="E140" s="141"/>
      <c r="F140" s="4"/>
      <c r="G140" s="4"/>
      <c r="H140" s="4"/>
      <c r="I140" s="4"/>
      <c r="J140" s="7">
        <f t="shared" ref="J140:T143" si="79">J141</f>
        <v>156000</v>
      </c>
      <c r="K140" s="7">
        <f t="shared" si="79"/>
        <v>156000</v>
      </c>
      <c r="L140" s="7">
        <f t="shared" si="79"/>
        <v>0</v>
      </c>
      <c r="M140" s="7">
        <f t="shared" si="79"/>
        <v>0</v>
      </c>
      <c r="N140" s="7">
        <f t="shared" si="79"/>
        <v>156000</v>
      </c>
      <c r="O140" s="7">
        <f t="shared" si="79"/>
        <v>108000</v>
      </c>
      <c r="P140" s="255">
        <f t="shared" si="66"/>
        <v>69.230769230769226</v>
      </c>
      <c r="Q140" s="7" t="e">
        <f t="shared" si="79"/>
        <v>#REF!</v>
      </c>
      <c r="R140" s="262" t="e">
        <f t="shared" si="79"/>
        <v>#REF!</v>
      </c>
      <c r="S140" s="262" t="e">
        <f t="shared" si="79"/>
        <v>#REF!</v>
      </c>
      <c r="T140" s="262" t="e">
        <f t="shared" si="79"/>
        <v>#REF!</v>
      </c>
      <c r="U140" s="255" t="e">
        <f t="shared" si="67"/>
        <v>#REF!</v>
      </c>
    </row>
    <row r="141" spans="1:21" ht="30" x14ac:dyDescent="0.25">
      <c r="A141" s="16" t="s">
        <v>6</v>
      </c>
      <c r="B141" s="141">
        <v>51</v>
      </c>
      <c r="C141" s="141">
        <v>0</v>
      </c>
      <c r="D141" s="4" t="s">
        <v>63</v>
      </c>
      <c r="E141" s="141">
        <v>851</v>
      </c>
      <c r="F141" s="4"/>
      <c r="G141" s="4"/>
      <c r="H141" s="4"/>
      <c r="I141" s="4"/>
      <c r="J141" s="7">
        <f t="shared" si="79"/>
        <v>156000</v>
      </c>
      <c r="K141" s="7">
        <f t="shared" si="79"/>
        <v>156000</v>
      </c>
      <c r="L141" s="7">
        <f t="shared" si="79"/>
        <v>0</v>
      </c>
      <c r="M141" s="7">
        <f t="shared" si="79"/>
        <v>0</v>
      </c>
      <c r="N141" s="7">
        <f t="shared" si="79"/>
        <v>156000</v>
      </c>
      <c r="O141" s="7">
        <f t="shared" si="79"/>
        <v>108000</v>
      </c>
      <c r="P141" s="255">
        <f t="shared" si="66"/>
        <v>69.230769230769226</v>
      </c>
      <c r="Q141" s="7" t="e">
        <f t="shared" si="79"/>
        <v>#REF!</v>
      </c>
      <c r="R141" s="262" t="e">
        <f t="shared" si="79"/>
        <v>#REF!</v>
      </c>
      <c r="S141" s="262" t="e">
        <f t="shared" si="79"/>
        <v>#REF!</v>
      </c>
      <c r="T141" s="262" t="e">
        <f t="shared" si="79"/>
        <v>#REF!</v>
      </c>
      <c r="U141" s="255" t="e">
        <f t="shared" si="67"/>
        <v>#REF!</v>
      </c>
    </row>
    <row r="142" spans="1:21" ht="180" x14ac:dyDescent="0.25">
      <c r="A142" s="73" t="s">
        <v>513</v>
      </c>
      <c r="B142" s="141">
        <v>51</v>
      </c>
      <c r="C142" s="141">
        <v>0</v>
      </c>
      <c r="D142" s="4" t="s">
        <v>63</v>
      </c>
      <c r="E142" s="141">
        <v>851</v>
      </c>
      <c r="F142" s="4"/>
      <c r="G142" s="4"/>
      <c r="H142" s="4" t="s">
        <v>550</v>
      </c>
      <c r="I142" s="4"/>
      <c r="J142" s="7">
        <f t="shared" si="79"/>
        <v>156000</v>
      </c>
      <c r="K142" s="7">
        <f t="shared" si="79"/>
        <v>156000</v>
      </c>
      <c r="L142" s="7">
        <f t="shared" si="79"/>
        <v>0</v>
      </c>
      <c r="M142" s="7">
        <f t="shared" si="79"/>
        <v>0</v>
      </c>
      <c r="N142" s="7">
        <f t="shared" si="79"/>
        <v>156000</v>
      </c>
      <c r="O142" s="7">
        <f t="shared" si="79"/>
        <v>108000</v>
      </c>
      <c r="P142" s="255">
        <f t="shared" si="66"/>
        <v>69.230769230769226</v>
      </c>
      <c r="Q142" s="7" t="e">
        <f t="shared" si="79"/>
        <v>#REF!</v>
      </c>
      <c r="R142" s="262" t="e">
        <f t="shared" si="79"/>
        <v>#REF!</v>
      </c>
      <c r="S142" s="262" t="e">
        <f t="shared" si="79"/>
        <v>#REF!</v>
      </c>
      <c r="T142" s="262" t="e">
        <f t="shared" si="79"/>
        <v>#REF!</v>
      </c>
      <c r="U142" s="255" t="e">
        <f t="shared" si="67"/>
        <v>#REF!</v>
      </c>
    </row>
    <row r="143" spans="1:21" ht="60" x14ac:dyDescent="0.25">
      <c r="A143" s="100" t="s">
        <v>40</v>
      </c>
      <c r="B143" s="141">
        <v>51</v>
      </c>
      <c r="C143" s="141">
        <v>0</v>
      </c>
      <c r="D143" s="4" t="s">
        <v>63</v>
      </c>
      <c r="E143" s="141">
        <v>851</v>
      </c>
      <c r="F143" s="4"/>
      <c r="G143" s="4"/>
      <c r="H143" s="4" t="s">
        <v>550</v>
      </c>
      <c r="I143" s="4" t="s">
        <v>81</v>
      </c>
      <c r="J143" s="7">
        <f t="shared" si="79"/>
        <v>156000</v>
      </c>
      <c r="K143" s="7">
        <f t="shared" si="79"/>
        <v>156000</v>
      </c>
      <c r="L143" s="7">
        <f t="shared" si="79"/>
        <v>0</v>
      </c>
      <c r="M143" s="7">
        <f t="shared" si="79"/>
        <v>0</v>
      </c>
      <c r="N143" s="7">
        <f t="shared" si="79"/>
        <v>156000</v>
      </c>
      <c r="O143" s="7">
        <f t="shared" si="79"/>
        <v>108000</v>
      </c>
      <c r="P143" s="255">
        <f t="shared" si="66"/>
        <v>69.230769230769226</v>
      </c>
      <c r="Q143" s="7" t="e">
        <f t="shared" si="79"/>
        <v>#REF!</v>
      </c>
      <c r="R143" s="262" t="e">
        <f t="shared" si="79"/>
        <v>#REF!</v>
      </c>
      <c r="S143" s="262" t="e">
        <f t="shared" si="79"/>
        <v>#REF!</v>
      </c>
      <c r="T143" s="262" t="e">
        <f t="shared" si="79"/>
        <v>#REF!</v>
      </c>
      <c r="U143" s="255" t="e">
        <f t="shared" si="67"/>
        <v>#REF!</v>
      </c>
    </row>
    <row r="144" spans="1:21" ht="30" x14ac:dyDescent="0.25">
      <c r="A144" s="223" t="s">
        <v>82</v>
      </c>
      <c r="B144" s="141">
        <v>51</v>
      </c>
      <c r="C144" s="221">
        <v>0</v>
      </c>
      <c r="D144" s="4" t="s">
        <v>63</v>
      </c>
      <c r="E144" s="221">
        <v>851</v>
      </c>
      <c r="F144" s="4"/>
      <c r="G144" s="4"/>
      <c r="H144" s="4" t="s">
        <v>550</v>
      </c>
      <c r="I144" s="237" t="s">
        <v>83</v>
      </c>
      <c r="J144" s="7">
        <f>'6.ВС'!J154</f>
        <v>156000</v>
      </c>
      <c r="K144" s="7">
        <f>'6.ВС'!K154</f>
        <v>156000</v>
      </c>
      <c r="L144" s="7">
        <f>'6.ВС'!L154</f>
        <v>0</v>
      </c>
      <c r="M144" s="7">
        <f>'6.ВС'!M154</f>
        <v>0</v>
      </c>
      <c r="N144" s="7">
        <f>'6.ВС'!N154</f>
        <v>156000</v>
      </c>
      <c r="O144" s="7">
        <f>'6.ВС'!O154</f>
        <v>108000</v>
      </c>
      <c r="P144" s="255">
        <f t="shared" si="66"/>
        <v>69.230769230769226</v>
      </c>
      <c r="Q144" s="7" t="e">
        <f>'6.ВС'!#REF!</f>
        <v>#REF!</v>
      </c>
      <c r="R144" s="262" t="e">
        <f>'6.ВС'!#REF!</f>
        <v>#REF!</v>
      </c>
      <c r="S144" s="262" t="e">
        <f>'6.ВС'!#REF!</f>
        <v>#REF!</v>
      </c>
      <c r="T144" s="262" t="e">
        <f>'6.ВС'!#REF!</f>
        <v>#REF!</v>
      </c>
      <c r="U144" s="255" t="e">
        <f t="shared" si="67"/>
        <v>#REF!</v>
      </c>
    </row>
    <row r="145" spans="1:21" ht="60" x14ac:dyDescent="0.25">
      <c r="A145" s="238" t="s">
        <v>785</v>
      </c>
      <c r="B145" s="221">
        <v>51</v>
      </c>
      <c r="C145" s="221">
        <v>0</v>
      </c>
      <c r="D145" s="4" t="s">
        <v>782</v>
      </c>
      <c r="E145" s="26"/>
      <c r="F145" s="26"/>
      <c r="G145" s="26"/>
      <c r="H145" s="26"/>
      <c r="J145" s="7">
        <f t="shared" ref="J145:T148" si="80">J146</f>
        <v>525030</v>
      </c>
      <c r="K145" s="7">
        <f t="shared" si="80"/>
        <v>0</v>
      </c>
      <c r="L145" s="7">
        <f t="shared" si="80"/>
        <v>525030</v>
      </c>
      <c r="M145" s="7">
        <f t="shared" si="80"/>
        <v>0</v>
      </c>
      <c r="N145" s="7">
        <f t="shared" si="80"/>
        <v>525030</v>
      </c>
      <c r="O145" s="7">
        <f t="shared" si="80"/>
        <v>0</v>
      </c>
      <c r="P145" s="255">
        <f t="shared" si="66"/>
        <v>0</v>
      </c>
      <c r="Q145" s="7" t="e">
        <f t="shared" si="80"/>
        <v>#REF!</v>
      </c>
      <c r="R145" s="262" t="e">
        <f t="shared" si="80"/>
        <v>#REF!</v>
      </c>
      <c r="S145" s="262" t="e">
        <f t="shared" si="80"/>
        <v>#REF!</v>
      </c>
      <c r="T145" s="262" t="e">
        <f t="shared" si="80"/>
        <v>#REF!</v>
      </c>
      <c r="U145" s="255" t="e">
        <f t="shared" si="67"/>
        <v>#REF!</v>
      </c>
    </row>
    <row r="146" spans="1:21" ht="30" x14ac:dyDescent="0.25">
      <c r="A146" s="16" t="s">
        <v>6</v>
      </c>
      <c r="B146" s="221">
        <v>51</v>
      </c>
      <c r="C146" s="221">
        <v>0</v>
      </c>
      <c r="D146" s="4" t="s">
        <v>782</v>
      </c>
      <c r="E146" s="221">
        <v>851</v>
      </c>
      <c r="F146" s="4"/>
      <c r="G146" s="4"/>
      <c r="H146" s="4"/>
      <c r="I146" s="237"/>
      <c r="J146" s="7">
        <f t="shared" si="80"/>
        <v>525030</v>
      </c>
      <c r="K146" s="7">
        <f t="shared" si="80"/>
        <v>0</v>
      </c>
      <c r="L146" s="7">
        <f t="shared" si="80"/>
        <v>525030</v>
      </c>
      <c r="M146" s="7">
        <f t="shared" si="80"/>
        <v>0</v>
      </c>
      <c r="N146" s="7">
        <f t="shared" si="80"/>
        <v>525030</v>
      </c>
      <c r="O146" s="7">
        <f t="shared" si="80"/>
        <v>0</v>
      </c>
      <c r="P146" s="255">
        <f t="shared" si="66"/>
        <v>0</v>
      </c>
      <c r="Q146" s="7" t="e">
        <f t="shared" si="80"/>
        <v>#REF!</v>
      </c>
      <c r="R146" s="262" t="e">
        <f t="shared" si="80"/>
        <v>#REF!</v>
      </c>
      <c r="S146" s="262" t="e">
        <f t="shared" si="80"/>
        <v>#REF!</v>
      </c>
      <c r="T146" s="262" t="e">
        <f t="shared" si="80"/>
        <v>#REF!</v>
      </c>
      <c r="U146" s="255" t="e">
        <f t="shared" si="67"/>
        <v>#REF!</v>
      </c>
    </row>
    <row r="147" spans="1:21" ht="92.25" customHeight="1" x14ac:dyDescent="0.25">
      <c r="A147" s="223" t="s">
        <v>786</v>
      </c>
      <c r="B147" s="221">
        <v>51</v>
      </c>
      <c r="C147" s="221">
        <v>0</v>
      </c>
      <c r="D147" s="4" t="s">
        <v>782</v>
      </c>
      <c r="E147" s="221">
        <v>851</v>
      </c>
      <c r="F147" s="4"/>
      <c r="G147" s="4"/>
      <c r="H147" s="4" t="s">
        <v>783</v>
      </c>
      <c r="I147" s="4"/>
      <c r="J147" s="7">
        <f t="shared" si="80"/>
        <v>525030</v>
      </c>
      <c r="K147" s="7">
        <f t="shared" si="80"/>
        <v>0</v>
      </c>
      <c r="L147" s="7">
        <f t="shared" si="80"/>
        <v>525030</v>
      </c>
      <c r="M147" s="7">
        <f t="shared" si="80"/>
        <v>0</v>
      </c>
      <c r="N147" s="7">
        <f t="shared" si="80"/>
        <v>525030</v>
      </c>
      <c r="O147" s="7">
        <f t="shared" si="80"/>
        <v>0</v>
      </c>
      <c r="P147" s="255">
        <f t="shared" si="66"/>
        <v>0</v>
      </c>
      <c r="Q147" s="7" t="e">
        <f t="shared" si="80"/>
        <v>#REF!</v>
      </c>
      <c r="R147" s="262" t="e">
        <f t="shared" si="80"/>
        <v>#REF!</v>
      </c>
      <c r="S147" s="262" t="e">
        <f t="shared" si="80"/>
        <v>#REF!</v>
      </c>
      <c r="T147" s="262" t="e">
        <f t="shared" si="80"/>
        <v>#REF!</v>
      </c>
      <c r="U147" s="255" t="e">
        <f t="shared" si="67"/>
        <v>#REF!</v>
      </c>
    </row>
    <row r="148" spans="1:21" ht="48" customHeight="1" x14ac:dyDescent="0.25">
      <c r="A148" s="223" t="s">
        <v>20</v>
      </c>
      <c r="B148" s="221">
        <v>51</v>
      </c>
      <c r="C148" s="221">
        <v>0</v>
      </c>
      <c r="D148" s="4" t="s">
        <v>782</v>
      </c>
      <c r="E148" s="221">
        <v>851</v>
      </c>
      <c r="F148" s="4"/>
      <c r="G148" s="4"/>
      <c r="H148" s="4" t="s">
        <v>783</v>
      </c>
      <c r="I148" s="4" t="s">
        <v>21</v>
      </c>
      <c r="J148" s="7">
        <f t="shared" si="80"/>
        <v>525030</v>
      </c>
      <c r="K148" s="7">
        <f t="shared" si="80"/>
        <v>0</v>
      </c>
      <c r="L148" s="7">
        <f t="shared" si="80"/>
        <v>525030</v>
      </c>
      <c r="M148" s="7">
        <f t="shared" si="80"/>
        <v>0</v>
      </c>
      <c r="N148" s="7">
        <f t="shared" si="80"/>
        <v>525030</v>
      </c>
      <c r="O148" s="7">
        <f t="shared" si="80"/>
        <v>0</v>
      </c>
      <c r="P148" s="255">
        <f t="shared" si="66"/>
        <v>0</v>
      </c>
      <c r="Q148" s="7" t="e">
        <f t="shared" si="80"/>
        <v>#REF!</v>
      </c>
      <c r="R148" s="262" t="e">
        <f t="shared" si="80"/>
        <v>#REF!</v>
      </c>
      <c r="S148" s="262" t="e">
        <f t="shared" si="80"/>
        <v>#REF!</v>
      </c>
      <c r="T148" s="262" t="e">
        <f t="shared" si="80"/>
        <v>#REF!</v>
      </c>
      <c r="U148" s="255" t="e">
        <f t="shared" si="67"/>
        <v>#REF!</v>
      </c>
    </row>
    <row r="149" spans="1:21" ht="60" x14ac:dyDescent="0.25">
      <c r="A149" s="223" t="s">
        <v>787</v>
      </c>
      <c r="B149" s="221">
        <v>51</v>
      </c>
      <c r="C149" s="221">
        <v>0</v>
      </c>
      <c r="D149" s="4" t="s">
        <v>782</v>
      </c>
      <c r="E149" s="221">
        <v>851</v>
      </c>
      <c r="F149" s="4"/>
      <c r="G149" s="4"/>
      <c r="H149" s="4" t="s">
        <v>783</v>
      </c>
      <c r="I149" s="4" t="s">
        <v>784</v>
      </c>
      <c r="J149" s="7">
        <f>'6.ВС'!J81</f>
        <v>525030</v>
      </c>
      <c r="K149" s="7">
        <f>'6.ВС'!K81</f>
        <v>0</v>
      </c>
      <c r="L149" s="7">
        <f>'6.ВС'!L81</f>
        <v>525030</v>
      </c>
      <c r="M149" s="7">
        <f>'6.ВС'!M81</f>
        <v>0</v>
      </c>
      <c r="N149" s="7">
        <f>'6.ВС'!N81</f>
        <v>525030</v>
      </c>
      <c r="O149" s="7">
        <f>'6.ВС'!O81</f>
        <v>0</v>
      </c>
      <c r="P149" s="255">
        <f t="shared" si="66"/>
        <v>0</v>
      </c>
      <c r="Q149" s="7" t="e">
        <f>'6.ВС'!#REF!</f>
        <v>#REF!</v>
      </c>
      <c r="R149" s="262" t="e">
        <f>'6.ВС'!#REF!</f>
        <v>#REF!</v>
      </c>
      <c r="S149" s="262" t="e">
        <f>'6.ВС'!#REF!</f>
        <v>#REF!</v>
      </c>
      <c r="T149" s="262" t="e">
        <f>'6.ВС'!#REF!</f>
        <v>#REF!</v>
      </c>
      <c r="U149" s="255" t="e">
        <f t="shared" si="67"/>
        <v>#REF!</v>
      </c>
    </row>
    <row r="150" spans="1:21" ht="30" x14ac:dyDescent="0.25">
      <c r="A150" s="223" t="s">
        <v>577</v>
      </c>
      <c r="B150" s="141">
        <v>51</v>
      </c>
      <c r="C150" s="141">
        <v>0</v>
      </c>
      <c r="D150" s="3" t="s">
        <v>576</v>
      </c>
      <c r="E150" s="141"/>
      <c r="F150" s="4"/>
      <c r="G150" s="4"/>
      <c r="H150" s="4"/>
      <c r="I150" s="4"/>
      <c r="J150" s="7">
        <f t="shared" ref="J150:T153" si="81">J151</f>
        <v>13831044.960000001</v>
      </c>
      <c r="K150" s="7">
        <f t="shared" si="81"/>
        <v>13692734.51</v>
      </c>
      <c r="L150" s="7">
        <f t="shared" si="81"/>
        <v>138310.45000000001</v>
      </c>
      <c r="M150" s="7">
        <f t="shared" si="81"/>
        <v>0</v>
      </c>
      <c r="N150" s="7">
        <f t="shared" si="81"/>
        <v>13831044.960000001</v>
      </c>
      <c r="O150" s="7">
        <f t="shared" si="81"/>
        <v>3592389.09</v>
      </c>
      <c r="P150" s="255">
        <f t="shared" si="66"/>
        <v>25.973374393542564</v>
      </c>
      <c r="Q150" s="7" t="e">
        <f t="shared" si="81"/>
        <v>#REF!</v>
      </c>
      <c r="R150" s="262" t="e">
        <f t="shared" si="81"/>
        <v>#REF!</v>
      </c>
      <c r="S150" s="262" t="e">
        <f t="shared" si="81"/>
        <v>#REF!</v>
      </c>
      <c r="T150" s="262" t="e">
        <f t="shared" si="81"/>
        <v>#REF!</v>
      </c>
      <c r="U150" s="255" t="e">
        <f t="shared" si="67"/>
        <v>#REF!</v>
      </c>
    </row>
    <row r="151" spans="1:21" ht="30" x14ac:dyDescent="0.25">
      <c r="A151" s="16" t="s">
        <v>6</v>
      </c>
      <c r="B151" s="141">
        <v>51</v>
      </c>
      <c r="C151" s="141">
        <v>0</v>
      </c>
      <c r="D151" s="3" t="s">
        <v>576</v>
      </c>
      <c r="E151" s="141">
        <v>851</v>
      </c>
      <c r="F151" s="4"/>
      <c r="G151" s="4"/>
      <c r="H151" s="4"/>
      <c r="I151" s="4"/>
      <c r="J151" s="7">
        <f t="shared" si="81"/>
        <v>13831044.960000001</v>
      </c>
      <c r="K151" s="7">
        <f t="shared" si="81"/>
        <v>13692734.51</v>
      </c>
      <c r="L151" s="7">
        <f t="shared" si="81"/>
        <v>138310.45000000001</v>
      </c>
      <c r="M151" s="7">
        <f t="shared" si="81"/>
        <v>0</v>
      </c>
      <c r="N151" s="7">
        <f t="shared" si="81"/>
        <v>13831044.960000001</v>
      </c>
      <c r="O151" s="7">
        <f t="shared" si="81"/>
        <v>3592389.09</v>
      </c>
      <c r="P151" s="255">
        <f t="shared" si="66"/>
        <v>25.973374393542564</v>
      </c>
      <c r="Q151" s="7" t="e">
        <f t="shared" si="81"/>
        <v>#REF!</v>
      </c>
      <c r="R151" s="262" t="e">
        <f t="shared" si="81"/>
        <v>#REF!</v>
      </c>
      <c r="S151" s="262" t="e">
        <f t="shared" si="81"/>
        <v>#REF!</v>
      </c>
      <c r="T151" s="262" t="e">
        <f t="shared" si="81"/>
        <v>#REF!</v>
      </c>
      <c r="U151" s="255" t="e">
        <f t="shared" si="67"/>
        <v>#REF!</v>
      </c>
    </row>
    <row r="152" spans="1:21" s="2" customFormat="1" ht="45" x14ac:dyDescent="0.25">
      <c r="A152" s="9" t="s">
        <v>265</v>
      </c>
      <c r="B152" s="141">
        <v>51</v>
      </c>
      <c r="C152" s="141">
        <v>0</v>
      </c>
      <c r="D152" s="3" t="s">
        <v>576</v>
      </c>
      <c r="E152" s="141">
        <v>851</v>
      </c>
      <c r="F152" s="4"/>
      <c r="G152" s="4"/>
      <c r="H152" s="4" t="s">
        <v>266</v>
      </c>
      <c r="I152" s="3"/>
      <c r="J152" s="22">
        <f t="shared" si="81"/>
        <v>13831044.960000001</v>
      </c>
      <c r="K152" s="22">
        <f t="shared" si="81"/>
        <v>13692734.51</v>
      </c>
      <c r="L152" s="22">
        <f t="shared" si="81"/>
        <v>138310.45000000001</v>
      </c>
      <c r="M152" s="22">
        <f t="shared" si="81"/>
        <v>0</v>
      </c>
      <c r="N152" s="22">
        <f t="shared" si="81"/>
        <v>13831044.960000001</v>
      </c>
      <c r="O152" s="22">
        <f t="shared" si="81"/>
        <v>3592389.09</v>
      </c>
      <c r="P152" s="255">
        <f t="shared" si="66"/>
        <v>25.973374393542564</v>
      </c>
      <c r="Q152" s="22" t="e">
        <f t="shared" si="81"/>
        <v>#REF!</v>
      </c>
      <c r="R152" s="254" t="e">
        <f t="shared" si="81"/>
        <v>#REF!</v>
      </c>
      <c r="S152" s="254" t="e">
        <f t="shared" si="81"/>
        <v>#REF!</v>
      </c>
      <c r="T152" s="254" t="e">
        <f t="shared" si="81"/>
        <v>#REF!</v>
      </c>
      <c r="U152" s="255" t="e">
        <f t="shared" si="67"/>
        <v>#REF!</v>
      </c>
    </row>
    <row r="153" spans="1:21" s="2" customFormat="1" ht="45" x14ac:dyDescent="0.25">
      <c r="A153" s="167" t="s">
        <v>70</v>
      </c>
      <c r="B153" s="141">
        <v>51</v>
      </c>
      <c r="C153" s="141">
        <v>0</v>
      </c>
      <c r="D153" s="3" t="s">
        <v>576</v>
      </c>
      <c r="E153" s="141">
        <v>851</v>
      </c>
      <c r="F153" s="4"/>
      <c r="G153" s="4"/>
      <c r="H153" s="4" t="s">
        <v>266</v>
      </c>
      <c r="I153" s="3" t="s">
        <v>71</v>
      </c>
      <c r="J153" s="22">
        <f t="shared" si="81"/>
        <v>13831044.960000001</v>
      </c>
      <c r="K153" s="22">
        <f t="shared" si="81"/>
        <v>13692734.51</v>
      </c>
      <c r="L153" s="22">
        <f t="shared" si="81"/>
        <v>138310.45000000001</v>
      </c>
      <c r="M153" s="22">
        <f t="shared" si="81"/>
        <v>0</v>
      </c>
      <c r="N153" s="22">
        <f t="shared" si="81"/>
        <v>13831044.960000001</v>
      </c>
      <c r="O153" s="22">
        <f t="shared" si="81"/>
        <v>3592389.09</v>
      </c>
      <c r="P153" s="255">
        <f t="shared" si="66"/>
        <v>25.973374393542564</v>
      </c>
      <c r="Q153" s="22" t="e">
        <f t="shared" si="81"/>
        <v>#REF!</v>
      </c>
      <c r="R153" s="254" t="e">
        <f t="shared" si="81"/>
        <v>#REF!</v>
      </c>
      <c r="S153" s="254" t="e">
        <f t="shared" si="81"/>
        <v>#REF!</v>
      </c>
      <c r="T153" s="254" t="e">
        <f t="shared" si="81"/>
        <v>#REF!</v>
      </c>
      <c r="U153" s="255" t="e">
        <f t="shared" si="67"/>
        <v>#REF!</v>
      </c>
    </row>
    <row r="154" spans="1:21" s="2" customFormat="1" x14ac:dyDescent="0.25">
      <c r="A154" s="167" t="s">
        <v>72</v>
      </c>
      <c r="B154" s="141">
        <v>51</v>
      </c>
      <c r="C154" s="141">
        <v>0</v>
      </c>
      <c r="D154" s="3" t="s">
        <v>576</v>
      </c>
      <c r="E154" s="141">
        <v>851</v>
      </c>
      <c r="F154" s="4"/>
      <c r="G154" s="4"/>
      <c r="H154" s="4" t="s">
        <v>266</v>
      </c>
      <c r="I154" s="3" t="s">
        <v>73</v>
      </c>
      <c r="J154" s="22">
        <f>'6.ВС'!J137</f>
        <v>13831044.960000001</v>
      </c>
      <c r="K154" s="22">
        <f>'6.ВС'!K137</f>
        <v>13692734.51</v>
      </c>
      <c r="L154" s="22">
        <f>'6.ВС'!L137</f>
        <v>138310.45000000001</v>
      </c>
      <c r="M154" s="22">
        <f>'6.ВС'!M137</f>
        <v>0</v>
      </c>
      <c r="N154" s="22">
        <f>'6.ВС'!N137</f>
        <v>13831044.960000001</v>
      </c>
      <c r="O154" s="22">
        <f>'6.ВС'!O137</f>
        <v>3592389.09</v>
      </c>
      <c r="P154" s="255">
        <f t="shared" si="66"/>
        <v>25.973374393542564</v>
      </c>
      <c r="Q154" s="22" t="e">
        <f>'6.ВС'!#REF!</f>
        <v>#REF!</v>
      </c>
      <c r="R154" s="254" t="e">
        <f>'6.ВС'!#REF!</f>
        <v>#REF!</v>
      </c>
      <c r="S154" s="254" t="e">
        <f>'6.ВС'!#REF!</f>
        <v>#REF!</v>
      </c>
      <c r="T154" s="254" t="e">
        <f>'6.ВС'!#REF!</f>
        <v>#REF!</v>
      </c>
      <c r="U154" s="255" t="e">
        <f t="shared" si="67"/>
        <v>#REF!</v>
      </c>
    </row>
    <row r="155" spans="1:21" ht="30" x14ac:dyDescent="0.25">
      <c r="A155" s="16" t="s">
        <v>261</v>
      </c>
      <c r="B155" s="141">
        <v>51</v>
      </c>
      <c r="C155" s="141">
        <v>2</v>
      </c>
      <c r="D155" s="4"/>
      <c r="E155" s="141"/>
      <c r="F155" s="3"/>
      <c r="G155" s="4"/>
      <c r="H155" s="4"/>
      <c r="I155" s="3"/>
      <c r="J155" s="22">
        <f t="shared" ref="J155:O155" si="82">J156+J161+J185+J190+J195</f>
        <v>31711684</v>
      </c>
      <c r="K155" s="22">
        <f t="shared" si="82"/>
        <v>5454427</v>
      </c>
      <c r="L155" s="22">
        <f t="shared" si="82"/>
        <v>20657257</v>
      </c>
      <c r="M155" s="22">
        <f t="shared" si="82"/>
        <v>5600000</v>
      </c>
      <c r="N155" s="22">
        <f t="shared" si="82"/>
        <v>31711684</v>
      </c>
      <c r="O155" s="22">
        <f t="shared" si="82"/>
        <v>21823023</v>
      </c>
      <c r="P155" s="255">
        <f t="shared" ref="P155:P204" si="83">O155/N155*100</f>
        <v>68.816979255973919</v>
      </c>
      <c r="Q155" s="22" t="e">
        <f>Q156+Q161+Q185+Q190+Q195</f>
        <v>#REF!</v>
      </c>
      <c r="R155" s="254" t="e">
        <f>R156+R161+R185+R190+R195</f>
        <v>#REF!</v>
      </c>
      <c r="S155" s="254" t="e">
        <f>S156+S161+S185+S190+S195</f>
        <v>#REF!</v>
      </c>
      <c r="T155" s="254" t="e">
        <f>T156+T161+T185+T190+T195</f>
        <v>#REF!</v>
      </c>
      <c r="U155" s="255" t="e">
        <f t="shared" ref="U155:U204" si="84">T155/S155*100</f>
        <v>#REF!</v>
      </c>
    </row>
    <row r="156" spans="1:21" ht="45" x14ac:dyDescent="0.25">
      <c r="A156" s="16" t="s">
        <v>660</v>
      </c>
      <c r="B156" s="141">
        <v>51</v>
      </c>
      <c r="C156" s="141">
        <v>2</v>
      </c>
      <c r="D156" s="4" t="s">
        <v>33</v>
      </c>
      <c r="E156" s="141"/>
      <c r="F156" s="3"/>
      <c r="G156" s="4"/>
      <c r="H156" s="4"/>
      <c r="I156" s="3"/>
      <c r="J156" s="22">
        <f t="shared" ref="J156:T159" si="85">J157</f>
        <v>122400</v>
      </c>
      <c r="K156" s="22">
        <f t="shared" si="85"/>
        <v>122400</v>
      </c>
      <c r="L156" s="22">
        <f t="shared" si="85"/>
        <v>0</v>
      </c>
      <c r="M156" s="22">
        <f t="shared" si="85"/>
        <v>0</v>
      </c>
      <c r="N156" s="22">
        <f t="shared" si="85"/>
        <v>122400</v>
      </c>
      <c r="O156" s="22">
        <f t="shared" si="85"/>
        <v>71850</v>
      </c>
      <c r="P156" s="255">
        <f t="shared" si="83"/>
        <v>58.700980392156865</v>
      </c>
      <c r="Q156" s="22" t="e">
        <f t="shared" si="85"/>
        <v>#REF!</v>
      </c>
      <c r="R156" s="254" t="e">
        <f t="shared" si="85"/>
        <v>#REF!</v>
      </c>
      <c r="S156" s="254" t="e">
        <f t="shared" si="85"/>
        <v>#REF!</v>
      </c>
      <c r="T156" s="254" t="e">
        <f t="shared" si="85"/>
        <v>#REF!</v>
      </c>
      <c r="U156" s="255" t="e">
        <f t="shared" si="84"/>
        <v>#REF!</v>
      </c>
    </row>
    <row r="157" spans="1:21" ht="30" x14ac:dyDescent="0.25">
      <c r="A157" s="16" t="s">
        <v>6</v>
      </c>
      <c r="B157" s="141">
        <v>51</v>
      </c>
      <c r="C157" s="141">
        <v>2</v>
      </c>
      <c r="D157" s="4" t="s">
        <v>33</v>
      </c>
      <c r="E157" s="141">
        <v>851</v>
      </c>
      <c r="F157" s="3"/>
      <c r="G157" s="4"/>
      <c r="H157" s="4"/>
      <c r="I157" s="3"/>
      <c r="J157" s="22">
        <f t="shared" si="85"/>
        <v>122400</v>
      </c>
      <c r="K157" s="22">
        <f t="shared" si="85"/>
        <v>122400</v>
      </c>
      <c r="L157" s="22">
        <f t="shared" si="85"/>
        <v>0</v>
      </c>
      <c r="M157" s="22">
        <f t="shared" si="85"/>
        <v>0</v>
      </c>
      <c r="N157" s="22">
        <f t="shared" si="85"/>
        <v>122400</v>
      </c>
      <c r="O157" s="22">
        <f t="shared" si="85"/>
        <v>71850</v>
      </c>
      <c r="P157" s="255">
        <f t="shared" si="83"/>
        <v>58.700980392156865</v>
      </c>
      <c r="Q157" s="22" t="e">
        <f t="shared" si="85"/>
        <v>#REF!</v>
      </c>
      <c r="R157" s="254" t="e">
        <f t="shared" si="85"/>
        <v>#REF!</v>
      </c>
      <c r="S157" s="254" t="e">
        <f t="shared" si="85"/>
        <v>#REF!</v>
      </c>
      <c r="T157" s="254" t="e">
        <f t="shared" si="85"/>
        <v>#REF!</v>
      </c>
      <c r="U157" s="255" t="e">
        <f t="shared" si="84"/>
        <v>#REF!</v>
      </c>
    </row>
    <row r="158" spans="1:21" ht="135" x14ac:dyDescent="0.25">
      <c r="A158" s="16" t="s">
        <v>86</v>
      </c>
      <c r="B158" s="141">
        <v>51</v>
      </c>
      <c r="C158" s="141">
        <v>2</v>
      </c>
      <c r="D158" s="3" t="s">
        <v>33</v>
      </c>
      <c r="E158" s="141">
        <v>851</v>
      </c>
      <c r="F158" s="3" t="s">
        <v>57</v>
      </c>
      <c r="G158" s="3" t="s">
        <v>11</v>
      </c>
      <c r="H158" s="3" t="s">
        <v>165</v>
      </c>
      <c r="I158" s="3"/>
      <c r="J158" s="22">
        <f t="shared" si="85"/>
        <v>122400</v>
      </c>
      <c r="K158" s="22">
        <f t="shared" si="85"/>
        <v>122400</v>
      </c>
      <c r="L158" s="22">
        <f t="shared" si="85"/>
        <v>0</v>
      </c>
      <c r="M158" s="22">
        <f t="shared" si="85"/>
        <v>0</v>
      </c>
      <c r="N158" s="22">
        <f t="shared" si="85"/>
        <v>122400</v>
      </c>
      <c r="O158" s="22">
        <f t="shared" si="85"/>
        <v>71850</v>
      </c>
      <c r="P158" s="255">
        <f t="shared" si="83"/>
        <v>58.700980392156865</v>
      </c>
      <c r="Q158" s="22" t="e">
        <f t="shared" si="85"/>
        <v>#REF!</v>
      </c>
      <c r="R158" s="254" t="e">
        <f t="shared" si="85"/>
        <v>#REF!</v>
      </c>
      <c r="S158" s="254" t="e">
        <f t="shared" si="85"/>
        <v>#REF!</v>
      </c>
      <c r="T158" s="254" t="e">
        <f t="shared" si="85"/>
        <v>#REF!</v>
      </c>
      <c r="U158" s="255" t="e">
        <f t="shared" si="84"/>
        <v>#REF!</v>
      </c>
    </row>
    <row r="159" spans="1:21" ht="60" x14ac:dyDescent="0.25">
      <c r="A159" s="167" t="s">
        <v>40</v>
      </c>
      <c r="B159" s="141">
        <v>51</v>
      </c>
      <c r="C159" s="141">
        <v>2</v>
      </c>
      <c r="D159" s="3" t="s">
        <v>33</v>
      </c>
      <c r="E159" s="141">
        <v>851</v>
      </c>
      <c r="F159" s="3" t="s">
        <v>57</v>
      </c>
      <c r="G159" s="3" t="s">
        <v>11</v>
      </c>
      <c r="H159" s="3" t="s">
        <v>165</v>
      </c>
      <c r="I159" s="3" t="s">
        <v>81</v>
      </c>
      <c r="J159" s="22">
        <f t="shared" si="85"/>
        <v>122400</v>
      </c>
      <c r="K159" s="22">
        <f t="shared" si="85"/>
        <v>122400</v>
      </c>
      <c r="L159" s="22">
        <f t="shared" si="85"/>
        <v>0</v>
      </c>
      <c r="M159" s="22">
        <f t="shared" si="85"/>
        <v>0</v>
      </c>
      <c r="N159" s="22">
        <f t="shared" si="85"/>
        <v>122400</v>
      </c>
      <c r="O159" s="22">
        <f t="shared" si="85"/>
        <v>71850</v>
      </c>
      <c r="P159" s="255">
        <f t="shared" si="83"/>
        <v>58.700980392156865</v>
      </c>
      <c r="Q159" s="22" t="e">
        <f t="shared" si="85"/>
        <v>#REF!</v>
      </c>
      <c r="R159" s="254" t="e">
        <f t="shared" si="85"/>
        <v>#REF!</v>
      </c>
      <c r="S159" s="254" t="e">
        <f t="shared" si="85"/>
        <v>#REF!</v>
      </c>
      <c r="T159" s="254" t="e">
        <f t="shared" si="85"/>
        <v>#REF!</v>
      </c>
      <c r="U159" s="255" t="e">
        <f t="shared" si="84"/>
        <v>#REF!</v>
      </c>
    </row>
    <row r="160" spans="1:21" ht="30" x14ac:dyDescent="0.25">
      <c r="A160" s="167" t="s">
        <v>82</v>
      </c>
      <c r="B160" s="141">
        <v>51</v>
      </c>
      <c r="C160" s="141">
        <v>2</v>
      </c>
      <c r="D160" s="3" t="s">
        <v>33</v>
      </c>
      <c r="E160" s="141">
        <v>851</v>
      </c>
      <c r="F160" s="3" t="s">
        <v>57</v>
      </c>
      <c r="G160" s="3" t="s">
        <v>11</v>
      </c>
      <c r="H160" s="3" t="s">
        <v>165</v>
      </c>
      <c r="I160" s="3" t="s">
        <v>83</v>
      </c>
      <c r="J160" s="22">
        <f>'6.ВС'!J162</f>
        <v>122400</v>
      </c>
      <c r="K160" s="22">
        <f>'6.ВС'!K162</f>
        <v>122400</v>
      </c>
      <c r="L160" s="22">
        <f>'6.ВС'!L162</f>
        <v>0</v>
      </c>
      <c r="M160" s="22">
        <f>'6.ВС'!M162</f>
        <v>0</v>
      </c>
      <c r="N160" s="22">
        <f>'6.ВС'!N162</f>
        <v>122400</v>
      </c>
      <c r="O160" s="22">
        <f>'6.ВС'!O162</f>
        <v>71850</v>
      </c>
      <c r="P160" s="255">
        <f t="shared" si="83"/>
        <v>58.700980392156865</v>
      </c>
      <c r="Q160" s="22" t="e">
        <f>'6.ВС'!#REF!</f>
        <v>#REF!</v>
      </c>
      <c r="R160" s="254" t="e">
        <f>'6.ВС'!#REF!</f>
        <v>#REF!</v>
      </c>
      <c r="S160" s="254" t="e">
        <f>'6.ВС'!#REF!</f>
        <v>#REF!</v>
      </c>
      <c r="T160" s="254" t="e">
        <f>'6.ВС'!#REF!</f>
        <v>#REF!</v>
      </c>
      <c r="U160" s="255" t="e">
        <f t="shared" si="84"/>
        <v>#REF!</v>
      </c>
    </row>
    <row r="161" spans="1:21" ht="75" x14ac:dyDescent="0.25">
      <c r="A161" s="16" t="s">
        <v>164</v>
      </c>
      <c r="B161" s="141">
        <v>51</v>
      </c>
      <c r="C161" s="141">
        <v>2</v>
      </c>
      <c r="D161" s="4" t="s">
        <v>132</v>
      </c>
      <c r="E161" s="141"/>
      <c r="F161" s="3"/>
      <c r="G161" s="4"/>
      <c r="H161" s="4"/>
      <c r="I161" s="3"/>
      <c r="J161" s="22">
        <f t="shared" ref="J161:T161" si="86">J162</f>
        <v>25530293</v>
      </c>
      <c r="K161" s="22">
        <f t="shared" si="86"/>
        <v>84234</v>
      </c>
      <c r="L161" s="22">
        <f t="shared" si="86"/>
        <v>19846059</v>
      </c>
      <c r="M161" s="22">
        <f t="shared" si="86"/>
        <v>5600000</v>
      </c>
      <c r="N161" s="22">
        <f t="shared" si="86"/>
        <v>25530293</v>
      </c>
      <c r="O161" s="22">
        <f t="shared" si="86"/>
        <v>15692182</v>
      </c>
      <c r="P161" s="255">
        <f t="shared" si="83"/>
        <v>61.464950676437589</v>
      </c>
      <c r="Q161" s="22" t="e">
        <f t="shared" si="86"/>
        <v>#REF!</v>
      </c>
      <c r="R161" s="254" t="e">
        <f t="shared" si="86"/>
        <v>#REF!</v>
      </c>
      <c r="S161" s="254" t="e">
        <f t="shared" si="86"/>
        <v>#REF!</v>
      </c>
      <c r="T161" s="254" t="e">
        <f t="shared" si="86"/>
        <v>#REF!</v>
      </c>
      <c r="U161" s="255" t="e">
        <f t="shared" si="84"/>
        <v>#REF!</v>
      </c>
    </row>
    <row r="162" spans="1:21" ht="30" x14ac:dyDescent="0.25">
      <c r="A162" s="16" t="s">
        <v>6</v>
      </c>
      <c r="B162" s="141">
        <v>51</v>
      </c>
      <c r="C162" s="141">
        <v>2</v>
      </c>
      <c r="D162" s="4" t="s">
        <v>132</v>
      </c>
      <c r="E162" s="141">
        <v>851</v>
      </c>
      <c r="F162" s="3"/>
      <c r="G162" s="4"/>
      <c r="H162" s="4"/>
      <c r="I162" s="3"/>
      <c r="J162" s="23">
        <f>J163+J166+J169+J174+J177+J182</f>
        <v>25530293</v>
      </c>
      <c r="K162" s="23">
        <f t="shared" ref="K162:T162" si="87">K163+K166+K169+K174+K177+K182</f>
        <v>84234</v>
      </c>
      <c r="L162" s="23">
        <f t="shared" si="87"/>
        <v>19846059</v>
      </c>
      <c r="M162" s="23">
        <f t="shared" si="87"/>
        <v>5600000</v>
      </c>
      <c r="N162" s="23">
        <f t="shared" si="87"/>
        <v>25530293</v>
      </c>
      <c r="O162" s="23">
        <f t="shared" si="87"/>
        <v>15692182</v>
      </c>
      <c r="P162" s="23">
        <f t="shared" si="87"/>
        <v>341.27356001948579</v>
      </c>
      <c r="Q162" s="23" t="e">
        <f t="shared" si="87"/>
        <v>#REF!</v>
      </c>
      <c r="R162" s="23" t="e">
        <f t="shared" si="87"/>
        <v>#REF!</v>
      </c>
      <c r="S162" s="23" t="e">
        <f t="shared" si="87"/>
        <v>#REF!</v>
      </c>
      <c r="T162" s="23" t="e">
        <f t="shared" si="87"/>
        <v>#REF!</v>
      </c>
      <c r="U162" s="255" t="e">
        <f t="shared" si="84"/>
        <v>#REF!</v>
      </c>
    </row>
    <row r="163" spans="1:21" x14ac:dyDescent="0.25">
      <c r="A163" s="16" t="s">
        <v>80</v>
      </c>
      <c r="B163" s="141">
        <v>51</v>
      </c>
      <c r="C163" s="141">
        <v>2</v>
      </c>
      <c r="D163" s="3" t="s">
        <v>132</v>
      </c>
      <c r="E163" s="141">
        <v>851</v>
      </c>
      <c r="F163" s="3" t="s">
        <v>57</v>
      </c>
      <c r="G163" s="3" t="s">
        <v>11</v>
      </c>
      <c r="H163" s="3" t="s">
        <v>199</v>
      </c>
      <c r="I163" s="3"/>
      <c r="J163" s="22">
        <f t="shared" ref="J163:T164" si="88">J164</f>
        <v>10910260</v>
      </c>
      <c r="K163" s="22">
        <f t="shared" si="88"/>
        <v>0</v>
      </c>
      <c r="L163" s="22">
        <f t="shared" si="88"/>
        <v>10910260</v>
      </c>
      <c r="M163" s="22">
        <f t="shared" si="88"/>
        <v>0</v>
      </c>
      <c r="N163" s="22">
        <f t="shared" si="88"/>
        <v>10910260</v>
      </c>
      <c r="O163" s="22">
        <f t="shared" si="88"/>
        <v>5957550</v>
      </c>
      <c r="P163" s="255">
        <f t="shared" si="83"/>
        <v>54.605023161684507</v>
      </c>
      <c r="Q163" s="22" t="e">
        <f t="shared" si="88"/>
        <v>#REF!</v>
      </c>
      <c r="R163" s="254" t="e">
        <f t="shared" si="88"/>
        <v>#REF!</v>
      </c>
      <c r="S163" s="254" t="e">
        <f t="shared" si="88"/>
        <v>#REF!</v>
      </c>
      <c r="T163" s="254" t="e">
        <f t="shared" si="88"/>
        <v>#REF!</v>
      </c>
      <c r="U163" s="255" t="e">
        <f t="shared" si="84"/>
        <v>#REF!</v>
      </c>
    </row>
    <row r="164" spans="1:21" ht="60" x14ac:dyDescent="0.25">
      <c r="A164" s="167" t="s">
        <v>40</v>
      </c>
      <c r="B164" s="141">
        <v>51</v>
      </c>
      <c r="C164" s="141">
        <v>2</v>
      </c>
      <c r="D164" s="3" t="s">
        <v>132</v>
      </c>
      <c r="E164" s="141">
        <v>851</v>
      </c>
      <c r="F164" s="3" t="s">
        <v>57</v>
      </c>
      <c r="G164" s="3" t="s">
        <v>11</v>
      </c>
      <c r="H164" s="3" t="s">
        <v>199</v>
      </c>
      <c r="I164" s="3" t="s">
        <v>81</v>
      </c>
      <c r="J164" s="22">
        <f t="shared" si="88"/>
        <v>10910260</v>
      </c>
      <c r="K164" s="22">
        <f t="shared" si="88"/>
        <v>0</v>
      </c>
      <c r="L164" s="22">
        <f t="shared" si="88"/>
        <v>10910260</v>
      </c>
      <c r="M164" s="22">
        <f t="shared" si="88"/>
        <v>0</v>
      </c>
      <c r="N164" s="22">
        <f t="shared" si="88"/>
        <v>10910260</v>
      </c>
      <c r="O164" s="22">
        <f t="shared" si="88"/>
        <v>5957550</v>
      </c>
      <c r="P164" s="255">
        <f t="shared" si="83"/>
        <v>54.605023161684507</v>
      </c>
      <c r="Q164" s="22" t="e">
        <f t="shared" si="88"/>
        <v>#REF!</v>
      </c>
      <c r="R164" s="254" t="e">
        <f t="shared" si="88"/>
        <v>#REF!</v>
      </c>
      <c r="S164" s="254" t="e">
        <f t="shared" si="88"/>
        <v>#REF!</v>
      </c>
      <c r="T164" s="254" t="e">
        <f t="shared" si="88"/>
        <v>#REF!</v>
      </c>
      <c r="U164" s="255" t="e">
        <f t="shared" si="84"/>
        <v>#REF!</v>
      </c>
    </row>
    <row r="165" spans="1:21" ht="30" x14ac:dyDescent="0.25">
      <c r="A165" s="167" t="s">
        <v>82</v>
      </c>
      <c r="B165" s="141">
        <v>51</v>
      </c>
      <c r="C165" s="141">
        <v>2</v>
      </c>
      <c r="D165" s="3" t="s">
        <v>132</v>
      </c>
      <c r="E165" s="141">
        <v>851</v>
      </c>
      <c r="F165" s="3" t="s">
        <v>57</v>
      </c>
      <c r="G165" s="3" t="s">
        <v>11</v>
      </c>
      <c r="H165" s="3" t="s">
        <v>199</v>
      </c>
      <c r="I165" s="3" t="s">
        <v>83</v>
      </c>
      <c r="J165" s="22">
        <f>'6.ВС'!J165</f>
        <v>10910260</v>
      </c>
      <c r="K165" s="22">
        <f>'6.ВС'!K165</f>
        <v>0</v>
      </c>
      <c r="L165" s="22">
        <f>'6.ВС'!L165</f>
        <v>10910260</v>
      </c>
      <c r="M165" s="22">
        <f>'6.ВС'!M165</f>
        <v>0</v>
      </c>
      <c r="N165" s="22">
        <f>'6.ВС'!N165</f>
        <v>10910260</v>
      </c>
      <c r="O165" s="22">
        <f>'6.ВС'!O165</f>
        <v>5957550</v>
      </c>
      <c r="P165" s="255">
        <f t="shared" si="83"/>
        <v>54.605023161684507</v>
      </c>
      <c r="Q165" s="22" t="e">
        <f>'6.ВС'!#REF!</f>
        <v>#REF!</v>
      </c>
      <c r="R165" s="254" t="e">
        <f>'6.ВС'!#REF!</f>
        <v>#REF!</v>
      </c>
      <c r="S165" s="254" t="e">
        <f>'6.ВС'!#REF!</f>
        <v>#REF!</v>
      </c>
      <c r="T165" s="254" t="e">
        <f>'6.ВС'!#REF!</f>
        <v>#REF!</v>
      </c>
      <c r="U165" s="255" t="e">
        <f t="shared" si="84"/>
        <v>#REF!</v>
      </c>
    </row>
    <row r="166" spans="1:21" ht="30" x14ac:dyDescent="0.25">
      <c r="A166" s="16" t="s">
        <v>84</v>
      </c>
      <c r="B166" s="141">
        <v>51</v>
      </c>
      <c r="C166" s="141">
        <v>2</v>
      </c>
      <c r="D166" s="3" t="s">
        <v>132</v>
      </c>
      <c r="E166" s="141">
        <v>851</v>
      </c>
      <c r="F166" s="3" t="s">
        <v>57</v>
      </c>
      <c r="G166" s="3" t="s">
        <v>11</v>
      </c>
      <c r="H166" s="3" t="s">
        <v>200</v>
      </c>
      <c r="I166" s="3"/>
      <c r="J166" s="22">
        <f t="shared" ref="J166:T170" si="89">J167</f>
        <v>7920176</v>
      </c>
      <c r="K166" s="22">
        <f t="shared" si="89"/>
        <v>0</v>
      </c>
      <c r="L166" s="22">
        <f t="shared" si="89"/>
        <v>7920176</v>
      </c>
      <c r="M166" s="22">
        <f t="shared" si="89"/>
        <v>0</v>
      </c>
      <c r="N166" s="22">
        <f t="shared" si="89"/>
        <v>7920176</v>
      </c>
      <c r="O166" s="22">
        <f t="shared" si="89"/>
        <v>5284639</v>
      </c>
      <c r="P166" s="255">
        <f t="shared" si="83"/>
        <v>66.723757148831027</v>
      </c>
      <c r="Q166" s="22" t="e">
        <f t="shared" si="89"/>
        <v>#REF!</v>
      </c>
      <c r="R166" s="254" t="e">
        <f t="shared" si="89"/>
        <v>#REF!</v>
      </c>
      <c r="S166" s="254" t="e">
        <f t="shared" si="89"/>
        <v>#REF!</v>
      </c>
      <c r="T166" s="254" t="e">
        <f t="shared" si="89"/>
        <v>#REF!</v>
      </c>
      <c r="U166" s="255" t="e">
        <f t="shared" si="84"/>
        <v>#REF!</v>
      </c>
    </row>
    <row r="167" spans="1:21" ht="60" x14ac:dyDescent="0.25">
      <c r="A167" s="167" t="s">
        <v>40</v>
      </c>
      <c r="B167" s="141">
        <v>51</v>
      </c>
      <c r="C167" s="141">
        <v>2</v>
      </c>
      <c r="D167" s="3" t="s">
        <v>132</v>
      </c>
      <c r="E167" s="141">
        <v>851</v>
      </c>
      <c r="F167" s="3" t="s">
        <v>57</v>
      </c>
      <c r="G167" s="3" t="s">
        <v>11</v>
      </c>
      <c r="H167" s="3" t="s">
        <v>200</v>
      </c>
      <c r="I167" s="5">
        <v>600</v>
      </c>
      <c r="J167" s="22">
        <f t="shared" si="89"/>
        <v>7920176</v>
      </c>
      <c r="K167" s="22">
        <f t="shared" si="89"/>
        <v>0</v>
      </c>
      <c r="L167" s="22">
        <f t="shared" si="89"/>
        <v>7920176</v>
      </c>
      <c r="M167" s="22">
        <f t="shared" si="89"/>
        <v>0</v>
      </c>
      <c r="N167" s="22">
        <f t="shared" si="89"/>
        <v>7920176</v>
      </c>
      <c r="O167" s="22">
        <f t="shared" si="89"/>
        <v>5284639</v>
      </c>
      <c r="P167" s="255">
        <f t="shared" si="83"/>
        <v>66.723757148831027</v>
      </c>
      <c r="Q167" s="22" t="e">
        <f t="shared" si="89"/>
        <v>#REF!</v>
      </c>
      <c r="R167" s="254" t="e">
        <f t="shared" si="89"/>
        <v>#REF!</v>
      </c>
      <c r="S167" s="254" t="e">
        <f t="shared" si="89"/>
        <v>#REF!</v>
      </c>
      <c r="T167" s="254" t="e">
        <f t="shared" si="89"/>
        <v>#REF!</v>
      </c>
      <c r="U167" s="255" t="e">
        <f t="shared" si="84"/>
        <v>#REF!</v>
      </c>
    </row>
    <row r="168" spans="1:21" ht="30" x14ac:dyDescent="0.25">
      <c r="A168" s="167" t="s">
        <v>82</v>
      </c>
      <c r="B168" s="141">
        <v>51</v>
      </c>
      <c r="C168" s="141">
        <v>2</v>
      </c>
      <c r="D168" s="3" t="s">
        <v>132</v>
      </c>
      <c r="E168" s="141">
        <v>851</v>
      </c>
      <c r="F168" s="3" t="s">
        <v>57</v>
      </c>
      <c r="G168" s="3" t="s">
        <v>11</v>
      </c>
      <c r="H168" s="3" t="s">
        <v>200</v>
      </c>
      <c r="I168" s="5">
        <v>610</v>
      </c>
      <c r="J168" s="22">
        <f>'6.ВС'!J168</f>
        <v>7920176</v>
      </c>
      <c r="K168" s="22">
        <f>'6.ВС'!K168</f>
        <v>0</v>
      </c>
      <c r="L168" s="22">
        <f>'6.ВС'!L168</f>
        <v>7920176</v>
      </c>
      <c r="M168" s="22">
        <f>'6.ВС'!M168</f>
        <v>0</v>
      </c>
      <c r="N168" s="22">
        <f>'6.ВС'!N168</f>
        <v>7920176</v>
      </c>
      <c r="O168" s="22">
        <f>'6.ВС'!O168</f>
        <v>5284639</v>
      </c>
      <c r="P168" s="255">
        <f t="shared" si="83"/>
        <v>66.723757148831027</v>
      </c>
      <c r="Q168" s="22" t="e">
        <f>'6.ВС'!#REF!</f>
        <v>#REF!</v>
      </c>
      <c r="R168" s="254" t="e">
        <f>'6.ВС'!#REF!</f>
        <v>#REF!</v>
      </c>
      <c r="S168" s="254" t="e">
        <f>'6.ВС'!#REF!</f>
        <v>#REF!</v>
      </c>
      <c r="T168" s="254" t="e">
        <f>'6.ВС'!#REF!</f>
        <v>#REF!</v>
      </c>
      <c r="U168" s="255" t="e">
        <f t="shared" si="84"/>
        <v>#REF!</v>
      </c>
    </row>
    <row r="169" spans="1:21" ht="30" x14ac:dyDescent="0.25">
      <c r="A169" s="16" t="s">
        <v>87</v>
      </c>
      <c r="B169" s="141">
        <v>51</v>
      </c>
      <c r="C169" s="141">
        <v>2</v>
      </c>
      <c r="D169" s="3" t="s">
        <v>132</v>
      </c>
      <c r="E169" s="141">
        <v>851</v>
      </c>
      <c r="F169" s="3" t="s">
        <v>57</v>
      </c>
      <c r="G169" s="3" t="s">
        <v>11</v>
      </c>
      <c r="H169" s="3" t="s">
        <v>202</v>
      </c>
      <c r="I169" s="5"/>
      <c r="J169" s="22">
        <f t="shared" ref="J169:O169" si="90">J170+J172</f>
        <v>941190</v>
      </c>
      <c r="K169" s="22">
        <f t="shared" si="90"/>
        <v>0</v>
      </c>
      <c r="L169" s="22">
        <f t="shared" si="90"/>
        <v>941190</v>
      </c>
      <c r="M169" s="22">
        <f t="shared" si="90"/>
        <v>0</v>
      </c>
      <c r="N169" s="22">
        <f t="shared" si="90"/>
        <v>941190</v>
      </c>
      <c r="O169" s="22">
        <f t="shared" si="90"/>
        <v>140726</v>
      </c>
      <c r="P169" s="255">
        <f t="shared" si="83"/>
        <v>14.951922566113113</v>
      </c>
      <c r="Q169" s="22" t="e">
        <f t="shared" ref="Q169:T169" si="91">Q170+Q172</f>
        <v>#REF!</v>
      </c>
      <c r="R169" s="254" t="e">
        <f t="shared" si="91"/>
        <v>#REF!</v>
      </c>
      <c r="S169" s="254" t="e">
        <f t="shared" si="91"/>
        <v>#REF!</v>
      </c>
      <c r="T169" s="254" t="e">
        <f t="shared" si="91"/>
        <v>#REF!</v>
      </c>
      <c r="U169" s="255" t="e">
        <f t="shared" si="84"/>
        <v>#REF!</v>
      </c>
    </row>
    <row r="170" spans="1:21" ht="60" x14ac:dyDescent="0.25">
      <c r="A170" s="167" t="s">
        <v>20</v>
      </c>
      <c r="B170" s="141">
        <v>51</v>
      </c>
      <c r="C170" s="141">
        <v>2</v>
      </c>
      <c r="D170" s="3" t="s">
        <v>132</v>
      </c>
      <c r="E170" s="141">
        <v>851</v>
      </c>
      <c r="F170" s="3" t="s">
        <v>57</v>
      </c>
      <c r="G170" s="3" t="s">
        <v>11</v>
      </c>
      <c r="H170" s="3" t="s">
        <v>202</v>
      </c>
      <c r="I170" s="5">
        <v>200</v>
      </c>
      <c r="J170" s="22">
        <f t="shared" si="89"/>
        <v>145000</v>
      </c>
      <c r="K170" s="22">
        <f t="shared" si="89"/>
        <v>0</v>
      </c>
      <c r="L170" s="22">
        <f t="shared" si="89"/>
        <v>145000</v>
      </c>
      <c r="M170" s="22">
        <f t="shared" si="89"/>
        <v>0</v>
      </c>
      <c r="N170" s="22">
        <f t="shared" si="89"/>
        <v>145000</v>
      </c>
      <c r="O170" s="22">
        <f t="shared" si="89"/>
        <v>79236</v>
      </c>
      <c r="P170" s="255">
        <f t="shared" si="83"/>
        <v>54.645517241379316</v>
      </c>
      <c r="Q170" s="22" t="e">
        <f t="shared" si="89"/>
        <v>#REF!</v>
      </c>
      <c r="R170" s="254" t="e">
        <f t="shared" si="89"/>
        <v>#REF!</v>
      </c>
      <c r="S170" s="254" t="e">
        <f t="shared" si="89"/>
        <v>#REF!</v>
      </c>
      <c r="T170" s="254" t="e">
        <f t="shared" si="89"/>
        <v>#REF!</v>
      </c>
      <c r="U170" s="255" t="e">
        <f t="shared" si="84"/>
        <v>#REF!</v>
      </c>
    </row>
    <row r="171" spans="1:21" ht="60" x14ac:dyDescent="0.25">
      <c r="A171" s="167" t="s">
        <v>9</v>
      </c>
      <c r="B171" s="141">
        <v>51</v>
      </c>
      <c r="C171" s="141">
        <v>2</v>
      </c>
      <c r="D171" s="3" t="s">
        <v>132</v>
      </c>
      <c r="E171" s="141">
        <v>851</v>
      </c>
      <c r="F171" s="3" t="s">
        <v>57</v>
      </c>
      <c r="G171" s="3" t="s">
        <v>11</v>
      </c>
      <c r="H171" s="3" t="s">
        <v>202</v>
      </c>
      <c r="I171" s="5">
        <v>240</v>
      </c>
      <c r="J171" s="22">
        <f>'6.ВС'!J171</f>
        <v>145000</v>
      </c>
      <c r="K171" s="22">
        <f>'6.ВС'!K171</f>
        <v>0</v>
      </c>
      <c r="L171" s="22">
        <f>'6.ВС'!L171</f>
        <v>145000</v>
      </c>
      <c r="M171" s="22">
        <f>'6.ВС'!M171</f>
        <v>0</v>
      </c>
      <c r="N171" s="22">
        <f>'6.ВС'!N171</f>
        <v>145000</v>
      </c>
      <c r="O171" s="22">
        <f>'6.ВС'!O171</f>
        <v>79236</v>
      </c>
      <c r="P171" s="255">
        <f t="shared" si="83"/>
        <v>54.645517241379316</v>
      </c>
      <c r="Q171" s="22" t="e">
        <f>'6.ВС'!#REF!</f>
        <v>#REF!</v>
      </c>
      <c r="R171" s="254" t="e">
        <f>'6.ВС'!#REF!</f>
        <v>#REF!</v>
      </c>
      <c r="S171" s="254" t="e">
        <f>'6.ВС'!#REF!</f>
        <v>#REF!</v>
      </c>
      <c r="T171" s="254" t="e">
        <f>'6.ВС'!#REF!</f>
        <v>#REF!</v>
      </c>
      <c r="U171" s="255" t="e">
        <f t="shared" si="84"/>
        <v>#REF!</v>
      </c>
    </row>
    <row r="172" spans="1:21" ht="60" x14ac:dyDescent="0.25">
      <c r="A172" s="167" t="s">
        <v>40</v>
      </c>
      <c r="B172" s="141">
        <v>51</v>
      </c>
      <c r="C172" s="141">
        <v>2</v>
      </c>
      <c r="D172" s="3" t="s">
        <v>132</v>
      </c>
      <c r="E172" s="141">
        <v>851</v>
      </c>
      <c r="F172" s="3" t="s">
        <v>57</v>
      </c>
      <c r="G172" s="3" t="s">
        <v>11</v>
      </c>
      <c r="H172" s="3" t="s">
        <v>202</v>
      </c>
      <c r="I172" s="5">
        <v>600</v>
      </c>
      <c r="J172" s="22">
        <f t="shared" ref="J172:T172" si="92">J173</f>
        <v>796190</v>
      </c>
      <c r="K172" s="22">
        <f t="shared" si="92"/>
        <v>0</v>
      </c>
      <c r="L172" s="22">
        <f t="shared" si="92"/>
        <v>796190</v>
      </c>
      <c r="M172" s="22">
        <f t="shared" si="92"/>
        <v>0</v>
      </c>
      <c r="N172" s="22">
        <f t="shared" si="92"/>
        <v>796190</v>
      </c>
      <c r="O172" s="22">
        <f t="shared" si="92"/>
        <v>61490</v>
      </c>
      <c r="P172" s="255">
        <f t="shared" si="83"/>
        <v>7.7230309348271149</v>
      </c>
      <c r="Q172" s="22" t="e">
        <f t="shared" si="92"/>
        <v>#REF!</v>
      </c>
      <c r="R172" s="254" t="e">
        <f t="shared" si="92"/>
        <v>#REF!</v>
      </c>
      <c r="S172" s="254" t="e">
        <f t="shared" si="92"/>
        <v>#REF!</v>
      </c>
      <c r="T172" s="254" t="e">
        <f t="shared" si="92"/>
        <v>#REF!</v>
      </c>
      <c r="U172" s="255" t="e">
        <f t="shared" si="84"/>
        <v>#REF!</v>
      </c>
    </row>
    <row r="173" spans="1:21" ht="30" x14ac:dyDescent="0.25">
      <c r="A173" s="167" t="s">
        <v>82</v>
      </c>
      <c r="B173" s="141">
        <v>51</v>
      </c>
      <c r="C173" s="141">
        <v>2</v>
      </c>
      <c r="D173" s="3" t="s">
        <v>132</v>
      </c>
      <c r="E173" s="141">
        <v>851</v>
      </c>
      <c r="F173" s="3" t="s">
        <v>57</v>
      </c>
      <c r="G173" s="3" t="s">
        <v>11</v>
      </c>
      <c r="H173" s="3" t="s">
        <v>202</v>
      </c>
      <c r="I173" s="5">
        <v>610</v>
      </c>
      <c r="J173" s="22">
        <f>'6.ВС'!J173</f>
        <v>796190</v>
      </c>
      <c r="K173" s="22">
        <f>'6.ВС'!K173</f>
        <v>0</v>
      </c>
      <c r="L173" s="22">
        <f>'6.ВС'!L173</f>
        <v>796190</v>
      </c>
      <c r="M173" s="22">
        <f>'6.ВС'!M173</f>
        <v>0</v>
      </c>
      <c r="N173" s="22">
        <f>'6.ВС'!N173</f>
        <v>796190</v>
      </c>
      <c r="O173" s="22">
        <f>'6.ВС'!O173</f>
        <v>61490</v>
      </c>
      <c r="P173" s="255">
        <f t="shared" si="83"/>
        <v>7.7230309348271149</v>
      </c>
      <c r="Q173" s="22" t="e">
        <f>'6.ВС'!#REF!</f>
        <v>#REF!</v>
      </c>
      <c r="R173" s="254" t="e">
        <f>'6.ВС'!#REF!</f>
        <v>#REF!</v>
      </c>
      <c r="S173" s="254" t="e">
        <f>'6.ВС'!#REF!</f>
        <v>#REF!</v>
      </c>
      <c r="T173" s="254" t="e">
        <f>'6.ВС'!#REF!</f>
        <v>#REF!</v>
      </c>
      <c r="U173" s="255" t="e">
        <f t="shared" si="84"/>
        <v>#REF!</v>
      </c>
    </row>
    <row r="174" spans="1:21" ht="45" x14ac:dyDescent="0.25">
      <c r="A174" s="73" t="s">
        <v>115</v>
      </c>
      <c r="B174" s="208">
        <v>51</v>
      </c>
      <c r="C174" s="208">
        <v>2</v>
      </c>
      <c r="D174" s="3" t="s">
        <v>132</v>
      </c>
      <c r="E174" s="208">
        <v>851</v>
      </c>
      <c r="F174" s="3"/>
      <c r="G174" s="3"/>
      <c r="H174" s="3" t="s">
        <v>518</v>
      </c>
      <c r="I174" s="5"/>
      <c r="J174" s="22">
        <f t="shared" ref="J174:T175" si="93">J175</f>
        <v>70000</v>
      </c>
      <c r="K174" s="22">
        <f t="shared" si="93"/>
        <v>0</v>
      </c>
      <c r="L174" s="22">
        <f t="shared" si="93"/>
        <v>70000</v>
      </c>
      <c r="M174" s="22">
        <f t="shared" si="93"/>
        <v>0</v>
      </c>
      <c r="N174" s="22">
        <f t="shared" si="93"/>
        <v>70000</v>
      </c>
      <c r="O174" s="22">
        <f t="shared" si="93"/>
        <v>21000</v>
      </c>
      <c r="P174" s="255">
        <f t="shared" si="83"/>
        <v>30</v>
      </c>
      <c r="Q174" s="22" t="e">
        <f t="shared" si="93"/>
        <v>#REF!</v>
      </c>
      <c r="R174" s="254" t="e">
        <f t="shared" si="93"/>
        <v>#REF!</v>
      </c>
      <c r="S174" s="254" t="e">
        <f t="shared" si="93"/>
        <v>#REF!</v>
      </c>
      <c r="T174" s="254" t="e">
        <f t="shared" si="93"/>
        <v>#REF!</v>
      </c>
      <c r="U174" s="255" t="e">
        <f t="shared" si="84"/>
        <v>#REF!</v>
      </c>
    </row>
    <row r="175" spans="1:21" ht="60" x14ac:dyDescent="0.25">
      <c r="A175" s="73" t="s">
        <v>40</v>
      </c>
      <c r="B175" s="208">
        <v>51</v>
      </c>
      <c r="C175" s="208">
        <v>2</v>
      </c>
      <c r="D175" s="3" t="s">
        <v>132</v>
      </c>
      <c r="E175" s="208">
        <v>851</v>
      </c>
      <c r="F175" s="3" t="s">
        <v>57</v>
      </c>
      <c r="G175" s="3" t="s">
        <v>11</v>
      </c>
      <c r="H175" s="3" t="s">
        <v>518</v>
      </c>
      <c r="I175" s="5">
        <v>600</v>
      </c>
      <c r="J175" s="22">
        <f t="shared" si="93"/>
        <v>70000</v>
      </c>
      <c r="K175" s="22">
        <f t="shared" si="93"/>
        <v>0</v>
      </c>
      <c r="L175" s="22">
        <f t="shared" si="93"/>
        <v>70000</v>
      </c>
      <c r="M175" s="22">
        <f t="shared" si="93"/>
        <v>0</v>
      </c>
      <c r="N175" s="22">
        <f t="shared" si="93"/>
        <v>70000</v>
      </c>
      <c r="O175" s="22">
        <f t="shared" si="93"/>
        <v>21000</v>
      </c>
      <c r="P175" s="255">
        <f t="shared" si="83"/>
        <v>30</v>
      </c>
      <c r="Q175" s="22" t="e">
        <f t="shared" si="93"/>
        <v>#REF!</v>
      </c>
      <c r="R175" s="254" t="e">
        <f t="shared" si="93"/>
        <v>#REF!</v>
      </c>
      <c r="S175" s="254" t="e">
        <f t="shared" si="93"/>
        <v>#REF!</v>
      </c>
      <c r="T175" s="254" t="e">
        <f t="shared" si="93"/>
        <v>#REF!</v>
      </c>
      <c r="U175" s="255" t="e">
        <f t="shared" si="84"/>
        <v>#REF!</v>
      </c>
    </row>
    <row r="176" spans="1:21" ht="30" x14ac:dyDescent="0.25">
      <c r="A176" s="73" t="s">
        <v>82</v>
      </c>
      <c r="B176" s="208">
        <v>51</v>
      </c>
      <c r="C176" s="208">
        <v>2</v>
      </c>
      <c r="D176" s="3" t="s">
        <v>132</v>
      </c>
      <c r="E176" s="208">
        <v>851</v>
      </c>
      <c r="F176" s="3" t="s">
        <v>57</v>
      </c>
      <c r="G176" s="3" t="s">
        <v>11</v>
      </c>
      <c r="H176" s="3" t="s">
        <v>518</v>
      </c>
      <c r="I176" s="5">
        <v>610</v>
      </c>
      <c r="J176" s="22">
        <f>'6.ВС'!J176</f>
        <v>70000</v>
      </c>
      <c r="K176" s="22">
        <f>'6.ВС'!K176</f>
        <v>0</v>
      </c>
      <c r="L176" s="22">
        <f>'6.ВС'!L176</f>
        <v>70000</v>
      </c>
      <c r="M176" s="22">
        <f>'6.ВС'!M176</f>
        <v>0</v>
      </c>
      <c r="N176" s="22">
        <f>'6.ВС'!N176</f>
        <v>70000</v>
      </c>
      <c r="O176" s="22">
        <f>'6.ВС'!O176</f>
        <v>21000</v>
      </c>
      <c r="P176" s="255">
        <f t="shared" si="83"/>
        <v>30</v>
      </c>
      <c r="Q176" s="22" t="e">
        <f>'6.ВС'!#REF!</f>
        <v>#REF!</v>
      </c>
      <c r="R176" s="254" t="e">
        <f>'6.ВС'!#REF!</f>
        <v>#REF!</v>
      </c>
      <c r="S176" s="254" t="e">
        <f>'6.ВС'!#REF!</f>
        <v>#REF!</v>
      </c>
      <c r="T176" s="254" t="e">
        <f>'6.ВС'!#REF!</f>
        <v>#REF!</v>
      </c>
      <c r="U176" s="255" t="e">
        <f t="shared" si="84"/>
        <v>#REF!</v>
      </c>
    </row>
    <row r="177" spans="1:21" ht="150" x14ac:dyDescent="0.25">
      <c r="A177" s="16" t="s">
        <v>85</v>
      </c>
      <c r="B177" s="141">
        <v>51</v>
      </c>
      <c r="C177" s="141">
        <v>2</v>
      </c>
      <c r="D177" s="3" t="s">
        <v>132</v>
      </c>
      <c r="E177" s="141">
        <v>851</v>
      </c>
      <c r="F177" s="3" t="s">
        <v>57</v>
      </c>
      <c r="G177" s="3" t="s">
        <v>11</v>
      </c>
      <c r="H177" s="3" t="s">
        <v>201</v>
      </c>
      <c r="I177" s="5"/>
      <c r="J177" s="22">
        <f t="shared" ref="J177:O177" si="94">J178+J180</f>
        <v>5600000</v>
      </c>
      <c r="K177" s="22">
        <f t="shared" si="94"/>
        <v>0</v>
      </c>
      <c r="L177" s="22">
        <f t="shared" si="94"/>
        <v>0</v>
      </c>
      <c r="M177" s="22">
        <f t="shared" si="94"/>
        <v>5600000</v>
      </c>
      <c r="N177" s="22">
        <f t="shared" si="94"/>
        <v>5600000</v>
      </c>
      <c r="O177" s="22">
        <f t="shared" si="94"/>
        <v>4199600</v>
      </c>
      <c r="P177" s="255">
        <f t="shared" si="83"/>
        <v>74.992857142857133</v>
      </c>
      <c r="Q177" s="22" t="e">
        <f t="shared" ref="Q177:T177" si="95">Q178+Q180</f>
        <v>#REF!</v>
      </c>
      <c r="R177" s="254" t="e">
        <f t="shared" si="95"/>
        <v>#REF!</v>
      </c>
      <c r="S177" s="254" t="e">
        <f t="shared" si="95"/>
        <v>#REF!</v>
      </c>
      <c r="T177" s="254" t="e">
        <f t="shared" si="95"/>
        <v>#REF!</v>
      </c>
      <c r="U177" s="255" t="e">
        <f t="shared" si="84"/>
        <v>#REF!</v>
      </c>
    </row>
    <row r="178" spans="1:21" ht="60" x14ac:dyDescent="0.25">
      <c r="A178" s="167" t="s">
        <v>20</v>
      </c>
      <c r="B178" s="141">
        <v>51</v>
      </c>
      <c r="C178" s="141">
        <v>2</v>
      </c>
      <c r="D178" s="3" t="s">
        <v>132</v>
      </c>
      <c r="E178" s="141">
        <v>851</v>
      </c>
      <c r="F178" s="3" t="s">
        <v>57</v>
      </c>
      <c r="G178" s="3" t="s">
        <v>11</v>
      </c>
      <c r="H178" s="3" t="s">
        <v>201</v>
      </c>
      <c r="I178" s="5">
        <v>200</v>
      </c>
      <c r="J178" s="22">
        <f t="shared" ref="J178:T180" si="96">J179</f>
        <v>375000</v>
      </c>
      <c r="K178" s="22">
        <f t="shared" si="96"/>
        <v>0</v>
      </c>
      <c r="L178" s="22">
        <f t="shared" si="96"/>
        <v>0</v>
      </c>
      <c r="M178" s="22">
        <f t="shared" si="96"/>
        <v>375000</v>
      </c>
      <c r="N178" s="22">
        <f t="shared" si="96"/>
        <v>375000</v>
      </c>
      <c r="O178" s="22">
        <f t="shared" si="96"/>
        <v>210000</v>
      </c>
      <c r="P178" s="255">
        <f t="shared" si="83"/>
        <v>56.000000000000007</v>
      </c>
      <c r="Q178" s="22" t="e">
        <f t="shared" si="96"/>
        <v>#REF!</v>
      </c>
      <c r="R178" s="254" t="e">
        <f t="shared" si="96"/>
        <v>#REF!</v>
      </c>
      <c r="S178" s="254" t="e">
        <f t="shared" si="96"/>
        <v>#REF!</v>
      </c>
      <c r="T178" s="254" t="e">
        <f t="shared" si="96"/>
        <v>#REF!</v>
      </c>
      <c r="U178" s="255" t="e">
        <f t="shared" si="84"/>
        <v>#REF!</v>
      </c>
    </row>
    <row r="179" spans="1:21" ht="60" x14ac:dyDescent="0.25">
      <c r="A179" s="167" t="s">
        <v>9</v>
      </c>
      <c r="B179" s="141">
        <v>51</v>
      </c>
      <c r="C179" s="141">
        <v>2</v>
      </c>
      <c r="D179" s="3" t="s">
        <v>132</v>
      </c>
      <c r="E179" s="141">
        <v>851</v>
      </c>
      <c r="F179" s="3" t="s">
        <v>57</v>
      </c>
      <c r="G179" s="3" t="s">
        <v>11</v>
      </c>
      <c r="H179" s="3" t="s">
        <v>201</v>
      </c>
      <c r="I179" s="5">
        <v>240</v>
      </c>
      <c r="J179" s="22">
        <f>'6.ВС'!J179</f>
        <v>375000</v>
      </c>
      <c r="K179" s="22">
        <f>'6.ВС'!K179</f>
        <v>0</v>
      </c>
      <c r="L179" s="22">
        <f>'6.ВС'!L179</f>
        <v>0</v>
      </c>
      <c r="M179" s="22">
        <f>'6.ВС'!M179</f>
        <v>375000</v>
      </c>
      <c r="N179" s="22">
        <f>'6.ВС'!N179</f>
        <v>375000</v>
      </c>
      <c r="O179" s="22">
        <f>'6.ВС'!O179</f>
        <v>210000</v>
      </c>
      <c r="P179" s="255">
        <f t="shared" si="83"/>
        <v>56.000000000000007</v>
      </c>
      <c r="Q179" s="22" t="e">
        <f>'6.ВС'!#REF!</f>
        <v>#REF!</v>
      </c>
      <c r="R179" s="254" t="e">
        <f>'6.ВС'!#REF!</f>
        <v>#REF!</v>
      </c>
      <c r="S179" s="254" t="e">
        <f>'6.ВС'!#REF!</f>
        <v>#REF!</v>
      </c>
      <c r="T179" s="254" t="e">
        <f>'6.ВС'!#REF!</f>
        <v>#REF!</v>
      </c>
      <c r="U179" s="255" t="e">
        <f t="shared" si="84"/>
        <v>#REF!</v>
      </c>
    </row>
    <row r="180" spans="1:21" ht="60" x14ac:dyDescent="0.25">
      <c r="A180" s="167" t="s">
        <v>40</v>
      </c>
      <c r="B180" s="141">
        <v>51</v>
      </c>
      <c r="C180" s="141">
        <v>2</v>
      </c>
      <c r="D180" s="3" t="s">
        <v>132</v>
      </c>
      <c r="E180" s="141">
        <v>851</v>
      </c>
      <c r="F180" s="3" t="s">
        <v>57</v>
      </c>
      <c r="G180" s="3" t="s">
        <v>11</v>
      </c>
      <c r="H180" s="3" t="s">
        <v>201</v>
      </c>
      <c r="I180" s="5">
        <v>600</v>
      </c>
      <c r="J180" s="22">
        <f t="shared" si="96"/>
        <v>5225000</v>
      </c>
      <c r="K180" s="22">
        <f t="shared" si="96"/>
        <v>0</v>
      </c>
      <c r="L180" s="22">
        <f t="shared" si="96"/>
        <v>0</v>
      </c>
      <c r="M180" s="22">
        <f t="shared" si="96"/>
        <v>5225000</v>
      </c>
      <c r="N180" s="22">
        <f t="shared" si="96"/>
        <v>5225000</v>
      </c>
      <c r="O180" s="22">
        <f t="shared" si="96"/>
        <v>3989600</v>
      </c>
      <c r="P180" s="255">
        <f t="shared" si="83"/>
        <v>76.355980861244021</v>
      </c>
      <c r="Q180" s="22" t="e">
        <f t="shared" si="96"/>
        <v>#REF!</v>
      </c>
      <c r="R180" s="254" t="e">
        <f t="shared" si="96"/>
        <v>#REF!</v>
      </c>
      <c r="S180" s="254" t="e">
        <f t="shared" si="96"/>
        <v>#REF!</v>
      </c>
      <c r="T180" s="254" t="e">
        <f t="shared" si="96"/>
        <v>#REF!</v>
      </c>
      <c r="U180" s="255" t="e">
        <f t="shared" si="84"/>
        <v>#REF!</v>
      </c>
    </row>
    <row r="181" spans="1:21" ht="30" x14ac:dyDescent="0.25">
      <c r="A181" s="167" t="s">
        <v>82</v>
      </c>
      <c r="B181" s="141">
        <v>51</v>
      </c>
      <c r="C181" s="141">
        <v>2</v>
      </c>
      <c r="D181" s="3" t="s">
        <v>132</v>
      </c>
      <c r="E181" s="141">
        <v>851</v>
      </c>
      <c r="F181" s="3" t="s">
        <v>57</v>
      </c>
      <c r="G181" s="3" t="s">
        <v>11</v>
      </c>
      <c r="H181" s="3" t="s">
        <v>201</v>
      </c>
      <c r="I181" s="5">
        <v>610</v>
      </c>
      <c r="J181" s="22">
        <f>'6.ВС'!J181</f>
        <v>5225000</v>
      </c>
      <c r="K181" s="22">
        <f>'6.ВС'!K181</f>
        <v>0</v>
      </c>
      <c r="L181" s="22">
        <f>'6.ВС'!L181</f>
        <v>0</v>
      </c>
      <c r="M181" s="22">
        <f>'6.ВС'!M181</f>
        <v>5225000</v>
      </c>
      <c r="N181" s="22">
        <f>'6.ВС'!N181</f>
        <v>5225000</v>
      </c>
      <c r="O181" s="22">
        <f>'6.ВС'!O181</f>
        <v>3989600</v>
      </c>
      <c r="P181" s="255">
        <f t="shared" si="83"/>
        <v>76.355980861244021</v>
      </c>
      <c r="Q181" s="22" t="e">
        <f>'6.ВС'!#REF!</f>
        <v>#REF!</v>
      </c>
      <c r="R181" s="254" t="e">
        <f>'6.ВС'!#REF!</f>
        <v>#REF!</v>
      </c>
      <c r="S181" s="254" t="e">
        <f>'6.ВС'!#REF!</f>
        <v>#REF!</v>
      </c>
      <c r="T181" s="254" t="e">
        <f>'6.ВС'!#REF!</f>
        <v>#REF!</v>
      </c>
      <c r="U181" s="255" t="e">
        <f t="shared" si="84"/>
        <v>#REF!</v>
      </c>
    </row>
    <row r="182" spans="1:21" x14ac:dyDescent="0.25">
      <c r="A182" s="9" t="s">
        <v>250</v>
      </c>
      <c r="B182" s="141">
        <v>51</v>
      </c>
      <c r="C182" s="141">
        <v>2</v>
      </c>
      <c r="D182" s="3" t="s">
        <v>132</v>
      </c>
      <c r="E182" s="141">
        <v>851</v>
      </c>
      <c r="F182" s="3" t="s">
        <v>57</v>
      </c>
      <c r="G182" s="3" t="s">
        <v>11</v>
      </c>
      <c r="H182" s="3" t="s">
        <v>248</v>
      </c>
      <c r="I182" s="3"/>
      <c r="J182" s="22">
        <f t="shared" ref="J182:T183" si="97">J183</f>
        <v>88667</v>
      </c>
      <c r="K182" s="22">
        <f t="shared" si="97"/>
        <v>84234</v>
      </c>
      <c r="L182" s="22">
        <f t="shared" si="97"/>
        <v>4433</v>
      </c>
      <c r="M182" s="22">
        <f t="shared" si="97"/>
        <v>0</v>
      </c>
      <c r="N182" s="22">
        <f t="shared" si="97"/>
        <v>88667</v>
      </c>
      <c r="O182" s="22">
        <f t="shared" si="97"/>
        <v>88667</v>
      </c>
      <c r="P182" s="255">
        <f t="shared" si="83"/>
        <v>100</v>
      </c>
      <c r="Q182" s="22" t="e">
        <f t="shared" si="97"/>
        <v>#REF!</v>
      </c>
      <c r="R182" s="254" t="e">
        <f t="shared" si="97"/>
        <v>#REF!</v>
      </c>
      <c r="S182" s="254" t="e">
        <f t="shared" si="97"/>
        <v>#REF!</v>
      </c>
      <c r="T182" s="254" t="e">
        <f t="shared" si="97"/>
        <v>#REF!</v>
      </c>
      <c r="U182" s="255" t="e">
        <f t="shared" si="84"/>
        <v>#REF!</v>
      </c>
    </row>
    <row r="183" spans="1:21" ht="60" x14ac:dyDescent="0.25">
      <c r="A183" s="167" t="s">
        <v>40</v>
      </c>
      <c r="B183" s="141">
        <v>51</v>
      </c>
      <c r="C183" s="141">
        <v>2</v>
      </c>
      <c r="D183" s="3" t="s">
        <v>132</v>
      </c>
      <c r="E183" s="141">
        <v>851</v>
      </c>
      <c r="F183" s="3" t="s">
        <v>57</v>
      </c>
      <c r="G183" s="3" t="s">
        <v>11</v>
      </c>
      <c r="H183" s="3" t="s">
        <v>248</v>
      </c>
      <c r="I183" s="3" t="s">
        <v>81</v>
      </c>
      <c r="J183" s="22">
        <f t="shared" si="97"/>
        <v>88667</v>
      </c>
      <c r="K183" s="22">
        <f t="shared" si="97"/>
        <v>84234</v>
      </c>
      <c r="L183" s="22">
        <f t="shared" si="97"/>
        <v>4433</v>
      </c>
      <c r="M183" s="22">
        <f t="shared" si="97"/>
        <v>0</v>
      </c>
      <c r="N183" s="22">
        <f t="shared" si="97"/>
        <v>88667</v>
      </c>
      <c r="O183" s="22">
        <f t="shared" si="97"/>
        <v>88667</v>
      </c>
      <c r="P183" s="255">
        <f t="shared" si="83"/>
        <v>100</v>
      </c>
      <c r="Q183" s="22" t="e">
        <f t="shared" si="97"/>
        <v>#REF!</v>
      </c>
      <c r="R183" s="254" t="e">
        <f t="shared" si="97"/>
        <v>#REF!</v>
      </c>
      <c r="S183" s="254" t="e">
        <f t="shared" si="97"/>
        <v>#REF!</v>
      </c>
      <c r="T183" s="254" t="e">
        <f t="shared" si="97"/>
        <v>#REF!</v>
      </c>
      <c r="U183" s="255" t="e">
        <f t="shared" si="84"/>
        <v>#REF!</v>
      </c>
    </row>
    <row r="184" spans="1:21" ht="30" x14ac:dyDescent="0.25">
      <c r="A184" s="167" t="s">
        <v>41</v>
      </c>
      <c r="B184" s="141">
        <v>51</v>
      </c>
      <c r="C184" s="141">
        <v>2</v>
      </c>
      <c r="D184" s="3" t="s">
        <v>132</v>
      </c>
      <c r="E184" s="141">
        <v>851</v>
      </c>
      <c r="F184" s="3" t="s">
        <v>57</v>
      </c>
      <c r="G184" s="3" t="s">
        <v>11</v>
      </c>
      <c r="H184" s="3" t="s">
        <v>248</v>
      </c>
      <c r="I184" s="3" t="s">
        <v>83</v>
      </c>
      <c r="J184" s="22">
        <f>'6.ВС'!J184</f>
        <v>88667</v>
      </c>
      <c r="K184" s="22">
        <f>'6.ВС'!K184</f>
        <v>84234</v>
      </c>
      <c r="L184" s="22">
        <f>'6.ВС'!L184</f>
        <v>4433</v>
      </c>
      <c r="M184" s="22">
        <f>'6.ВС'!M184</f>
        <v>0</v>
      </c>
      <c r="N184" s="22">
        <f>'6.ВС'!N184</f>
        <v>88667</v>
      </c>
      <c r="O184" s="22">
        <f>'6.ВС'!O184</f>
        <v>88667</v>
      </c>
      <c r="P184" s="255">
        <f t="shared" si="83"/>
        <v>100</v>
      </c>
      <c r="Q184" s="22" t="e">
        <f>'6.ВС'!#REF!</f>
        <v>#REF!</v>
      </c>
      <c r="R184" s="254" t="e">
        <f>'6.ВС'!#REF!</f>
        <v>#REF!</v>
      </c>
      <c r="S184" s="254" t="e">
        <f>'6.ВС'!#REF!</f>
        <v>#REF!</v>
      </c>
      <c r="T184" s="254" t="e">
        <f>'6.ВС'!#REF!</f>
        <v>#REF!</v>
      </c>
      <c r="U184" s="255" t="e">
        <f t="shared" si="84"/>
        <v>#REF!</v>
      </c>
    </row>
    <row r="185" spans="1:21" ht="75" x14ac:dyDescent="0.25">
      <c r="A185" s="9" t="s">
        <v>659</v>
      </c>
      <c r="B185" s="141">
        <v>51</v>
      </c>
      <c r="C185" s="141">
        <v>2</v>
      </c>
      <c r="D185" s="3" t="s">
        <v>658</v>
      </c>
      <c r="E185" s="141"/>
      <c r="F185" s="3"/>
      <c r="G185" s="3"/>
      <c r="H185" s="3"/>
      <c r="I185" s="5"/>
      <c r="J185" s="22">
        <f t="shared" ref="J185:T188" si="98">J186</f>
        <v>209203</v>
      </c>
      <c r="K185" s="22">
        <f t="shared" si="98"/>
        <v>0</v>
      </c>
      <c r="L185" s="22">
        <f t="shared" si="98"/>
        <v>209203</v>
      </c>
      <c r="M185" s="22">
        <f t="shared" si="98"/>
        <v>0</v>
      </c>
      <c r="N185" s="22">
        <f t="shared" si="98"/>
        <v>209203</v>
      </c>
      <c r="O185" s="22">
        <f t="shared" si="98"/>
        <v>209203</v>
      </c>
      <c r="P185" s="255">
        <f t="shared" si="83"/>
        <v>100</v>
      </c>
      <c r="Q185" s="22" t="e">
        <f t="shared" si="98"/>
        <v>#REF!</v>
      </c>
      <c r="R185" s="254" t="e">
        <f t="shared" si="98"/>
        <v>#REF!</v>
      </c>
      <c r="S185" s="254" t="e">
        <f t="shared" si="98"/>
        <v>#REF!</v>
      </c>
      <c r="T185" s="254" t="e">
        <f t="shared" si="98"/>
        <v>#REF!</v>
      </c>
      <c r="U185" s="255" t="e">
        <f t="shared" si="84"/>
        <v>#REF!</v>
      </c>
    </row>
    <row r="186" spans="1:21" ht="30" x14ac:dyDescent="0.25">
      <c r="A186" s="16" t="s">
        <v>6</v>
      </c>
      <c r="B186" s="141">
        <v>51</v>
      </c>
      <c r="C186" s="141">
        <v>2</v>
      </c>
      <c r="D186" s="3" t="s">
        <v>658</v>
      </c>
      <c r="E186" s="141">
        <v>851</v>
      </c>
      <c r="F186" s="3"/>
      <c r="G186" s="4"/>
      <c r="H186" s="4"/>
      <c r="I186" s="3"/>
      <c r="J186" s="22">
        <f t="shared" si="98"/>
        <v>209203</v>
      </c>
      <c r="K186" s="22">
        <f t="shared" si="98"/>
        <v>0</v>
      </c>
      <c r="L186" s="22">
        <f t="shared" si="98"/>
        <v>209203</v>
      </c>
      <c r="M186" s="22">
        <f t="shared" si="98"/>
        <v>0</v>
      </c>
      <c r="N186" s="22">
        <f t="shared" si="98"/>
        <v>209203</v>
      </c>
      <c r="O186" s="22">
        <f t="shared" si="98"/>
        <v>209203</v>
      </c>
      <c r="P186" s="255">
        <f t="shared" si="83"/>
        <v>100</v>
      </c>
      <c r="Q186" s="22" t="e">
        <f t="shared" si="98"/>
        <v>#REF!</v>
      </c>
      <c r="R186" s="254" t="e">
        <f t="shared" si="98"/>
        <v>#REF!</v>
      </c>
      <c r="S186" s="254" t="e">
        <f t="shared" si="98"/>
        <v>#REF!</v>
      </c>
      <c r="T186" s="254" t="e">
        <f t="shared" si="98"/>
        <v>#REF!</v>
      </c>
      <c r="U186" s="255" t="e">
        <f t="shared" si="84"/>
        <v>#REF!</v>
      </c>
    </row>
    <row r="187" spans="1:21" ht="45" x14ac:dyDescent="0.25">
      <c r="A187" s="9" t="s">
        <v>244</v>
      </c>
      <c r="B187" s="141">
        <v>51</v>
      </c>
      <c r="C187" s="141">
        <v>2</v>
      </c>
      <c r="D187" s="3" t="s">
        <v>658</v>
      </c>
      <c r="E187" s="141">
        <v>851</v>
      </c>
      <c r="F187" s="3" t="s">
        <v>57</v>
      </c>
      <c r="G187" s="3" t="s">
        <v>11</v>
      </c>
      <c r="H187" s="3" t="s">
        <v>245</v>
      </c>
      <c r="I187" s="5"/>
      <c r="J187" s="22">
        <f t="shared" si="98"/>
        <v>209203</v>
      </c>
      <c r="K187" s="22">
        <f t="shared" si="98"/>
        <v>0</v>
      </c>
      <c r="L187" s="22">
        <f t="shared" si="98"/>
        <v>209203</v>
      </c>
      <c r="M187" s="22">
        <f t="shared" si="98"/>
        <v>0</v>
      </c>
      <c r="N187" s="22">
        <f t="shared" si="98"/>
        <v>209203</v>
      </c>
      <c r="O187" s="22">
        <f t="shared" si="98"/>
        <v>209203</v>
      </c>
      <c r="P187" s="255">
        <f t="shared" si="83"/>
        <v>100</v>
      </c>
      <c r="Q187" s="22" t="e">
        <f t="shared" si="98"/>
        <v>#REF!</v>
      </c>
      <c r="R187" s="254" t="e">
        <f t="shared" si="98"/>
        <v>#REF!</v>
      </c>
      <c r="S187" s="254" t="e">
        <f t="shared" si="98"/>
        <v>#REF!</v>
      </c>
      <c r="T187" s="254" t="e">
        <f t="shared" si="98"/>
        <v>#REF!</v>
      </c>
      <c r="U187" s="255" t="e">
        <f t="shared" si="84"/>
        <v>#REF!</v>
      </c>
    </row>
    <row r="188" spans="1:21" ht="60" x14ac:dyDescent="0.25">
      <c r="A188" s="167" t="s">
        <v>20</v>
      </c>
      <c r="B188" s="141">
        <v>51</v>
      </c>
      <c r="C188" s="141">
        <v>2</v>
      </c>
      <c r="D188" s="3" t="s">
        <v>658</v>
      </c>
      <c r="E188" s="141">
        <v>851</v>
      </c>
      <c r="F188" s="3" t="s">
        <v>57</v>
      </c>
      <c r="G188" s="3" t="s">
        <v>11</v>
      </c>
      <c r="H188" s="3" t="s">
        <v>245</v>
      </c>
      <c r="I188" s="5">
        <v>200</v>
      </c>
      <c r="J188" s="22">
        <f t="shared" si="98"/>
        <v>209203</v>
      </c>
      <c r="K188" s="22">
        <f t="shared" si="98"/>
        <v>0</v>
      </c>
      <c r="L188" s="22">
        <f t="shared" si="98"/>
        <v>209203</v>
      </c>
      <c r="M188" s="22">
        <f t="shared" si="98"/>
        <v>0</v>
      </c>
      <c r="N188" s="22">
        <f t="shared" si="98"/>
        <v>209203</v>
      </c>
      <c r="O188" s="22">
        <f t="shared" si="98"/>
        <v>209203</v>
      </c>
      <c r="P188" s="255">
        <f t="shared" si="83"/>
        <v>100</v>
      </c>
      <c r="Q188" s="22" t="e">
        <f t="shared" si="98"/>
        <v>#REF!</v>
      </c>
      <c r="R188" s="254" t="e">
        <f t="shared" si="98"/>
        <v>#REF!</v>
      </c>
      <c r="S188" s="254" t="e">
        <f t="shared" si="98"/>
        <v>#REF!</v>
      </c>
      <c r="T188" s="254" t="e">
        <f t="shared" si="98"/>
        <v>#REF!</v>
      </c>
      <c r="U188" s="255" t="e">
        <f t="shared" si="84"/>
        <v>#REF!</v>
      </c>
    </row>
    <row r="189" spans="1:21" ht="60" x14ac:dyDescent="0.25">
      <c r="A189" s="167" t="s">
        <v>9</v>
      </c>
      <c r="B189" s="141">
        <v>51</v>
      </c>
      <c r="C189" s="141">
        <v>2</v>
      </c>
      <c r="D189" s="3" t="s">
        <v>658</v>
      </c>
      <c r="E189" s="141">
        <v>851</v>
      </c>
      <c r="F189" s="3" t="s">
        <v>57</v>
      </c>
      <c r="G189" s="3" t="s">
        <v>11</v>
      </c>
      <c r="H189" s="3" t="s">
        <v>245</v>
      </c>
      <c r="I189" s="5">
        <v>240</v>
      </c>
      <c r="J189" s="22">
        <f>'6.ВС'!J187</f>
        <v>209203</v>
      </c>
      <c r="K189" s="22">
        <f>'6.ВС'!K187</f>
        <v>0</v>
      </c>
      <c r="L189" s="22">
        <f>'6.ВС'!L187</f>
        <v>209203</v>
      </c>
      <c r="M189" s="22">
        <f>'6.ВС'!M187</f>
        <v>0</v>
      </c>
      <c r="N189" s="22">
        <f>'6.ВС'!N187</f>
        <v>209203</v>
      </c>
      <c r="O189" s="22">
        <f>'6.ВС'!O187</f>
        <v>209203</v>
      </c>
      <c r="P189" s="255">
        <f t="shared" si="83"/>
        <v>100</v>
      </c>
      <c r="Q189" s="22" t="e">
        <f>'6.ВС'!#REF!</f>
        <v>#REF!</v>
      </c>
      <c r="R189" s="254" t="e">
        <f>'6.ВС'!#REF!</f>
        <v>#REF!</v>
      </c>
      <c r="S189" s="254" t="e">
        <f>'6.ВС'!#REF!</f>
        <v>#REF!</v>
      </c>
      <c r="T189" s="254" t="e">
        <f>'6.ВС'!#REF!</f>
        <v>#REF!</v>
      </c>
      <c r="U189" s="255" t="e">
        <f t="shared" si="84"/>
        <v>#REF!</v>
      </c>
    </row>
    <row r="190" spans="1:21" ht="45" x14ac:dyDescent="0.25">
      <c r="A190" s="105" t="s">
        <v>677</v>
      </c>
      <c r="B190" s="141">
        <v>51</v>
      </c>
      <c r="C190" s="141">
        <v>2</v>
      </c>
      <c r="D190" s="3" t="s">
        <v>678</v>
      </c>
      <c r="E190" s="141"/>
      <c r="F190" s="3"/>
      <c r="G190" s="3"/>
      <c r="H190" s="3"/>
      <c r="I190" s="5"/>
      <c r="J190" s="22">
        <f t="shared" ref="J190:T193" si="99">J191</f>
        <v>5742330</v>
      </c>
      <c r="K190" s="22">
        <f t="shared" si="99"/>
        <v>5141410</v>
      </c>
      <c r="L190" s="22">
        <f t="shared" si="99"/>
        <v>600920</v>
      </c>
      <c r="M190" s="22">
        <f t="shared" si="99"/>
        <v>0</v>
      </c>
      <c r="N190" s="22">
        <f t="shared" si="99"/>
        <v>5742330</v>
      </c>
      <c r="O190" s="22">
        <f t="shared" si="99"/>
        <v>5742330</v>
      </c>
      <c r="P190" s="255">
        <f t="shared" si="83"/>
        <v>100</v>
      </c>
      <c r="Q190" s="22" t="e">
        <f t="shared" si="99"/>
        <v>#REF!</v>
      </c>
      <c r="R190" s="254" t="e">
        <f t="shared" si="99"/>
        <v>#REF!</v>
      </c>
      <c r="S190" s="254" t="e">
        <f t="shared" si="99"/>
        <v>#REF!</v>
      </c>
      <c r="T190" s="254" t="e">
        <f t="shared" si="99"/>
        <v>#REF!</v>
      </c>
      <c r="U190" s="255" t="e">
        <f t="shared" si="84"/>
        <v>#REF!</v>
      </c>
    </row>
    <row r="191" spans="1:21" ht="30" x14ac:dyDescent="0.25">
      <c r="A191" s="16" t="s">
        <v>6</v>
      </c>
      <c r="B191" s="141">
        <v>51</v>
      </c>
      <c r="C191" s="141">
        <v>2</v>
      </c>
      <c r="D191" s="3" t="s">
        <v>678</v>
      </c>
      <c r="E191" s="141">
        <v>851</v>
      </c>
      <c r="F191" s="3"/>
      <c r="G191" s="3"/>
      <c r="H191" s="3"/>
      <c r="I191" s="5"/>
      <c r="J191" s="22">
        <f t="shared" si="99"/>
        <v>5742330</v>
      </c>
      <c r="K191" s="22">
        <f t="shared" si="99"/>
        <v>5141410</v>
      </c>
      <c r="L191" s="22">
        <f t="shared" si="99"/>
        <v>600920</v>
      </c>
      <c r="M191" s="22">
        <f t="shared" si="99"/>
        <v>0</v>
      </c>
      <c r="N191" s="22">
        <f t="shared" si="99"/>
        <v>5742330</v>
      </c>
      <c r="O191" s="22">
        <f t="shared" si="99"/>
        <v>5742330</v>
      </c>
      <c r="P191" s="255">
        <f t="shared" si="83"/>
        <v>100</v>
      </c>
      <c r="Q191" s="22" t="e">
        <f t="shared" si="99"/>
        <v>#REF!</v>
      </c>
      <c r="R191" s="254" t="e">
        <f t="shared" si="99"/>
        <v>#REF!</v>
      </c>
      <c r="S191" s="254" t="e">
        <f t="shared" si="99"/>
        <v>#REF!</v>
      </c>
      <c r="T191" s="254" t="e">
        <f t="shared" si="99"/>
        <v>#REF!</v>
      </c>
      <c r="U191" s="255" t="e">
        <f t="shared" si="84"/>
        <v>#REF!</v>
      </c>
    </row>
    <row r="192" spans="1:21" ht="30" x14ac:dyDescent="0.25">
      <c r="A192" s="9" t="s">
        <v>568</v>
      </c>
      <c r="B192" s="141">
        <v>51</v>
      </c>
      <c r="C192" s="141">
        <v>2</v>
      </c>
      <c r="D192" s="3" t="s">
        <v>678</v>
      </c>
      <c r="E192" s="3" t="s">
        <v>282</v>
      </c>
      <c r="F192" s="3"/>
      <c r="G192" s="3"/>
      <c r="H192" s="3" t="s">
        <v>570</v>
      </c>
      <c r="I192" s="3"/>
      <c r="J192" s="22">
        <f t="shared" si="99"/>
        <v>5742330</v>
      </c>
      <c r="K192" s="22">
        <f t="shared" si="99"/>
        <v>5141410</v>
      </c>
      <c r="L192" s="22">
        <f t="shared" si="99"/>
        <v>600920</v>
      </c>
      <c r="M192" s="22">
        <f t="shared" si="99"/>
        <v>0</v>
      </c>
      <c r="N192" s="22">
        <f t="shared" si="99"/>
        <v>5742330</v>
      </c>
      <c r="O192" s="22">
        <f t="shared" si="99"/>
        <v>5742330</v>
      </c>
      <c r="P192" s="255">
        <f t="shared" si="83"/>
        <v>100</v>
      </c>
      <c r="Q192" s="22" t="e">
        <f t="shared" si="99"/>
        <v>#REF!</v>
      </c>
      <c r="R192" s="254" t="e">
        <f t="shared" si="99"/>
        <v>#REF!</v>
      </c>
      <c r="S192" s="254" t="e">
        <f t="shared" si="99"/>
        <v>#REF!</v>
      </c>
      <c r="T192" s="254" t="e">
        <f t="shared" si="99"/>
        <v>#REF!</v>
      </c>
      <c r="U192" s="255" t="e">
        <f t="shared" si="84"/>
        <v>#REF!</v>
      </c>
    </row>
    <row r="193" spans="1:21" ht="60" x14ac:dyDescent="0.25">
      <c r="A193" s="167" t="s">
        <v>40</v>
      </c>
      <c r="B193" s="141">
        <v>51</v>
      </c>
      <c r="C193" s="141">
        <v>2</v>
      </c>
      <c r="D193" s="3" t="s">
        <v>678</v>
      </c>
      <c r="E193" s="3" t="s">
        <v>282</v>
      </c>
      <c r="F193" s="3"/>
      <c r="G193" s="3"/>
      <c r="H193" s="3" t="s">
        <v>570</v>
      </c>
      <c r="I193" s="3" t="s">
        <v>81</v>
      </c>
      <c r="J193" s="22">
        <f t="shared" si="99"/>
        <v>5742330</v>
      </c>
      <c r="K193" s="22">
        <f t="shared" si="99"/>
        <v>5141410</v>
      </c>
      <c r="L193" s="22">
        <f t="shared" si="99"/>
        <v>600920</v>
      </c>
      <c r="M193" s="22">
        <f t="shared" si="99"/>
        <v>0</v>
      </c>
      <c r="N193" s="22">
        <f t="shared" si="99"/>
        <v>5742330</v>
      </c>
      <c r="O193" s="22">
        <f t="shared" si="99"/>
        <v>5742330</v>
      </c>
      <c r="P193" s="255">
        <f t="shared" si="83"/>
        <v>100</v>
      </c>
      <c r="Q193" s="22" t="e">
        <f t="shared" si="99"/>
        <v>#REF!</v>
      </c>
      <c r="R193" s="254" t="e">
        <f t="shared" si="99"/>
        <v>#REF!</v>
      </c>
      <c r="S193" s="254" t="e">
        <f t="shared" si="99"/>
        <v>#REF!</v>
      </c>
      <c r="T193" s="254" t="e">
        <f t="shared" si="99"/>
        <v>#REF!</v>
      </c>
      <c r="U193" s="255" t="e">
        <f t="shared" si="84"/>
        <v>#REF!</v>
      </c>
    </row>
    <row r="194" spans="1:21" ht="30" x14ac:dyDescent="0.25">
      <c r="A194" s="167" t="s">
        <v>82</v>
      </c>
      <c r="B194" s="141">
        <v>51</v>
      </c>
      <c r="C194" s="141">
        <v>2</v>
      </c>
      <c r="D194" s="3" t="s">
        <v>678</v>
      </c>
      <c r="E194" s="3" t="s">
        <v>282</v>
      </c>
      <c r="F194" s="3"/>
      <c r="G194" s="3"/>
      <c r="H194" s="3" t="s">
        <v>570</v>
      </c>
      <c r="I194" s="3" t="s">
        <v>83</v>
      </c>
      <c r="J194" s="22">
        <f>'6.ВС'!J142</f>
        <v>5742330</v>
      </c>
      <c r="K194" s="22">
        <f>'6.ВС'!K142</f>
        <v>5141410</v>
      </c>
      <c r="L194" s="22">
        <f>'6.ВС'!L142</f>
        <v>600920</v>
      </c>
      <c r="M194" s="22">
        <f>'6.ВС'!M142</f>
        <v>0</v>
      </c>
      <c r="N194" s="22">
        <f>'6.ВС'!N142</f>
        <v>5742330</v>
      </c>
      <c r="O194" s="22">
        <f>'6.ВС'!O142</f>
        <v>5742330</v>
      </c>
      <c r="P194" s="255">
        <f t="shared" si="83"/>
        <v>100</v>
      </c>
      <c r="Q194" s="22" t="e">
        <f>'6.ВС'!#REF!</f>
        <v>#REF!</v>
      </c>
      <c r="R194" s="254" t="e">
        <f>'6.ВС'!#REF!</f>
        <v>#REF!</v>
      </c>
      <c r="S194" s="254" t="e">
        <f>'6.ВС'!#REF!</f>
        <v>#REF!</v>
      </c>
      <c r="T194" s="254" t="e">
        <f>'6.ВС'!#REF!</f>
        <v>#REF!</v>
      </c>
      <c r="U194" s="255" t="e">
        <f t="shared" si="84"/>
        <v>#REF!</v>
      </c>
    </row>
    <row r="195" spans="1:21" ht="45" x14ac:dyDescent="0.25">
      <c r="A195" s="9" t="s">
        <v>571</v>
      </c>
      <c r="B195" s="141">
        <v>51</v>
      </c>
      <c r="C195" s="141">
        <v>2</v>
      </c>
      <c r="D195" s="3" t="s">
        <v>569</v>
      </c>
      <c r="E195" s="141"/>
      <c r="F195" s="3"/>
      <c r="G195" s="3"/>
      <c r="H195" s="3"/>
      <c r="I195" s="3"/>
      <c r="J195" s="22">
        <f t="shared" ref="J195:T198" si="100">J196</f>
        <v>107458</v>
      </c>
      <c r="K195" s="22">
        <f t="shared" si="100"/>
        <v>106383</v>
      </c>
      <c r="L195" s="22">
        <f t="shared" si="100"/>
        <v>1075</v>
      </c>
      <c r="M195" s="22">
        <f t="shared" si="100"/>
        <v>0</v>
      </c>
      <c r="N195" s="22">
        <f t="shared" si="100"/>
        <v>107458</v>
      </c>
      <c r="O195" s="22">
        <f t="shared" si="100"/>
        <v>107458</v>
      </c>
      <c r="P195" s="255">
        <f t="shared" si="83"/>
        <v>100</v>
      </c>
      <c r="Q195" s="22" t="e">
        <f t="shared" si="100"/>
        <v>#REF!</v>
      </c>
      <c r="R195" s="254" t="e">
        <f t="shared" si="100"/>
        <v>#REF!</v>
      </c>
      <c r="S195" s="254" t="e">
        <f t="shared" si="100"/>
        <v>#REF!</v>
      </c>
      <c r="T195" s="254" t="e">
        <f t="shared" si="100"/>
        <v>#REF!</v>
      </c>
      <c r="U195" s="255" t="e">
        <f t="shared" si="84"/>
        <v>#REF!</v>
      </c>
    </row>
    <row r="196" spans="1:21" ht="30" x14ac:dyDescent="0.25">
      <c r="A196" s="9" t="s">
        <v>6</v>
      </c>
      <c r="B196" s="141">
        <v>51</v>
      </c>
      <c r="C196" s="141">
        <v>2</v>
      </c>
      <c r="D196" s="3" t="s">
        <v>569</v>
      </c>
      <c r="E196" s="3" t="s">
        <v>282</v>
      </c>
      <c r="F196" s="3"/>
      <c r="G196" s="3"/>
      <c r="H196" s="3"/>
      <c r="I196" s="3"/>
      <c r="J196" s="22">
        <f t="shared" si="100"/>
        <v>107458</v>
      </c>
      <c r="K196" s="22">
        <f t="shared" si="100"/>
        <v>106383</v>
      </c>
      <c r="L196" s="22">
        <f t="shared" si="100"/>
        <v>1075</v>
      </c>
      <c r="M196" s="22">
        <f t="shared" si="100"/>
        <v>0</v>
      </c>
      <c r="N196" s="22">
        <f t="shared" si="100"/>
        <v>107458</v>
      </c>
      <c r="O196" s="22">
        <f t="shared" si="100"/>
        <v>107458</v>
      </c>
      <c r="P196" s="255">
        <f t="shared" si="83"/>
        <v>100</v>
      </c>
      <c r="Q196" s="22" t="e">
        <f t="shared" si="100"/>
        <v>#REF!</v>
      </c>
      <c r="R196" s="254" t="e">
        <f t="shared" si="100"/>
        <v>#REF!</v>
      </c>
      <c r="S196" s="254" t="e">
        <f t="shared" si="100"/>
        <v>#REF!</v>
      </c>
      <c r="T196" s="254" t="e">
        <f t="shared" si="100"/>
        <v>#REF!</v>
      </c>
      <c r="U196" s="255" t="e">
        <f t="shared" si="84"/>
        <v>#REF!</v>
      </c>
    </row>
    <row r="197" spans="1:21" ht="30" x14ac:dyDescent="0.25">
      <c r="A197" s="9" t="s">
        <v>568</v>
      </c>
      <c r="B197" s="141">
        <v>51</v>
      </c>
      <c r="C197" s="141">
        <v>2</v>
      </c>
      <c r="D197" s="3" t="s">
        <v>569</v>
      </c>
      <c r="E197" s="3" t="s">
        <v>282</v>
      </c>
      <c r="F197" s="3"/>
      <c r="G197" s="3"/>
      <c r="H197" s="3" t="s">
        <v>570</v>
      </c>
      <c r="I197" s="3"/>
      <c r="J197" s="22">
        <f t="shared" si="100"/>
        <v>107458</v>
      </c>
      <c r="K197" s="22">
        <f t="shared" si="100"/>
        <v>106383</v>
      </c>
      <c r="L197" s="22">
        <f t="shared" si="100"/>
        <v>1075</v>
      </c>
      <c r="M197" s="22">
        <f t="shared" si="100"/>
        <v>0</v>
      </c>
      <c r="N197" s="22">
        <f t="shared" si="100"/>
        <v>107458</v>
      </c>
      <c r="O197" s="22">
        <f t="shared" si="100"/>
        <v>107458</v>
      </c>
      <c r="P197" s="255">
        <f t="shared" si="83"/>
        <v>100</v>
      </c>
      <c r="Q197" s="22" t="e">
        <f t="shared" si="100"/>
        <v>#REF!</v>
      </c>
      <c r="R197" s="254" t="e">
        <f t="shared" si="100"/>
        <v>#REF!</v>
      </c>
      <c r="S197" s="254" t="e">
        <f t="shared" si="100"/>
        <v>#REF!</v>
      </c>
      <c r="T197" s="254" t="e">
        <f t="shared" si="100"/>
        <v>#REF!</v>
      </c>
      <c r="U197" s="255" t="e">
        <f t="shared" si="84"/>
        <v>#REF!</v>
      </c>
    </row>
    <row r="198" spans="1:21" ht="60" x14ac:dyDescent="0.25">
      <c r="A198" s="167" t="s">
        <v>40</v>
      </c>
      <c r="B198" s="141">
        <v>51</v>
      </c>
      <c r="C198" s="141">
        <v>2</v>
      </c>
      <c r="D198" s="3" t="s">
        <v>569</v>
      </c>
      <c r="E198" s="3" t="s">
        <v>282</v>
      </c>
      <c r="F198" s="3"/>
      <c r="G198" s="3"/>
      <c r="H198" s="3" t="s">
        <v>570</v>
      </c>
      <c r="I198" s="3" t="s">
        <v>81</v>
      </c>
      <c r="J198" s="22">
        <f t="shared" si="100"/>
        <v>107458</v>
      </c>
      <c r="K198" s="22">
        <f t="shared" si="100"/>
        <v>106383</v>
      </c>
      <c r="L198" s="22">
        <f t="shared" si="100"/>
        <v>1075</v>
      </c>
      <c r="M198" s="22">
        <f t="shared" si="100"/>
        <v>0</v>
      </c>
      <c r="N198" s="22">
        <f t="shared" si="100"/>
        <v>107458</v>
      </c>
      <c r="O198" s="22">
        <f t="shared" si="100"/>
        <v>107458</v>
      </c>
      <c r="P198" s="255">
        <f t="shared" si="83"/>
        <v>100</v>
      </c>
      <c r="Q198" s="22" t="e">
        <f t="shared" si="100"/>
        <v>#REF!</v>
      </c>
      <c r="R198" s="254" t="e">
        <f t="shared" si="100"/>
        <v>#REF!</v>
      </c>
      <c r="S198" s="254" t="e">
        <f t="shared" si="100"/>
        <v>#REF!</v>
      </c>
      <c r="T198" s="254" t="e">
        <f t="shared" si="100"/>
        <v>#REF!</v>
      </c>
      <c r="U198" s="255" t="e">
        <f t="shared" si="84"/>
        <v>#REF!</v>
      </c>
    </row>
    <row r="199" spans="1:21" ht="30" x14ac:dyDescent="0.25">
      <c r="A199" s="167" t="s">
        <v>82</v>
      </c>
      <c r="B199" s="141">
        <v>51</v>
      </c>
      <c r="C199" s="141">
        <v>2</v>
      </c>
      <c r="D199" s="3" t="s">
        <v>569</v>
      </c>
      <c r="E199" s="3" t="s">
        <v>282</v>
      </c>
      <c r="F199" s="3"/>
      <c r="G199" s="3"/>
      <c r="H199" s="3" t="s">
        <v>570</v>
      </c>
      <c r="I199" s="3" t="s">
        <v>83</v>
      </c>
      <c r="J199" s="22">
        <f>'6.ВС'!J159</f>
        <v>107458</v>
      </c>
      <c r="K199" s="22">
        <f>'6.ВС'!K159</f>
        <v>106383</v>
      </c>
      <c r="L199" s="22">
        <f>'6.ВС'!L159</f>
        <v>1075</v>
      </c>
      <c r="M199" s="22">
        <f>'6.ВС'!M159</f>
        <v>0</v>
      </c>
      <c r="N199" s="22">
        <f>'6.ВС'!N159</f>
        <v>107458</v>
      </c>
      <c r="O199" s="22">
        <f>'6.ВС'!O159</f>
        <v>107458</v>
      </c>
      <c r="P199" s="255">
        <f t="shared" si="83"/>
        <v>100</v>
      </c>
      <c r="Q199" s="22" t="e">
        <f>'6.ВС'!#REF!</f>
        <v>#REF!</v>
      </c>
      <c r="R199" s="254" t="e">
        <f>'6.ВС'!#REF!</f>
        <v>#REF!</v>
      </c>
      <c r="S199" s="254" t="e">
        <f>'6.ВС'!#REF!</f>
        <v>#REF!</v>
      </c>
      <c r="T199" s="254" t="e">
        <f>'6.ВС'!#REF!</f>
        <v>#REF!</v>
      </c>
      <c r="U199" s="255" t="e">
        <f t="shared" si="84"/>
        <v>#REF!</v>
      </c>
    </row>
    <row r="200" spans="1:21" ht="60" x14ac:dyDescent="0.25">
      <c r="A200" s="16" t="s">
        <v>260</v>
      </c>
      <c r="B200" s="141">
        <v>51</v>
      </c>
      <c r="C200" s="141">
        <v>3</v>
      </c>
      <c r="D200" s="3"/>
      <c r="E200" s="141"/>
      <c r="F200" s="3"/>
      <c r="G200" s="4"/>
      <c r="H200" s="4"/>
      <c r="I200" s="3"/>
      <c r="J200" s="22">
        <f t="shared" ref="J200:O200" si="101">J202</f>
        <v>5000</v>
      </c>
      <c r="K200" s="22">
        <f t="shared" si="101"/>
        <v>0</v>
      </c>
      <c r="L200" s="22">
        <f t="shared" si="101"/>
        <v>5000</v>
      </c>
      <c r="M200" s="22">
        <f t="shared" si="101"/>
        <v>0</v>
      </c>
      <c r="N200" s="22">
        <f t="shared" si="101"/>
        <v>5000</v>
      </c>
      <c r="O200" s="22">
        <f t="shared" si="101"/>
        <v>0</v>
      </c>
      <c r="P200" s="255">
        <f t="shared" si="83"/>
        <v>0</v>
      </c>
      <c r="Q200" s="22" t="e">
        <f t="shared" ref="Q200:T200" si="102">Q202</f>
        <v>#REF!</v>
      </c>
      <c r="R200" s="254" t="e">
        <f t="shared" si="102"/>
        <v>#REF!</v>
      </c>
      <c r="S200" s="254" t="e">
        <f t="shared" si="102"/>
        <v>#REF!</v>
      </c>
      <c r="T200" s="254" t="e">
        <f t="shared" si="102"/>
        <v>#REF!</v>
      </c>
      <c r="U200" s="255" t="e">
        <f t="shared" si="84"/>
        <v>#REF!</v>
      </c>
    </row>
    <row r="201" spans="1:21" ht="90" x14ac:dyDescent="0.25">
      <c r="A201" s="16" t="s">
        <v>166</v>
      </c>
      <c r="B201" s="141">
        <v>51</v>
      </c>
      <c r="C201" s="141">
        <v>3</v>
      </c>
      <c r="D201" s="3" t="s">
        <v>661</v>
      </c>
      <c r="E201" s="141"/>
      <c r="F201" s="3"/>
      <c r="G201" s="4"/>
      <c r="H201" s="4"/>
      <c r="I201" s="3"/>
      <c r="J201" s="22">
        <f t="shared" ref="J201:T204" si="103">J202</f>
        <v>5000</v>
      </c>
      <c r="K201" s="22">
        <f t="shared" si="103"/>
        <v>0</v>
      </c>
      <c r="L201" s="22">
        <f t="shared" si="103"/>
        <v>5000</v>
      </c>
      <c r="M201" s="22">
        <f t="shared" si="103"/>
        <v>0</v>
      </c>
      <c r="N201" s="22">
        <f t="shared" si="103"/>
        <v>5000</v>
      </c>
      <c r="O201" s="22">
        <f t="shared" si="103"/>
        <v>0</v>
      </c>
      <c r="P201" s="255">
        <f t="shared" si="83"/>
        <v>0</v>
      </c>
      <c r="Q201" s="22" t="e">
        <f t="shared" si="103"/>
        <v>#REF!</v>
      </c>
      <c r="R201" s="254" t="e">
        <f t="shared" si="103"/>
        <v>#REF!</v>
      </c>
      <c r="S201" s="254" t="e">
        <f t="shared" si="103"/>
        <v>#REF!</v>
      </c>
      <c r="T201" s="254" t="e">
        <f t="shared" si="103"/>
        <v>#REF!</v>
      </c>
      <c r="U201" s="255" t="e">
        <f t="shared" si="84"/>
        <v>#REF!</v>
      </c>
    </row>
    <row r="202" spans="1:21" ht="30" x14ac:dyDescent="0.25">
      <c r="A202" s="16" t="s">
        <v>6</v>
      </c>
      <c r="B202" s="141">
        <v>51</v>
      </c>
      <c r="C202" s="141">
        <v>3</v>
      </c>
      <c r="D202" s="3" t="s">
        <v>661</v>
      </c>
      <c r="E202" s="141">
        <v>851</v>
      </c>
      <c r="F202" s="3"/>
      <c r="G202" s="4"/>
      <c r="H202" s="4"/>
      <c r="I202" s="3"/>
      <c r="J202" s="22">
        <f t="shared" si="103"/>
        <v>5000</v>
      </c>
      <c r="K202" s="22">
        <f t="shared" si="103"/>
        <v>0</v>
      </c>
      <c r="L202" s="22">
        <f t="shared" si="103"/>
        <v>5000</v>
      </c>
      <c r="M202" s="22">
        <f t="shared" si="103"/>
        <v>0</v>
      </c>
      <c r="N202" s="22">
        <f t="shared" si="103"/>
        <v>5000</v>
      </c>
      <c r="O202" s="22">
        <f t="shared" si="103"/>
        <v>0</v>
      </c>
      <c r="P202" s="255">
        <f t="shared" si="83"/>
        <v>0</v>
      </c>
      <c r="Q202" s="22" t="e">
        <f t="shared" si="103"/>
        <v>#REF!</v>
      </c>
      <c r="R202" s="254" t="e">
        <f t="shared" si="103"/>
        <v>#REF!</v>
      </c>
      <c r="S202" s="254" t="e">
        <f t="shared" si="103"/>
        <v>#REF!</v>
      </c>
      <c r="T202" s="254" t="e">
        <f t="shared" si="103"/>
        <v>#REF!</v>
      </c>
      <c r="U202" s="255" t="e">
        <f t="shared" si="84"/>
        <v>#REF!</v>
      </c>
    </row>
    <row r="203" spans="1:21" ht="45" x14ac:dyDescent="0.25">
      <c r="A203" s="16" t="s">
        <v>89</v>
      </c>
      <c r="B203" s="141">
        <v>51</v>
      </c>
      <c r="C203" s="141">
        <v>3</v>
      </c>
      <c r="D203" s="3" t="s">
        <v>661</v>
      </c>
      <c r="E203" s="141">
        <v>851</v>
      </c>
      <c r="F203" s="3" t="s">
        <v>57</v>
      </c>
      <c r="G203" s="3" t="s">
        <v>13</v>
      </c>
      <c r="H203" s="3" t="s">
        <v>203</v>
      </c>
      <c r="I203" s="3"/>
      <c r="J203" s="22">
        <f t="shared" si="103"/>
        <v>5000</v>
      </c>
      <c r="K203" s="22">
        <f t="shared" si="103"/>
        <v>0</v>
      </c>
      <c r="L203" s="22">
        <f t="shared" si="103"/>
        <v>5000</v>
      </c>
      <c r="M203" s="22">
        <f t="shared" si="103"/>
        <v>0</v>
      </c>
      <c r="N203" s="22">
        <f t="shared" si="103"/>
        <v>5000</v>
      </c>
      <c r="O203" s="22">
        <f t="shared" si="103"/>
        <v>0</v>
      </c>
      <c r="P203" s="255">
        <f t="shared" si="83"/>
        <v>0</v>
      </c>
      <c r="Q203" s="22" t="e">
        <f t="shared" si="103"/>
        <v>#REF!</v>
      </c>
      <c r="R203" s="254" t="e">
        <f t="shared" si="103"/>
        <v>#REF!</v>
      </c>
      <c r="S203" s="254" t="e">
        <f t="shared" si="103"/>
        <v>#REF!</v>
      </c>
      <c r="T203" s="254" t="e">
        <f t="shared" si="103"/>
        <v>#REF!</v>
      </c>
      <c r="U203" s="255" t="e">
        <f t="shared" si="84"/>
        <v>#REF!</v>
      </c>
    </row>
    <row r="204" spans="1:21" ht="60" x14ac:dyDescent="0.25">
      <c r="A204" s="167" t="s">
        <v>20</v>
      </c>
      <c r="B204" s="141">
        <v>51</v>
      </c>
      <c r="C204" s="141">
        <v>3</v>
      </c>
      <c r="D204" s="3" t="s">
        <v>661</v>
      </c>
      <c r="E204" s="141">
        <v>851</v>
      </c>
      <c r="F204" s="3" t="s">
        <v>57</v>
      </c>
      <c r="G204" s="3" t="s">
        <v>13</v>
      </c>
      <c r="H204" s="3" t="s">
        <v>203</v>
      </c>
      <c r="I204" s="3" t="s">
        <v>21</v>
      </c>
      <c r="J204" s="22">
        <f t="shared" si="103"/>
        <v>5000</v>
      </c>
      <c r="K204" s="22">
        <f t="shared" si="103"/>
        <v>0</v>
      </c>
      <c r="L204" s="22">
        <f t="shared" si="103"/>
        <v>5000</v>
      </c>
      <c r="M204" s="22">
        <f t="shared" si="103"/>
        <v>0</v>
      </c>
      <c r="N204" s="22">
        <f t="shared" si="103"/>
        <v>5000</v>
      </c>
      <c r="O204" s="22">
        <f t="shared" si="103"/>
        <v>0</v>
      </c>
      <c r="P204" s="255">
        <f t="shared" si="83"/>
        <v>0</v>
      </c>
      <c r="Q204" s="22" t="e">
        <f t="shared" si="103"/>
        <v>#REF!</v>
      </c>
      <c r="R204" s="254" t="e">
        <f t="shared" si="103"/>
        <v>#REF!</v>
      </c>
      <c r="S204" s="254" t="e">
        <f t="shared" si="103"/>
        <v>#REF!</v>
      </c>
      <c r="T204" s="254" t="e">
        <f t="shared" si="103"/>
        <v>#REF!</v>
      </c>
      <c r="U204" s="255" t="e">
        <f t="shared" si="84"/>
        <v>#REF!</v>
      </c>
    </row>
    <row r="205" spans="1:21" ht="60" x14ac:dyDescent="0.25">
      <c r="A205" s="167" t="s">
        <v>9</v>
      </c>
      <c r="B205" s="141">
        <v>51</v>
      </c>
      <c r="C205" s="141">
        <v>3</v>
      </c>
      <c r="D205" s="3" t="s">
        <v>661</v>
      </c>
      <c r="E205" s="141">
        <v>851</v>
      </c>
      <c r="F205" s="3" t="s">
        <v>57</v>
      </c>
      <c r="G205" s="3" t="s">
        <v>13</v>
      </c>
      <c r="H205" s="3" t="s">
        <v>203</v>
      </c>
      <c r="I205" s="3" t="s">
        <v>22</v>
      </c>
      <c r="J205" s="22">
        <f>'6.ВС'!J191</f>
        <v>5000</v>
      </c>
      <c r="K205" s="22">
        <f>'6.ВС'!K191</f>
        <v>0</v>
      </c>
      <c r="L205" s="22">
        <f>'6.ВС'!L191</f>
        <v>5000</v>
      </c>
      <c r="M205" s="22">
        <f>'6.ВС'!M191</f>
        <v>0</v>
      </c>
      <c r="N205" s="22">
        <f>'6.ВС'!N191</f>
        <v>5000</v>
      </c>
      <c r="O205" s="22">
        <f>'6.ВС'!O191</f>
        <v>0</v>
      </c>
      <c r="P205" s="255">
        <f t="shared" ref="P205:P254" si="104">O205/N205*100</f>
        <v>0</v>
      </c>
      <c r="Q205" s="22" t="e">
        <f>'6.ВС'!#REF!</f>
        <v>#REF!</v>
      </c>
      <c r="R205" s="254" t="e">
        <f>'6.ВС'!#REF!</f>
        <v>#REF!</v>
      </c>
      <c r="S205" s="254" t="e">
        <f>'6.ВС'!#REF!</f>
        <v>#REF!</v>
      </c>
      <c r="T205" s="254" t="e">
        <f>'6.ВС'!#REF!</f>
        <v>#REF!</v>
      </c>
      <c r="U205" s="255" t="e">
        <f t="shared" ref="U205:U254" si="105">T205/S205*100</f>
        <v>#REF!</v>
      </c>
    </row>
    <row r="206" spans="1:21" ht="60" x14ac:dyDescent="0.25">
      <c r="A206" s="16" t="s">
        <v>259</v>
      </c>
      <c r="B206" s="141">
        <v>51</v>
      </c>
      <c r="C206" s="141">
        <v>4</v>
      </c>
      <c r="D206" s="4"/>
      <c r="E206" s="141"/>
      <c r="F206" s="3"/>
      <c r="G206" s="4"/>
      <c r="H206" s="4"/>
      <c r="I206" s="3"/>
      <c r="J206" s="22">
        <f>J207</f>
        <v>788500</v>
      </c>
      <c r="K206" s="22">
        <f t="shared" ref="K206:T206" si="106">K207</f>
        <v>0</v>
      </c>
      <c r="L206" s="22">
        <f t="shared" si="106"/>
        <v>520500</v>
      </c>
      <c r="M206" s="22">
        <f t="shared" si="106"/>
        <v>268000</v>
      </c>
      <c r="N206" s="22">
        <f t="shared" si="106"/>
        <v>788500</v>
      </c>
      <c r="O206" s="22">
        <f t="shared" si="106"/>
        <v>543194</v>
      </c>
      <c r="P206" s="22">
        <f t="shared" si="106"/>
        <v>68.889537095751436</v>
      </c>
      <c r="Q206" s="22" t="e">
        <f t="shared" si="106"/>
        <v>#REF!</v>
      </c>
      <c r="R206" s="22" t="e">
        <f t="shared" si="106"/>
        <v>#REF!</v>
      </c>
      <c r="S206" s="22" t="e">
        <f t="shared" si="106"/>
        <v>#REF!</v>
      </c>
      <c r="T206" s="22" t="e">
        <f t="shared" si="106"/>
        <v>#REF!</v>
      </c>
      <c r="U206" s="255" t="e">
        <f t="shared" si="105"/>
        <v>#REF!</v>
      </c>
    </row>
    <row r="207" spans="1:21" ht="45" x14ac:dyDescent="0.25">
      <c r="A207" s="16" t="s">
        <v>167</v>
      </c>
      <c r="B207" s="141">
        <v>51</v>
      </c>
      <c r="C207" s="141">
        <v>4</v>
      </c>
      <c r="D207" s="4" t="s">
        <v>662</v>
      </c>
      <c r="E207" s="141"/>
      <c r="F207" s="3"/>
      <c r="G207" s="4"/>
      <c r="H207" s="4"/>
      <c r="I207" s="3"/>
      <c r="J207" s="22">
        <f t="shared" ref="J207:T207" si="107">J208</f>
        <v>788500</v>
      </c>
      <c r="K207" s="22">
        <f t="shared" si="107"/>
        <v>0</v>
      </c>
      <c r="L207" s="22">
        <f t="shared" si="107"/>
        <v>520500</v>
      </c>
      <c r="M207" s="22">
        <f t="shared" si="107"/>
        <v>268000</v>
      </c>
      <c r="N207" s="22">
        <f t="shared" si="107"/>
        <v>788500</v>
      </c>
      <c r="O207" s="22">
        <f t="shared" si="107"/>
        <v>543194</v>
      </c>
      <c r="P207" s="255">
        <f t="shared" si="104"/>
        <v>68.889537095751436</v>
      </c>
      <c r="Q207" s="22" t="e">
        <f t="shared" si="107"/>
        <v>#REF!</v>
      </c>
      <c r="R207" s="254" t="e">
        <f t="shared" si="107"/>
        <v>#REF!</v>
      </c>
      <c r="S207" s="254" t="e">
        <f t="shared" si="107"/>
        <v>#REF!</v>
      </c>
      <c r="T207" s="254" t="e">
        <f t="shared" si="107"/>
        <v>#REF!</v>
      </c>
      <c r="U207" s="255" t="e">
        <f t="shared" si="105"/>
        <v>#REF!</v>
      </c>
    </row>
    <row r="208" spans="1:21" ht="30" x14ac:dyDescent="0.25">
      <c r="A208" s="16" t="s">
        <v>6</v>
      </c>
      <c r="B208" s="141">
        <v>51</v>
      </c>
      <c r="C208" s="141">
        <v>4</v>
      </c>
      <c r="D208" s="3" t="s">
        <v>662</v>
      </c>
      <c r="E208" s="141">
        <v>851</v>
      </c>
      <c r="F208" s="3"/>
      <c r="G208" s="4"/>
      <c r="H208" s="4"/>
      <c r="I208" s="3"/>
      <c r="J208" s="22">
        <f t="shared" ref="J208:O208" si="108">J209+J214+J219+J222</f>
        <v>788500</v>
      </c>
      <c r="K208" s="22">
        <f t="shared" si="108"/>
        <v>0</v>
      </c>
      <c r="L208" s="22">
        <f t="shared" si="108"/>
        <v>520500</v>
      </c>
      <c r="M208" s="22">
        <f t="shared" si="108"/>
        <v>268000</v>
      </c>
      <c r="N208" s="22">
        <f t="shared" si="108"/>
        <v>788500</v>
      </c>
      <c r="O208" s="22">
        <f t="shared" si="108"/>
        <v>543194</v>
      </c>
      <c r="P208" s="255">
        <f t="shared" si="104"/>
        <v>68.889537095751436</v>
      </c>
      <c r="Q208" s="22" t="e">
        <f t="shared" ref="Q208:T208" si="109">Q209+Q214+Q219+Q222</f>
        <v>#REF!</v>
      </c>
      <c r="R208" s="254" t="e">
        <f t="shared" si="109"/>
        <v>#REF!</v>
      </c>
      <c r="S208" s="254" t="e">
        <f t="shared" si="109"/>
        <v>#REF!</v>
      </c>
      <c r="T208" s="254" t="e">
        <f t="shared" si="109"/>
        <v>#REF!</v>
      </c>
      <c r="U208" s="255" t="e">
        <f t="shared" si="105"/>
        <v>#REF!</v>
      </c>
    </row>
    <row r="209" spans="1:21" ht="30" x14ac:dyDescent="0.25">
      <c r="A209" s="16" t="s">
        <v>107</v>
      </c>
      <c r="B209" s="141">
        <v>51</v>
      </c>
      <c r="C209" s="141">
        <v>4</v>
      </c>
      <c r="D209" s="3" t="s">
        <v>662</v>
      </c>
      <c r="E209" s="141">
        <v>851</v>
      </c>
      <c r="F209" s="3" t="s">
        <v>105</v>
      </c>
      <c r="G209" s="3" t="s">
        <v>43</v>
      </c>
      <c r="H209" s="3" t="s">
        <v>205</v>
      </c>
      <c r="I209" s="3"/>
      <c r="J209" s="22">
        <f t="shared" ref="J209:O209" si="110">J210+J212</f>
        <v>90600</v>
      </c>
      <c r="K209" s="22">
        <f t="shared" si="110"/>
        <v>0</v>
      </c>
      <c r="L209" s="22">
        <f t="shared" si="110"/>
        <v>90600</v>
      </c>
      <c r="M209" s="22">
        <f t="shared" si="110"/>
        <v>0</v>
      </c>
      <c r="N209" s="22">
        <f t="shared" si="110"/>
        <v>90600</v>
      </c>
      <c r="O209" s="22">
        <f t="shared" si="110"/>
        <v>34355.199999999997</v>
      </c>
      <c r="P209" s="255">
        <f t="shared" si="104"/>
        <v>37.919646799116997</v>
      </c>
      <c r="Q209" s="22" t="e">
        <f t="shared" ref="Q209:T209" si="111">Q210+Q212</f>
        <v>#REF!</v>
      </c>
      <c r="R209" s="254" t="e">
        <f t="shared" si="111"/>
        <v>#REF!</v>
      </c>
      <c r="S209" s="254" t="e">
        <f t="shared" si="111"/>
        <v>#REF!</v>
      </c>
      <c r="T209" s="254" t="e">
        <f t="shared" si="111"/>
        <v>#REF!</v>
      </c>
      <c r="U209" s="255" t="e">
        <f t="shared" si="105"/>
        <v>#REF!</v>
      </c>
    </row>
    <row r="210" spans="1:21" ht="120" x14ac:dyDescent="0.25">
      <c r="A210" s="166" t="s">
        <v>15</v>
      </c>
      <c r="B210" s="141">
        <v>51</v>
      </c>
      <c r="C210" s="141">
        <v>4</v>
      </c>
      <c r="D210" s="4" t="s">
        <v>662</v>
      </c>
      <c r="E210" s="141">
        <v>851</v>
      </c>
      <c r="F210" s="3" t="s">
        <v>105</v>
      </c>
      <c r="G210" s="3" t="s">
        <v>43</v>
      </c>
      <c r="H210" s="3" t="s">
        <v>205</v>
      </c>
      <c r="I210" s="3" t="s">
        <v>17</v>
      </c>
      <c r="J210" s="22">
        <f t="shared" ref="J210:T210" si="112">J211</f>
        <v>26000</v>
      </c>
      <c r="K210" s="22">
        <f t="shared" si="112"/>
        <v>0</v>
      </c>
      <c r="L210" s="22">
        <f t="shared" si="112"/>
        <v>26000</v>
      </c>
      <c r="M210" s="22">
        <f t="shared" si="112"/>
        <v>0</v>
      </c>
      <c r="N210" s="22">
        <f t="shared" si="112"/>
        <v>26000</v>
      </c>
      <c r="O210" s="22">
        <f t="shared" si="112"/>
        <v>21800</v>
      </c>
      <c r="P210" s="255">
        <f t="shared" si="104"/>
        <v>83.846153846153854</v>
      </c>
      <c r="Q210" s="22" t="e">
        <f t="shared" si="112"/>
        <v>#REF!</v>
      </c>
      <c r="R210" s="254" t="e">
        <f t="shared" si="112"/>
        <v>#REF!</v>
      </c>
      <c r="S210" s="254" t="e">
        <f t="shared" si="112"/>
        <v>#REF!</v>
      </c>
      <c r="T210" s="254" t="e">
        <f t="shared" si="112"/>
        <v>#REF!</v>
      </c>
      <c r="U210" s="255" t="e">
        <f t="shared" si="105"/>
        <v>#REF!</v>
      </c>
    </row>
    <row r="211" spans="1:21" ht="30" x14ac:dyDescent="0.25">
      <c r="A211" s="167" t="s">
        <v>7</v>
      </c>
      <c r="B211" s="141">
        <v>51</v>
      </c>
      <c r="C211" s="141">
        <v>4</v>
      </c>
      <c r="D211" s="3" t="s">
        <v>662</v>
      </c>
      <c r="E211" s="141">
        <v>851</v>
      </c>
      <c r="F211" s="3" t="s">
        <v>105</v>
      </c>
      <c r="G211" s="3" t="s">
        <v>43</v>
      </c>
      <c r="H211" s="3" t="s">
        <v>205</v>
      </c>
      <c r="I211" s="3" t="s">
        <v>51</v>
      </c>
      <c r="J211" s="22">
        <f>'6.ВС'!J212</f>
        <v>26000</v>
      </c>
      <c r="K211" s="22">
        <f>'6.ВС'!K212</f>
        <v>0</v>
      </c>
      <c r="L211" s="22">
        <f>'6.ВС'!L212</f>
        <v>26000</v>
      </c>
      <c r="M211" s="22">
        <f>'6.ВС'!M212</f>
        <v>0</v>
      </c>
      <c r="N211" s="22">
        <f>'6.ВС'!N212</f>
        <v>26000</v>
      </c>
      <c r="O211" s="22">
        <f>'6.ВС'!O212</f>
        <v>21800</v>
      </c>
      <c r="P211" s="255">
        <f t="shared" si="104"/>
        <v>83.846153846153854</v>
      </c>
      <c r="Q211" s="22" t="e">
        <f>'6.ВС'!#REF!</f>
        <v>#REF!</v>
      </c>
      <c r="R211" s="254" t="e">
        <f>'6.ВС'!#REF!</f>
        <v>#REF!</v>
      </c>
      <c r="S211" s="254" t="e">
        <f>'6.ВС'!#REF!</f>
        <v>#REF!</v>
      </c>
      <c r="T211" s="254" t="e">
        <f>'6.ВС'!#REF!</f>
        <v>#REF!</v>
      </c>
      <c r="U211" s="255" t="e">
        <f t="shared" si="105"/>
        <v>#REF!</v>
      </c>
    </row>
    <row r="212" spans="1:21" ht="60" x14ac:dyDescent="0.25">
      <c r="A212" s="167" t="s">
        <v>20</v>
      </c>
      <c r="B212" s="141">
        <v>51</v>
      </c>
      <c r="C212" s="141">
        <v>4</v>
      </c>
      <c r="D212" s="3" t="s">
        <v>662</v>
      </c>
      <c r="E212" s="141">
        <v>851</v>
      </c>
      <c r="F212" s="3" t="s">
        <v>105</v>
      </c>
      <c r="G212" s="3" t="s">
        <v>43</v>
      </c>
      <c r="H212" s="3" t="s">
        <v>205</v>
      </c>
      <c r="I212" s="3" t="s">
        <v>21</v>
      </c>
      <c r="J212" s="22">
        <f t="shared" ref="J212:T212" si="113">J213</f>
        <v>64600</v>
      </c>
      <c r="K212" s="22">
        <f t="shared" si="113"/>
        <v>0</v>
      </c>
      <c r="L212" s="22">
        <f t="shared" si="113"/>
        <v>64600</v>
      </c>
      <c r="M212" s="22">
        <f t="shared" si="113"/>
        <v>0</v>
      </c>
      <c r="N212" s="22">
        <f t="shared" si="113"/>
        <v>64600</v>
      </c>
      <c r="O212" s="22">
        <f t="shared" si="113"/>
        <v>12555.2</v>
      </c>
      <c r="P212" s="255">
        <f t="shared" si="104"/>
        <v>19.435294117647057</v>
      </c>
      <c r="Q212" s="22" t="e">
        <f t="shared" si="113"/>
        <v>#REF!</v>
      </c>
      <c r="R212" s="254" t="e">
        <f t="shared" si="113"/>
        <v>#REF!</v>
      </c>
      <c r="S212" s="254" t="e">
        <f t="shared" si="113"/>
        <v>#REF!</v>
      </c>
      <c r="T212" s="254" t="e">
        <f t="shared" si="113"/>
        <v>#REF!</v>
      </c>
      <c r="U212" s="255" t="e">
        <f t="shared" si="105"/>
        <v>#REF!</v>
      </c>
    </row>
    <row r="213" spans="1:21" ht="60" x14ac:dyDescent="0.25">
      <c r="A213" s="167" t="s">
        <v>9</v>
      </c>
      <c r="B213" s="141">
        <v>51</v>
      </c>
      <c r="C213" s="141">
        <v>4</v>
      </c>
      <c r="D213" s="4" t="s">
        <v>662</v>
      </c>
      <c r="E213" s="141">
        <v>851</v>
      </c>
      <c r="F213" s="3" t="s">
        <v>105</v>
      </c>
      <c r="G213" s="3" t="s">
        <v>43</v>
      </c>
      <c r="H213" s="3" t="s">
        <v>205</v>
      </c>
      <c r="I213" s="3" t="s">
        <v>22</v>
      </c>
      <c r="J213" s="22">
        <f>'6.ВС'!J214</f>
        <v>64600</v>
      </c>
      <c r="K213" s="22">
        <f>'6.ВС'!K214</f>
        <v>0</v>
      </c>
      <c r="L213" s="22">
        <f>'6.ВС'!L214</f>
        <v>64600</v>
      </c>
      <c r="M213" s="22">
        <f>'6.ВС'!M214</f>
        <v>0</v>
      </c>
      <c r="N213" s="22">
        <f>'6.ВС'!N214</f>
        <v>64600</v>
      </c>
      <c r="O213" s="22">
        <f>'6.ВС'!O214</f>
        <v>12555.2</v>
      </c>
      <c r="P213" s="255">
        <f t="shared" si="104"/>
        <v>19.435294117647057</v>
      </c>
      <c r="Q213" s="22" t="e">
        <f>'6.ВС'!#REF!</f>
        <v>#REF!</v>
      </c>
      <c r="R213" s="254" t="e">
        <f>'6.ВС'!#REF!</f>
        <v>#REF!</v>
      </c>
      <c r="S213" s="254" t="e">
        <f>'6.ВС'!#REF!</f>
        <v>#REF!</v>
      </c>
      <c r="T213" s="254" t="e">
        <f>'6.ВС'!#REF!</f>
        <v>#REF!</v>
      </c>
      <c r="U213" s="255" t="e">
        <f t="shared" si="105"/>
        <v>#REF!</v>
      </c>
    </row>
    <row r="214" spans="1:21" ht="30" x14ac:dyDescent="0.25">
      <c r="A214" s="16" t="s">
        <v>108</v>
      </c>
      <c r="B214" s="5">
        <v>51</v>
      </c>
      <c r="C214" s="141">
        <v>4</v>
      </c>
      <c r="D214" s="3" t="s">
        <v>662</v>
      </c>
      <c r="E214" s="141">
        <v>851</v>
      </c>
      <c r="F214" s="3" t="s">
        <v>105</v>
      </c>
      <c r="G214" s="3" t="s">
        <v>43</v>
      </c>
      <c r="H214" s="3" t="s">
        <v>206</v>
      </c>
      <c r="I214" s="3"/>
      <c r="J214" s="22">
        <f t="shared" ref="J214:O214" si="114">J215+J217</f>
        <v>419900</v>
      </c>
      <c r="K214" s="22">
        <f t="shared" si="114"/>
        <v>0</v>
      </c>
      <c r="L214" s="22">
        <f t="shared" si="114"/>
        <v>419900</v>
      </c>
      <c r="M214" s="22">
        <f t="shared" si="114"/>
        <v>0</v>
      </c>
      <c r="N214" s="22">
        <f t="shared" si="114"/>
        <v>419900</v>
      </c>
      <c r="O214" s="22">
        <f t="shared" si="114"/>
        <v>345953.6</v>
      </c>
      <c r="P214" s="255">
        <f t="shared" si="104"/>
        <v>82.38952131459871</v>
      </c>
      <c r="Q214" s="22" t="e">
        <f t="shared" ref="Q214:T214" si="115">Q215+Q217</f>
        <v>#REF!</v>
      </c>
      <c r="R214" s="254" t="e">
        <f t="shared" si="115"/>
        <v>#REF!</v>
      </c>
      <c r="S214" s="254" t="e">
        <f t="shared" si="115"/>
        <v>#REF!</v>
      </c>
      <c r="T214" s="254" t="e">
        <f t="shared" si="115"/>
        <v>#REF!</v>
      </c>
      <c r="U214" s="255" t="e">
        <f t="shared" si="105"/>
        <v>#REF!</v>
      </c>
    </row>
    <row r="215" spans="1:21" ht="120" x14ac:dyDescent="0.25">
      <c r="A215" s="166" t="s">
        <v>15</v>
      </c>
      <c r="B215" s="5">
        <v>51</v>
      </c>
      <c r="C215" s="141">
        <v>4</v>
      </c>
      <c r="D215" s="3" t="s">
        <v>662</v>
      </c>
      <c r="E215" s="141">
        <v>851</v>
      </c>
      <c r="F215" s="3" t="s">
        <v>105</v>
      </c>
      <c r="G215" s="3" t="s">
        <v>43</v>
      </c>
      <c r="H215" s="3" t="s">
        <v>206</v>
      </c>
      <c r="I215" s="3" t="s">
        <v>17</v>
      </c>
      <c r="J215" s="22">
        <f t="shared" ref="J215:T215" si="116">J216</f>
        <v>211200</v>
      </c>
      <c r="K215" s="22">
        <f t="shared" si="116"/>
        <v>0</v>
      </c>
      <c r="L215" s="22">
        <f t="shared" si="116"/>
        <v>211200</v>
      </c>
      <c r="M215" s="22">
        <f t="shared" si="116"/>
        <v>0</v>
      </c>
      <c r="N215" s="22">
        <f t="shared" si="116"/>
        <v>211200</v>
      </c>
      <c r="O215" s="22">
        <f t="shared" si="116"/>
        <v>175200</v>
      </c>
      <c r="P215" s="255">
        <f t="shared" si="104"/>
        <v>82.954545454545453</v>
      </c>
      <c r="Q215" s="22" t="e">
        <f t="shared" si="116"/>
        <v>#REF!</v>
      </c>
      <c r="R215" s="254" t="e">
        <f t="shared" si="116"/>
        <v>#REF!</v>
      </c>
      <c r="S215" s="254" t="e">
        <f t="shared" si="116"/>
        <v>#REF!</v>
      </c>
      <c r="T215" s="254" t="e">
        <f t="shared" si="116"/>
        <v>#REF!</v>
      </c>
      <c r="U215" s="255" t="e">
        <f t="shared" si="105"/>
        <v>#REF!</v>
      </c>
    </row>
    <row r="216" spans="1:21" ht="30" x14ac:dyDescent="0.25">
      <c r="A216" s="167" t="s">
        <v>7</v>
      </c>
      <c r="B216" s="5">
        <v>51</v>
      </c>
      <c r="C216" s="141">
        <v>4</v>
      </c>
      <c r="D216" s="4" t="s">
        <v>662</v>
      </c>
      <c r="E216" s="141">
        <v>851</v>
      </c>
      <c r="F216" s="3" t="s">
        <v>105</v>
      </c>
      <c r="G216" s="3" t="s">
        <v>43</v>
      </c>
      <c r="H216" s="3" t="s">
        <v>206</v>
      </c>
      <c r="I216" s="3" t="s">
        <v>51</v>
      </c>
      <c r="J216" s="22">
        <f>'6.ВС'!J217</f>
        <v>211200</v>
      </c>
      <c r="K216" s="22">
        <f>'6.ВС'!K217</f>
        <v>0</v>
      </c>
      <c r="L216" s="22">
        <f>'6.ВС'!L217</f>
        <v>211200</v>
      </c>
      <c r="M216" s="22">
        <f>'6.ВС'!M217</f>
        <v>0</v>
      </c>
      <c r="N216" s="22">
        <f>'6.ВС'!N217</f>
        <v>211200</v>
      </c>
      <c r="O216" s="22">
        <f>'6.ВС'!O217</f>
        <v>175200</v>
      </c>
      <c r="P216" s="255">
        <f t="shared" si="104"/>
        <v>82.954545454545453</v>
      </c>
      <c r="Q216" s="22" t="e">
        <f>'6.ВС'!#REF!</f>
        <v>#REF!</v>
      </c>
      <c r="R216" s="254" t="e">
        <f>'6.ВС'!#REF!</f>
        <v>#REF!</v>
      </c>
      <c r="S216" s="254" t="e">
        <f>'6.ВС'!#REF!</f>
        <v>#REF!</v>
      </c>
      <c r="T216" s="254" t="e">
        <f>'6.ВС'!#REF!</f>
        <v>#REF!</v>
      </c>
      <c r="U216" s="255" t="e">
        <f t="shared" si="105"/>
        <v>#REF!</v>
      </c>
    </row>
    <row r="217" spans="1:21" ht="60" x14ac:dyDescent="0.25">
      <c r="A217" s="167" t="s">
        <v>20</v>
      </c>
      <c r="B217" s="5">
        <v>51</v>
      </c>
      <c r="C217" s="141">
        <v>4</v>
      </c>
      <c r="D217" s="3" t="s">
        <v>662</v>
      </c>
      <c r="E217" s="141">
        <v>851</v>
      </c>
      <c r="F217" s="3" t="s">
        <v>105</v>
      </c>
      <c r="G217" s="3" t="s">
        <v>43</v>
      </c>
      <c r="H217" s="3" t="s">
        <v>206</v>
      </c>
      <c r="I217" s="3" t="s">
        <v>21</v>
      </c>
      <c r="J217" s="22">
        <f t="shared" ref="J217:T225" si="117">J218</f>
        <v>208700</v>
      </c>
      <c r="K217" s="22">
        <f t="shared" si="117"/>
        <v>0</v>
      </c>
      <c r="L217" s="22">
        <f t="shared" si="117"/>
        <v>208700</v>
      </c>
      <c r="M217" s="22">
        <f t="shared" si="117"/>
        <v>0</v>
      </c>
      <c r="N217" s="22">
        <f t="shared" si="117"/>
        <v>208700</v>
      </c>
      <c r="O217" s="22">
        <f t="shared" si="117"/>
        <v>170753.6</v>
      </c>
      <c r="P217" s="255">
        <f t="shared" si="104"/>
        <v>81.817728797316718</v>
      </c>
      <c r="Q217" s="22" t="e">
        <f t="shared" si="117"/>
        <v>#REF!</v>
      </c>
      <c r="R217" s="254" t="e">
        <f t="shared" si="117"/>
        <v>#REF!</v>
      </c>
      <c r="S217" s="254" t="e">
        <f t="shared" si="117"/>
        <v>#REF!</v>
      </c>
      <c r="T217" s="254" t="e">
        <f t="shared" si="117"/>
        <v>#REF!</v>
      </c>
      <c r="U217" s="255" t="e">
        <f t="shared" si="105"/>
        <v>#REF!</v>
      </c>
    </row>
    <row r="218" spans="1:21" ht="60" x14ac:dyDescent="0.25">
      <c r="A218" s="167" t="s">
        <v>9</v>
      </c>
      <c r="B218" s="5">
        <v>51</v>
      </c>
      <c r="C218" s="141">
        <v>4</v>
      </c>
      <c r="D218" s="3" t="s">
        <v>662</v>
      </c>
      <c r="E218" s="141">
        <v>851</v>
      </c>
      <c r="F218" s="3" t="s">
        <v>105</v>
      </c>
      <c r="G218" s="3" t="s">
        <v>43</v>
      </c>
      <c r="H218" s="3" t="s">
        <v>206</v>
      </c>
      <c r="I218" s="3" t="s">
        <v>22</v>
      </c>
      <c r="J218" s="22">
        <f>'6.ВС'!J219</f>
        <v>208700</v>
      </c>
      <c r="K218" s="22">
        <f>'6.ВС'!K219</f>
        <v>0</v>
      </c>
      <c r="L218" s="22">
        <f>'6.ВС'!L219</f>
        <v>208700</v>
      </c>
      <c r="M218" s="22">
        <f>'6.ВС'!M219</f>
        <v>0</v>
      </c>
      <c r="N218" s="22">
        <f>'6.ВС'!N219</f>
        <v>208700</v>
      </c>
      <c r="O218" s="22">
        <f>'6.ВС'!O219</f>
        <v>170753.6</v>
      </c>
      <c r="P218" s="255">
        <f t="shared" si="104"/>
        <v>81.817728797316718</v>
      </c>
      <c r="Q218" s="22" t="e">
        <f>'6.ВС'!#REF!</f>
        <v>#REF!</v>
      </c>
      <c r="R218" s="254" t="e">
        <f>'6.ВС'!#REF!</f>
        <v>#REF!</v>
      </c>
      <c r="S218" s="254" t="e">
        <f>'6.ВС'!#REF!</f>
        <v>#REF!</v>
      </c>
      <c r="T218" s="254" t="e">
        <f>'6.ВС'!#REF!</f>
        <v>#REF!</v>
      </c>
      <c r="U218" s="255" t="e">
        <f t="shared" si="105"/>
        <v>#REF!</v>
      </c>
    </row>
    <row r="219" spans="1:21" s="2" customFormat="1" ht="75" x14ac:dyDescent="0.25">
      <c r="A219" s="16" t="s">
        <v>110</v>
      </c>
      <c r="B219" s="5">
        <v>51</v>
      </c>
      <c r="C219" s="141">
        <v>4</v>
      </c>
      <c r="D219" s="4" t="s">
        <v>662</v>
      </c>
      <c r="E219" s="141">
        <v>851</v>
      </c>
      <c r="F219" s="3" t="s">
        <v>105</v>
      </c>
      <c r="G219" s="3" t="s">
        <v>43</v>
      </c>
      <c r="H219" s="3" t="s">
        <v>208</v>
      </c>
      <c r="I219" s="3"/>
      <c r="J219" s="22">
        <f t="shared" ref="J219:T220" si="118">J220</f>
        <v>10000</v>
      </c>
      <c r="K219" s="22">
        <f t="shared" si="118"/>
        <v>0</v>
      </c>
      <c r="L219" s="22">
        <f t="shared" si="118"/>
        <v>10000</v>
      </c>
      <c r="M219" s="22">
        <f t="shared" si="118"/>
        <v>0</v>
      </c>
      <c r="N219" s="22">
        <f t="shared" si="118"/>
        <v>10000</v>
      </c>
      <c r="O219" s="22">
        <f t="shared" si="118"/>
        <v>3800</v>
      </c>
      <c r="P219" s="255">
        <f t="shared" si="104"/>
        <v>38</v>
      </c>
      <c r="Q219" s="22" t="e">
        <f t="shared" si="118"/>
        <v>#REF!</v>
      </c>
      <c r="R219" s="254" t="e">
        <f t="shared" si="118"/>
        <v>#REF!</v>
      </c>
      <c r="S219" s="254" t="e">
        <f t="shared" si="118"/>
        <v>#REF!</v>
      </c>
      <c r="T219" s="254" t="e">
        <f t="shared" si="118"/>
        <v>#REF!</v>
      </c>
      <c r="U219" s="255" t="e">
        <f t="shared" si="105"/>
        <v>#REF!</v>
      </c>
    </row>
    <row r="220" spans="1:21" s="2" customFormat="1" ht="60" x14ac:dyDescent="0.25">
      <c r="A220" s="167" t="s">
        <v>20</v>
      </c>
      <c r="B220" s="5">
        <v>51</v>
      </c>
      <c r="C220" s="141">
        <v>4</v>
      </c>
      <c r="D220" s="3" t="s">
        <v>662</v>
      </c>
      <c r="E220" s="141">
        <v>851</v>
      </c>
      <c r="F220" s="3" t="s">
        <v>105</v>
      </c>
      <c r="G220" s="3" t="s">
        <v>43</v>
      </c>
      <c r="H220" s="3" t="s">
        <v>208</v>
      </c>
      <c r="I220" s="3" t="s">
        <v>21</v>
      </c>
      <c r="J220" s="22">
        <f t="shared" si="118"/>
        <v>10000</v>
      </c>
      <c r="K220" s="22">
        <f t="shared" si="118"/>
        <v>0</v>
      </c>
      <c r="L220" s="22">
        <f t="shared" si="118"/>
        <v>10000</v>
      </c>
      <c r="M220" s="22">
        <f t="shared" si="118"/>
        <v>0</v>
      </c>
      <c r="N220" s="22">
        <f t="shared" si="118"/>
        <v>10000</v>
      </c>
      <c r="O220" s="22">
        <f t="shared" si="118"/>
        <v>3800</v>
      </c>
      <c r="P220" s="255">
        <f t="shared" si="104"/>
        <v>38</v>
      </c>
      <c r="Q220" s="22" t="e">
        <f t="shared" si="118"/>
        <v>#REF!</v>
      </c>
      <c r="R220" s="254" t="e">
        <f t="shared" si="118"/>
        <v>#REF!</v>
      </c>
      <c r="S220" s="254" t="e">
        <f t="shared" si="118"/>
        <v>#REF!</v>
      </c>
      <c r="T220" s="254" t="e">
        <f t="shared" si="118"/>
        <v>#REF!</v>
      </c>
      <c r="U220" s="255" t="e">
        <f t="shared" si="105"/>
        <v>#REF!</v>
      </c>
    </row>
    <row r="221" spans="1:21" s="2" customFormat="1" ht="60" x14ac:dyDescent="0.25">
      <c r="A221" s="167" t="s">
        <v>9</v>
      </c>
      <c r="B221" s="5">
        <v>51</v>
      </c>
      <c r="C221" s="141">
        <v>4</v>
      </c>
      <c r="D221" s="3" t="s">
        <v>662</v>
      </c>
      <c r="E221" s="141">
        <v>851</v>
      </c>
      <c r="F221" s="3" t="s">
        <v>105</v>
      </c>
      <c r="G221" s="3" t="s">
        <v>43</v>
      </c>
      <c r="H221" s="3" t="s">
        <v>208</v>
      </c>
      <c r="I221" s="3" t="s">
        <v>22</v>
      </c>
      <c r="J221" s="22">
        <f>'6.ВС'!J222</f>
        <v>10000</v>
      </c>
      <c r="K221" s="22">
        <f>'6.ВС'!K222</f>
        <v>0</v>
      </c>
      <c r="L221" s="22">
        <f>'6.ВС'!L222</f>
        <v>10000</v>
      </c>
      <c r="M221" s="22">
        <f>'6.ВС'!M222</f>
        <v>0</v>
      </c>
      <c r="N221" s="22">
        <f>'6.ВС'!N222</f>
        <v>10000</v>
      </c>
      <c r="O221" s="22">
        <f>'6.ВС'!O222</f>
        <v>3800</v>
      </c>
      <c r="P221" s="255">
        <f t="shared" si="104"/>
        <v>38</v>
      </c>
      <c r="Q221" s="22" t="e">
        <f>'6.ВС'!#REF!</f>
        <v>#REF!</v>
      </c>
      <c r="R221" s="254" t="e">
        <f>'6.ВС'!#REF!</f>
        <v>#REF!</v>
      </c>
      <c r="S221" s="254" t="e">
        <f>'6.ВС'!#REF!</f>
        <v>#REF!</v>
      </c>
      <c r="T221" s="254" t="e">
        <f>'6.ВС'!#REF!</f>
        <v>#REF!</v>
      </c>
      <c r="U221" s="255" t="e">
        <f t="shared" si="105"/>
        <v>#REF!</v>
      </c>
    </row>
    <row r="222" spans="1:21" ht="210" x14ac:dyDescent="0.25">
      <c r="A222" s="16" t="s">
        <v>109</v>
      </c>
      <c r="B222" s="5">
        <v>51</v>
      </c>
      <c r="C222" s="141">
        <v>4</v>
      </c>
      <c r="D222" s="4" t="s">
        <v>662</v>
      </c>
      <c r="E222" s="141">
        <v>851</v>
      </c>
      <c r="F222" s="3" t="s">
        <v>105</v>
      </c>
      <c r="G222" s="3" t="s">
        <v>43</v>
      </c>
      <c r="H222" s="3" t="s">
        <v>207</v>
      </c>
      <c r="I222" s="3"/>
      <c r="J222" s="22">
        <f t="shared" ref="J222:O222" si="119">J223+J225</f>
        <v>268000</v>
      </c>
      <c r="K222" s="22">
        <f t="shared" si="119"/>
        <v>0</v>
      </c>
      <c r="L222" s="22">
        <f t="shared" si="119"/>
        <v>0</v>
      </c>
      <c r="M222" s="22">
        <f t="shared" si="119"/>
        <v>268000</v>
      </c>
      <c r="N222" s="22">
        <f t="shared" si="119"/>
        <v>268000</v>
      </c>
      <c r="O222" s="22">
        <f t="shared" si="119"/>
        <v>159085.20000000001</v>
      </c>
      <c r="P222" s="255">
        <f t="shared" si="104"/>
        <v>59.360149253731343</v>
      </c>
      <c r="Q222" s="22" t="e">
        <f t="shared" ref="Q222:T222" si="120">Q223+Q225</f>
        <v>#REF!</v>
      </c>
      <c r="R222" s="254" t="e">
        <f t="shared" si="120"/>
        <v>#REF!</v>
      </c>
      <c r="S222" s="254" t="e">
        <f t="shared" si="120"/>
        <v>#REF!</v>
      </c>
      <c r="T222" s="254" t="e">
        <f t="shared" si="120"/>
        <v>#REF!</v>
      </c>
      <c r="U222" s="255" t="e">
        <f t="shared" si="105"/>
        <v>#REF!</v>
      </c>
    </row>
    <row r="223" spans="1:21" ht="120" x14ac:dyDescent="0.25">
      <c r="A223" s="166" t="s">
        <v>15</v>
      </c>
      <c r="B223" s="5">
        <v>51</v>
      </c>
      <c r="C223" s="141">
        <v>4</v>
      </c>
      <c r="D223" s="3" t="s">
        <v>662</v>
      </c>
      <c r="E223" s="141">
        <v>851</v>
      </c>
      <c r="F223" s="3" t="s">
        <v>105</v>
      </c>
      <c r="G223" s="3" t="s">
        <v>43</v>
      </c>
      <c r="H223" s="3" t="s">
        <v>207</v>
      </c>
      <c r="I223" s="3" t="s">
        <v>17</v>
      </c>
      <c r="J223" s="22">
        <f t="shared" si="117"/>
        <v>71000</v>
      </c>
      <c r="K223" s="22">
        <f t="shared" si="117"/>
        <v>0</v>
      </c>
      <c r="L223" s="22">
        <f t="shared" si="117"/>
        <v>0</v>
      </c>
      <c r="M223" s="22">
        <f t="shared" si="117"/>
        <v>71000</v>
      </c>
      <c r="N223" s="22">
        <f t="shared" si="117"/>
        <v>71000</v>
      </c>
      <c r="O223" s="22">
        <f t="shared" si="117"/>
        <v>41200</v>
      </c>
      <c r="P223" s="255">
        <f t="shared" si="104"/>
        <v>58.028169014084504</v>
      </c>
      <c r="Q223" s="22" t="e">
        <f t="shared" si="117"/>
        <v>#REF!</v>
      </c>
      <c r="R223" s="254" t="e">
        <f t="shared" si="117"/>
        <v>#REF!</v>
      </c>
      <c r="S223" s="254" t="e">
        <f t="shared" si="117"/>
        <v>#REF!</v>
      </c>
      <c r="T223" s="254" t="e">
        <f t="shared" si="117"/>
        <v>#REF!</v>
      </c>
      <c r="U223" s="255" t="e">
        <f t="shared" si="105"/>
        <v>#REF!</v>
      </c>
    </row>
    <row r="224" spans="1:21" ht="30" x14ac:dyDescent="0.25">
      <c r="A224" s="167" t="s">
        <v>7</v>
      </c>
      <c r="B224" s="5">
        <v>51</v>
      </c>
      <c r="C224" s="141">
        <v>4</v>
      </c>
      <c r="D224" s="4" t="s">
        <v>662</v>
      </c>
      <c r="E224" s="141">
        <v>851</v>
      </c>
      <c r="F224" s="3" t="s">
        <v>105</v>
      </c>
      <c r="G224" s="3" t="s">
        <v>43</v>
      </c>
      <c r="H224" s="3" t="s">
        <v>207</v>
      </c>
      <c r="I224" s="3" t="s">
        <v>51</v>
      </c>
      <c r="J224" s="22">
        <f>'6.ВС'!J225</f>
        <v>71000</v>
      </c>
      <c r="K224" s="22">
        <f>'6.ВС'!K225</f>
        <v>0</v>
      </c>
      <c r="L224" s="22">
        <f>'6.ВС'!L225</f>
        <v>0</v>
      </c>
      <c r="M224" s="22">
        <f>'6.ВС'!M225</f>
        <v>71000</v>
      </c>
      <c r="N224" s="22">
        <f>'6.ВС'!N225</f>
        <v>71000</v>
      </c>
      <c r="O224" s="22">
        <f>'6.ВС'!O225</f>
        <v>41200</v>
      </c>
      <c r="P224" s="255">
        <f t="shared" si="104"/>
        <v>58.028169014084504</v>
      </c>
      <c r="Q224" s="22" t="e">
        <f>'6.ВС'!#REF!</f>
        <v>#REF!</v>
      </c>
      <c r="R224" s="254" t="e">
        <f>'6.ВС'!#REF!</f>
        <v>#REF!</v>
      </c>
      <c r="S224" s="254" t="e">
        <f>'6.ВС'!#REF!</f>
        <v>#REF!</v>
      </c>
      <c r="T224" s="254" t="e">
        <f>'6.ВС'!#REF!</f>
        <v>#REF!</v>
      </c>
      <c r="U224" s="255" t="e">
        <f t="shared" si="105"/>
        <v>#REF!</v>
      </c>
    </row>
    <row r="225" spans="1:21" ht="60" x14ac:dyDescent="0.25">
      <c r="A225" s="167" t="s">
        <v>20</v>
      </c>
      <c r="B225" s="5">
        <v>51</v>
      </c>
      <c r="C225" s="141">
        <v>4</v>
      </c>
      <c r="D225" s="3" t="s">
        <v>662</v>
      </c>
      <c r="E225" s="141">
        <v>851</v>
      </c>
      <c r="F225" s="3" t="s">
        <v>105</v>
      </c>
      <c r="G225" s="3" t="s">
        <v>43</v>
      </c>
      <c r="H225" s="3" t="s">
        <v>207</v>
      </c>
      <c r="I225" s="3" t="s">
        <v>21</v>
      </c>
      <c r="J225" s="22">
        <f t="shared" si="117"/>
        <v>197000</v>
      </c>
      <c r="K225" s="22">
        <f t="shared" si="117"/>
        <v>0</v>
      </c>
      <c r="L225" s="22">
        <f t="shared" si="117"/>
        <v>0</v>
      </c>
      <c r="M225" s="22">
        <f t="shared" si="117"/>
        <v>197000</v>
      </c>
      <c r="N225" s="22">
        <f t="shared" si="117"/>
        <v>197000</v>
      </c>
      <c r="O225" s="22">
        <f t="shared" si="117"/>
        <v>117885.2</v>
      </c>
      <c r="P225" s="255">
        <f t="shared" si="104"/>
        <v>59.840203045685278</v>
      </c>
      <c r="Q225" s="22" t="e">
        <f t="shared" si="117"/>
        <v>#REF!</v>
      </c>
      <c r="R225" s="254" t="e">
        <f t="shared" si="117"/>
        <v>#REF!</v>
      </c>
      <c r="S225" s="254" t="e">
        <f t="shared" si="117"/>
        <v>#REF!</v>
      </c>
      <c r="T225" s="254" t="e">
        <f t="shared" si="117"/>
        <v>#REF!</v>
      </c>
      <c r="U225" s="255" t="e">
        <f t="shared" si="105"/>
        <v>#REF!</v>
      </c>
    </row>
    <row r="226" spans="1:21" s="2" customFormat="1" ht="60" x14ac:dyDescent="0.25">
      <c r="A226" s="167" t="s">
        <v>9</v>
      </c>
      <c r="B226" s="5">
        <v>51</v>
      </c>
      <c r="C226" s="141">
        <v>4</v>
      </c>
      <c r="D226" s="3" t="s">
        <v>662</v>
      </c>
      <c r="E226" s="141">
        <v>851</v>
      </c>
      <c r="F226" s="3" t="s">
        <v>105</v>
      </c>
      <c r="G226" s="3" t="s">
        <v>43</v>
      </c>
      <c r="H226" s="3" t="s">
        <v>207</v>
      </c>
      <c r="I226" s="3" t="s">
        <v>22</v>
      </c>
      <c r="J226" s="22">
        <f>'6.ВС'!J227</f>
        <v>197000</v>
      </c>
      <c r="K226" s="22">
        <f>'6.ВС'!K227</f>
        <v>0</v>
      </c>
      <c r="L226" s="22">
        <f>'6.ВС'!L227</f>
        <v>0</v>
      </c>
      <c r="M226" s="22">
        <f>'6.ВС'!M227</f>
        <v>197000</v>
      </c>
      <c r="N226" s="22">
        <f>'6.ВС'!N227</f>
        <v>197000</v>
      </c>
      <c r="O226" s="22">
        <f>'6.ВС'!O227</f>
        <v>117885.2</v>
      </c>
      <c r="P226" s="255">
        <f t="shared" si="104"/>
        <v>59.840203045685278</v>
      </c>
      <c r="Q226" s="22" t="e">
        <f>'6.ВС'!#REF!</f>
        <v>#REF!</v>
      </c>
      <c r="R226" s="254" t="e">
        <f>'6.ВС'!#REF!</f>
        <v>#REF!</v>
      </c>
      <c r="S226" s="254" t="e">
        <f>'6.ВС'!#REF!</f>
        <v>#REF!</v>
      </c>
      <c r="T226" s="254" t="e">
        <f>'6.ВС'!#REF!</f>
        <v>#REF!</v>
      </c>
      <c r="U226" s="255" t="e">
        <f t="shared" si="105"/>
        <v>#REF!</v>
      </c>
    </row>
    <row r="227" spans="1:21" ht="30" x14ac:dyDescent="0.25">
      <c r="A227" s="16" t="s">
        <v>258</v>
      </c>
      <c r="B227" s="141">
        <v>51</v>
      </c>
      <c r="C227" s="141">
        <v>5</v>
      </c>
      <c r="D227" s="3"/>
      <c r="E227" s="141"/>
      <c r="F227" s="3"/>
      <c r="G227" s="4"/>
      <c r="H227" s="4"/>
      <c r="I227" s="3"/>
      <c r="J227" s="22">
        <f t="shared" ref="J227:O227" si="121">J228+J233</f>
        <v>13029056.99</v>
      </c>
      <c r="K227" s="22">
        <f t="shared" si="121"/>
        <v>9793356.9900000002</v>
      </c>
      <c r="L227" s="22">
        <f t="shared" si="121"/>
        <v>3235700</v>
      </c>
      <c r="M227" s="22">
        <f t="shared" si="121"/>
        <v>0</v>
      </c>
      <c r="N227" s="22">
        <f t="shared" si="121"/>
        <v>13029056.99</v>
      </c>
      <c r="O227" s="22">
        <f t="shared" si="121"/>
        <v>10918582.710000001</v>
      </c>
      <c r="P227" s="255">
        <f t="shared" si="104"/>
        <v>83.801787945053732</v>
      </c>
      <c r="Q227" s="22" t="e">
        <f t="shared" ref="Q227:T227" si="122">Q228+Q233</f>
        <v>#REF!</v>
      </c>
      <c r="R227" s="254" t="e">
        <f t="shared" si="122"/>
        <v>#REF!</v>
      </c>
      <c r="S227" s="254" t="e">
        <f t="shared" si="122"/>
        <v>#REF!</v>
      </c>
      <c r="T227" s="254" t="e">
        <f t="shared" si="122"/>
        <v>#REF!</v>
      </c>
      <c r="U227" s="255" t="e">
        <f t="shared" si="105"/>
        <v>#REF!</v>
      </c>
    </row>
    <row r="228" spans="1:21" ht="45" x14ac:dyDescent="0.25">
      <c r="A228" s="16" t="s">
        <v>666</v>
      </c>
      <c r="B228" s="141">
        <v>51</v>
      </c>
      <c r="C228" s="141">
        <v>5</v>
      </c>
      <c r="D228" s="3" t="s">
        <v>663</v>
      </c>
      <c r="E228" s="141"/>
      <c r="F228" s="3"/>
      <c r="G228" s="4"/>
      <c r="H228" s="4"/>
      <c r="I228" s="3"/>
      <c r="J228" s="22">
        <f t="shared" ref="J228:T231" si="123">J229</f>
        <v>3235700</v>
      </c>
      <c r="K228" s="22">
        <f t="shared" si="123"/>
        <v>0</v>
      </c>
      <c r="L228" s="22">
        <f t="shared" si="123"/>
        <v>3235700</v>
      </c>
      <c r="M228" s="22">
        <f t="shared" si="123"/>
        <v>0</v>
      </c>
      <c r="N228" s="22">
        <f t="shared" si="123"/>
        <v>3235700</v>
      </c>
      <c r="O228" s="22">
        <f t="shared" si="123"/>
        <v>2258559.0499999998</v>
      </c>
      <c r="P228" s="255">
        <f t="shared" si="104"/>
        <v>69.801250115894547</v>
      </c>
      <c r="Q228" s="22" t="e">
        <f t="shared" si="123"/>
        <v>#REF!</v>
      </c>
      <c r="R228" s="254" t="e">
        <f t="shared" si="123"/>
        <v>#REF!</v>
      </c>
      <c r="S228" s="254" t="e">
        <f t="shared" si="123"/>
        <v>#REF!</v>
      </c>
      <c r="T228" s="254" t="e">
        <f t="shared" si="123"/>
        <v>#REF!</v>
      </c>
      <c r="U228" s="255" t="e">
        <f t="shared" si="105"/>
        <v>#REF!</v>
      </c>
    </row>
    <row r="229" spans="1:21" ht="30" x14ac:dyDescent="0.25">
      <c r="A229" s="16" t="s">
        <v>6</v>
      </c>
      <c r="B229" s="141">
        <v>51</v>
      </c>
      <c r="C229" s="141">
        <v>5</v>
      </c>
      <c r="D229" s="3" t="s">
        <v>663</v>
      </c>
      <c r="E229" s="141">
        <v>851</v>
      </c>
      <c r="F229" s="3"/>
      <c r="G229" s="4"/>
      <c r="H229" s="4"/>
      <c r="I229" s="3"/>
      <c r="J229" s="22">
        <f t="shared" si="123"/>
        <v>3235700</v>
      </c>
      <c r="K229" s="22">
        <f t="shared" si="123"/>
        <v>0</v>
      </c>
      <c r="L229" s="22">
        <f t="shared" si="123"/>
        <v>3235700</v>
      </c>
      <c r="M229" s="22">
        <f t="shared" si="123"/>
        <v>0</v>
      </c>
      <c r="N229" s="22">
        <f t="shared" si="123"/>
        <v>3235700</v>
      </c>
      <c r="O229" s="22">
        <f t="shared" si="123"/>
        <v>2258559.0499999998</v>
      </c>
      <c r="P229" s="255">
        <f t="shared" si="104"/>
        <v>69.801250115894547</v>
      </c>
      <c r="Q229" s="22" t="e">
        <f t="shared" si="123"/>
        <v>#REF!</v>
      </c>
      <c r="R229" s="254" t="e">
        <f t="shared" si="123"/>
        <v>#REF!</v>
      </c>
      <c r="S229" s="254" t="e">
        <f t="shared" si="123"/>
        <v>#REF!</v>
      </c>
      <c r="T229" s="254" t="e">
        <f t="shared" si="123"/>
        <v>#REF!</v>
      </c>
      <c r="U229" s="255" t="e">
        <f t="shared" si="105"/>
        <v>#REF!</v>
      </c>
    </row>
    <row r="230" spans="1:21" ht="45" x14ac:dyDescent="0.25">
      <c r="A230" s="16" t="s">
        <v>93</v>
      </c>
      <c r="B230" s="141">
        <v>51</v>
      </c>
      <c r="C230" s="141">
        <v>5</v>
      </c>
      <c r="D230" s="3" t="s">
        <v>663</v>
      </c>
      <c r="E230" s="141">
        <v>851</v>
      </c>
      <c r="F230" s="3" t="s">
        <v>91</v>
      </c>
      <c r="G230" s="3" t="s">
        <v>11</v>
      </c>
      <c r="H230" s="3" t="s">
        <v>204</v>
      </c>
      <c r="I230" s="3"/>
      <c r="J230" s="22">
        <f t="shared" si="123"/>
        <v>3235700</v>
      </c>
      <c r="K230" s="22">
        <f t="shared" si="123"/>
        <v>0</v>
      </c>
      <c r="L230" s="22">
        <f t="shared" si="123"/>
        <v>3235700</v>
      </c>
      <c r="M230" s="22">
        <f t="shared" si="123"/>
        <v>0</v>
      </c>
      <c r="N230" s="22">
        <f t="shared" si="123"/>
        <v>3235700</v>
      </c>
      <c r="O230" s="22">
        <f t="shared" si="123"/>
        <v>2258559.0499999998</v>
      </c>
      <c r="P230" s="255">
        <f t="shared" si="104"/>
        <v>69.801250115894547</v>
      </c>
      <c r="Q230" s="22" t="e">
        <f t="shared" si="123"/>
        <v>#REF!</v>
      </c>
      <c r="R230" s="254" t="e">
        <f t="shared" si="123"/>
        <v>#REF!</v>
      </c>
      <c r="S230" s="254" t="e">
        <f t="shared" si="123"/>
        <v>#REF!</v>
      </c>
      <c r="T230" s="254" t="e">
        <f t="shared" si="123"/>
        <v>#REF!</v>
      </c>
      <c r="U230" s="255" t="e">
        <f t="shared" si="105"/>
        <v>#REF!</v>
      </c>
    </row>
    <row r="231" spans="1:21" ht="30" x14ac:dyDescent="0.25">
      <c r="A231" s="166" t="s">
        <v>94</v>
      </c>
      <c r="B231" s="141">
        <v>51</v>
      </c>
      <c r="C231" s="141">
        <v>5</v>
      </c>
      <c r="D231" s="3" t="s">
        <v>663</v>
      </c>
      <c r="E231" s="141">
        <v>851</v>
      </c>
      <c r="F231" s="3" t="s">
        <v>91</v>
      </c>
      <c r="G231" s="3" t="s">
        <v>11</v>
      </c>
      <c r="H231" s="3" t="s">
        <v>204</v>
      </c>
      <c r="I231" s="3" t="s">
        <v>95</v>
      </c>
      <c r="J231" s="22">
        <f t="shared" si="123"/>
        <v>3235700</v>
      </c>
      <c r="K231" s="22">
        <f t="shared" si="123"/>
        <v>0</v>
      </c>
      <c r="L231" s="22">
        <f t="shared" si="123"/>
        <v>3235700</v>
      </c>
      <c r="M231" s="22">
        <f t="shared" si="123"/>
        <v>0</v>
      </c>
      <c r="N231" s="22">
        <f t="shared" si="123"/>
        <v>3235700</v>
      </c>
      <c r="O231" s="22">
        <f t="shared" si="123"/>
        <v>2258559.0499999998</v>
      </c>
      <c r="P231" s="255">
        <f t="shared" si="104"/>
        <v>69.801250115894547</v>
      </c>
      <c r="Q231" s="22" t="e">
        <f t="shared" si="123"/>
        <v>#REF!</v>
      </c>
      <c r="R231" s="254" t="e">
        <f t="shared" si="123"/>
        <v>#REF!</v>
      </c>
      <c r="S231" s="254" t="e">
        <f t="shared" si="123"/>
        <v>#REF!</v>
      </c>
      <c r="T231" s="254" t="e">
        <f t="shared" si="123"/>
        <v>#REF!</v>
      </c>
      <c r="U231" s="255" t="e">
        <f t="shared" si="105"/>
        <v>#REF!</v>
      </c>
    </row>
    <row r="232" spans="1:21" ht="60" x14ac:dyDescent="0.25">
      <c r="A232" s="166" t="s">
        <v>96</v>
      </c>
      <c r="B232" s="141">
        <v>51</v>
      </c>
      <c r="C232" s="141">
        <v>5</v>
      </c>
      <c r="D232" s="3" t="s">
        <v>663</v>
      </c>
      <c r="E232" s="141">
        <v>851</v>
      </c>
      <c r="F232" s="3" t="s">
        <v>91</v>
      </c>
      <c r="G232" s="3" t="s">
        <v>11</v>
      </c>
      <c r="H232" s="3" t="s">
        <v>204</v>
      </c>
      <c r="I232" s="3" t="s">
        <v>97</v>
      </c>
      <c r="J232" s="22">
        <f>'6.ВС'!J196</f>
        <v>3235700</v>
      </c>
      <c r="K232" s="22">
        <f>'6.ВС'!K196</f>
        <v>0</v>
      </c>
      <c r="L232" s="22">
        <f>'6.ВС'!L196</f>
        <v>3235700</v>
      </c>
      <c r="M232" s="22">
        <f>'6.ВС'!M196</f>
        <v>0</v>
      </c>
      <c r="N232" s="22">
        <f>'6.ВС'!N196</f>
        <v>3235700</v>
      </c>
      <c r="O232" s="22">
        <f>'6.ВС'!O196</f>
        <v>2258559.0499999998</v>
      </c>
      <c r="P232" s="255">
        <f t="shared" si="104"/>
        <v>69.801250115894547</v>
      </c>
      <c r="Q232" s="22" t="e">
        <f>'6.ВС'!#REF!</f>
        <v>#REF!</v>
      </c>
      <c r="R232" s="254" t="e">
        <f>'6.ВС'!#REF!</f>
        <v>#REF!</v>
      </c>
      <c r="S232" s="254" t="e">
        <f>'6.ВС'!#REF!</f>
        <v>#REF!</v>
      </c>
      <c r="T232" s="254" t="e">
        <f>'6.ВС'!#REF!</f>
        <v>#REF!</v>
      </c>
      <c r="U232" s="255" t="e">
        <f t="shared" si="105"/>
        <v>#REF!</v>
      </c>
    </row>
    <row r="233" spans="1:21" ht="75" x14ac:dyDescent="0.25">
      <c r="A233" s="16" t="s">
        <v>168</v>
      </c>
      <c r="B233" s="141">
        <v>51</v>
      </c>
      <c r="C233" s="141">
        <v>5</v>
      </c>
      <c r="D233" s="3" t="s">
        <v>664</v>
      </c>
      <c r="E233" s="141"/>
      <c r="F233" s="3"/>
      <c r="G233" s="3"/>
      <c r="H233" s="3"/>
      <c r="I233" s="3"/>
      <c r="J233" s="22">
        <f t="shared" ref="J233:T234" si="124">J234</f>
        <v>9793356.9900000002</v>
      </c>
      <c r="K233" s="22">
        <f t="shared" si="124"/>
        <v>9793356.9900000002</v>
      </c>
      <c r="L233" s="22">
        <f t="shared" si="124"/>
        <v>0</v>
      </c>
      <c r="M233" s="22">
        <f t="shared" si="124"/>
        <v>0</v>
      </c>
      <c r="N233" s="22">
        <f t="shared" si="124"/>
        <v>9793356.9900000002</v>
      </c>
      <c r="O233" s="22">
        <f t="shared" si="124"/>
        <v>8660023.6600000001</v>
      </c>
      <c r="P233" s="255">
        <f t="shared" si="104"/>
        <v>88.427529690204835</v>
      </c>
      <c r="Q233" s="22" t="e">
        <f t="shared" si="124"/>
        <v>#REF!</v>
      </c>
      <c r="R233" s="254" t="e">
        <f t="shared" si="124"/>
        <v>#REF!</v>
      </c>
      <c r="S233" s="254" t="e">
        <f t="shared" si="124"/>
        <v>#REF!</v>
      </c>
      <c r="T233" s="254" t="e">
        <f t="shared" si="124"/>
        <v>#REF!</v>
      </c>
      <c r="U233" s="255" t="e">
        <f t="shared" si="105"/>
        <v>#REF!</v>
      </c>
    </row>
    <row r="234" spans="1:21" ht="30" x14ac:dyDescent="0.25">
      <c r="A234" s="16" t="s">
        <v>6</v>
      </c>
      <c r="B234" s="141">
        <v>51</v>
      </c>
      <c r="C234" s="141">
        <v>5</v>
      </c>
      <c r="D234" s="3" t="s">
        <v>664</v>
      </c>
      <c r="E234" s="141">
        <v>851</v>
      </c>
      <c r="F234" s="3"/>
      <c r="G234" s="4"/>
      <c r="H234" s="4"/>
      <c r="I234" s="3"/>
      <c r="J234" s="22">
        <f>J235</f>
        <v>9793356.9900000002</v>
      </c>
      <c r="K234" s="22">
        <f t="shared" si="124"/>
        <v>9793356.9900000002</v>
      </c>
      <c r="L234" s="22">
        <f t="shared" si="124"/>
        <v>0</v>
      </c>
      <c r="M234" s="22">
        <f t="shared" si="124"/>
        <v>0</v>
      </c>
      <c r="N234" s="22">
        <f t="shared" si="124"/>
        <v>9793356.9900000002</v>
      </c>
      <c r="O234" s="22">
        <f t="shared" si="124"/>
        <v>8660023.6600000001</v>
      </c>
      <c r="P234" s="22">
        <f t="shared" si="124"/>
        <v>88.427529690204835</v>
      </c>
      <c r="Q234" s="22" t="e">
        <f t="shared" si="124"/>
        <v>#REF!</v>
      </c>
      <c r="R234" s="22" t="e">
        <f t="shared" si="124"/>
        <v>#REF!</v>
      </c>
      <c r="S234" s="22" t="e">
        <f t="shared" si="124"/>
        <v>#REF!</v>
      </c>
      <c r="T234" s="22" t="e">
        <f t="shared" si="124"/>
        <v>#REF!</v>
      </c>
      <c r="U234" s="255" t="e">
        <f t="shared" si="105"/>
        <v>#REF!</v>
      </c>
    </row>
    <row r="235" spans="1:21" ht="105" x14ac:dyDescent="0.25">
      <c r="A235" s="16" t="s">
        <v>238</v>
      </c>
      <c r="B235" s="141">
        <v>51</v>
      </c>
      <c r="C235" s="141">
        <v>5</v>
      </c>
      <c r="D235" s="3" t="s">
        <v>664</v>
      </c>
      <c r="E235" s="141">
        <v>851</v>
      </c>
      <c r="F235" s="4" t="s">
        <v>91</v>
      </c>
      <c r="G235" s="4" t="s">
        <v>13</v>
      </c>
      <c r="H235" s="4" t="s">
        <v>170</v>
      </c>
      <c r="I235" s="4"/>
      <c r="J235" s="22">
        <f t="shared" ref="J235:T236" si="125">J236</f>
        <v>9793356.9900000002</v>
      </c>
      <c r="K235" s="22">
        <f t="shared" si="125"/>
        <v>9793356.9900000002</v>
      </c>
      <c r="L235" s="22">
        <f t="shared" si="125"/>
        <v>0</v>
      </c>
      <c r="M235" s="22">
        <f t="shared" si="125"/>
        <v>0</v>
      </c>
      <c r="N235" s="22">
        <f t="shared" si="125"/>
        <v>9793356.9900000002</v>
      </c>
      <c r="O235" s="22">
        <f t="shared" si="125"/>
        <v>8660023.6600000001</v>
      </c>
      <c r="P235" s="255">
        <f t="shared" si="104"/>
        <v>88.427529690204835</v>
      </c>
      <c r="Q235" s="22" t="e">
        <f t="shared" si="125"/>
        <v>#REF!</v>
      </c>
      <c r="R235" s="254" t="e">
        <f t="shared" si="125"/>
        <v>#REF!</v>
      </c>
      <c r="S235" s="254" t="e">
        <f t="shared" si="125"/>
        <v>#REF!</v>
      </c>
      <c r="T235" s="254" t="e">
        <f t="shared" si="125"/>
        <v>#REF!</v>
      </c>
      <c r="U235" s="255" t="e">
        <f t="shared" si="105"/>
        <v>#REF!</v>
      </c>
    </row>
    <row r="236" spans="1:21" ht="45" x14ac:dyDescent="0.25">
      <c r="A236" s="167" t="s">
        <v>70</v>
      </c>
      <c r="B236" s="141">
        <v>51</v>
      </c>
      <c r="C236" s="141">
        <v>5</v>
      </c>
      <c r="D236" s="4" t="s">
        <v>664</v>
      </c>
      <c r="E236" s="141">
        <v>851</v>
      </c>
      <c r="F236" s="4" t="s">
        <v>91</v>
      </c>
      <c r="G236" s="4" t="s">
        <v>13</v>
      </c>
      <c r="H236" s="4" t="s">
        <v>170</v>
      </c>
      <c r="I236" s="4" t="s">
        <v>71</v>
      </c>
      <c r="J236" s="7">
        <f t="shared" si="125"/>
        <v>9793356.9900000002</v>
      </c>
      <c r="K236" s="7">
        <f t="shared" si="125"/>
        <v>9793356.9900000002</v>
      </c>
      <c r="L236" s="7">
        <f t="shared" si="125"/>
        <v>0</v>
      </c>
      <c r="M236" s="7">
        <f t="shared" si="125"/>
        <v>0</v>
      </c>
      <c r="N236" s="7">
        <f t="shared" si="125"/>
        <v>9793356.9900000002</v>
      </c>
      <c r="O236" s="7">
        <f t="shared" si="125"/>
        <v>8660023.6600000001</v>
      </c>
      <c r="P236" s="255">
        <f t="shared" si="104"/>
        <v>88.427529690204835</v>
      </c>
      <c r="Q236" s="7" t="e">
        <f t="shared" si="125"/>
        <v>#REF!</v>
      </c>
      <c r="R236" s="262" t="e">
        <f t="shared" si="125"/>
        <v>#REF!</v>
      </c>
      <c r="S236" s="262" t="e">
        <f t="shared" si="125"/>
        <v>#REF!</v>
      </c>
      <c r="T236" s="262" t="e">
        <f t="shared" si="125"/>
        <v>#REF!</v>
      </c>
      <c r="U236" s="255" t="e">
        <f t="shared" si="105"/>
        <v>#REF!</v>
      </c>
    </row>
    <row r="237" spans="1:21" x14ac:dyDescent="0.25">
      <c r="A237" s="167" t="s">
        <v>72</v>
      </c>
      <c r="B237" s="141">
        <v>51</v>
      </c>
      <c r="C237" s="141">
        <v>5</v>
      </c>
      <c r="D237" s="4" t="s">
        <v>664</v>
      </c>
      <c r="E237" s="141">
        <v>851</v>
      </c>
      <c r="F237" s="4" t="s">
        <v>91</v>
      </c>
      <c r="G237" s="4" t="s">
        <v>13</v>
      </c>
      <c r="H237" s="4" t="s">
        <v>170</v>
      </c>
      <c r="I237" s="4" t="s">
        <v>73</v>
      </c>
      <c r="J237" s="7">
        <f>'6.ВС'!J200</f>
        <v>9793356.9900000002</v>
      </c>
      <c r="K237" s="7">
        <f>'6.ВС'!K200</f>
        <v>9793356.9900000002</v>
      </c>
      <c r="L237" s="7">
        <f>'6.ВС'!L200</f>
        <v>0</v>
      </c>
      <c r="M237" s="7">
        <f>'6.ВС'!M200</f>
        <v>0</v>
      </c>
      <c r="N237" s="7">
        <f>'6.ВС'!N200</f>
        <v>9793356.9900000002</v>
      </c>
      <c r="O237" s="7">
        <f>'6.ВС'!O200</f>
        <v>8660023.6600000001</v>
      </c>
      <c r="P237" s="255">
        <f t="shared" si="104"/>
        <v>88.427529690204835</v>
      </c>
      <c r="Q237" s="7" t="e">
        <f>'6.ВС'!#REF!</f>
        <v>#REF!</v>
      </c>
      <c r="R237" s="262" t="e">
        <f>'6.ВС'!#REF!</f>
        <v>#REF!</v>
      </c>
      <c r="S237" s="262" t="e">
        <f>'6.ВС'!#REF!</f>
        <v>#REF!</v>
      </c>
      <c r="T237" s="262" t="e">
        <f>'6.ВС'!#REF!</f>
        <v>#REF!</v>
      </c>
      <c r="U237" s="255" t="e">
        <f t="shared" si="105"/>
        <v>#REF!</v>
      </c>
    </row>
    <row r="238" spans="1:21" ht="45" x14ac:dyDescent="0.25">
      <c r="A238" s="16" t="s">
        <v>257</v>
      </c>
      <c r="B238" s="141">
        <v>51</v>
      </c>
      <c r="C238" s="141">
        <v>6</v>
      </c>
      <c r="D238" s="4"/>
      <c r="E238" s="141"/>
      <c r="F238" s="3"/>
      <c r="G238" s="4"/>
      <c r="H238" s="4"/>
      <c r="I238" s="3"/>
      <c r="J238" s="22">
        <f t="shared" ref="J238:O238" si="126">J240</f>
        <v>3151297.8</v>
      </c>
      <c r="K238" s="22">
        <f t="shared" si="126"/>
        <v>2250927</v>
      </c>
      <c r="L238" s="22">
        <f t="shared" si="126"/>
        <v>900370.8</v>
      </c>
      <c r="M238" s="22">
        <f t="shared" si="126"/>
        <v>0</v>
      </c>
      <c r="N238" s="22">
        <f t="shared" si="126"/>
        <v>3151297.8</v>
      </c>
      <c r="O238" s="22">
        <f t="shared" si="126"/>
        <v>3151297.8</v>
      </c>
      <c r="P238" s="255">
        <f t="shared" si="104"/>
        <v>100</v>
      </c>
      <c r="Q238" s="22" t="e">
        <f t="shared" ref="Q238:T238" si="127">Q240</f>
        <v>#REF!</v>
      </c>
      <c r="R238" s="254" t="e">
        <f t="shared" si="127"/>
        <v>#REF!</v>
      </c>
      <c r="S238" s="254" t="e">
        <f t="shared" si="127"/>
        <v>#REF!</v>
      </c>
      <c r="T238" s="254" t="e">
        <f t="shared" si="127"/>
        <v>#REF!</v>
      </c>
      <c r="U238" s="255" t="e">
        <f t="shared" si="105"/>
        <v>#REF!</v>
      </c>
    </row>
    <row r="239" spans="1:21" ht="45" x14ac:dyDescent="0.25">
      <c r="A239" s="16" t="s">
        <v>171</v>
      </c>
      <c r="B239" s="141">
        <v>51</v>
      </c>
      <c r="C239" s="141">
        <v>6</v>
      </c>
      <c r="D239" s="4" t="s">
        <v>665</v>
      </c>
      <c r="E239" s="141"/>
      <c r="F239" s="3"/>
      <c r="G239" s="4"/>
      <c r="H239" s="4"/>
      <c r="I239" s="3"/>
      <c r="J239" s="22">
        <f t="shared" ref="J239:T242" si="128">J240</f>
        <v>3151297.8</v>
      </c>
      <c r="K239" s="22">
        <f t="shared" si="128"/>
        <v>2250927</v>
      </c>
      <c r="L239" s="22">
        <f t="shared" si="128"/>
        <v>900370.8</v>
      </c>
      <c r="M239" s="22">
        <f t="shared" si="128"/>
        <v>0</v>
      </c>
      <c r="N239" s="22">
        <f t="shared" si="128"/>
        <v>3151297.8</v>
      </c>
      <c r="O239" s="22">
        <f t="shared" si="128"/>
        <v>3151297.8</v>
      </c>
      <c r="P239" s="255">
        <f t="shared" si="104"/>
        <v>100</v>
      </c>
      <c r="Q239" s="22" t="e">
        <f t="shared" si="128"/>
        <v>#REF!</v>
      </c>
      <c r="R239" s="254" t="e">
        <f t="shared" si="128"/>
        <v>#REF!</v>
      </c>
      <c r="S239" s="254" t="e">
        <f t="shared" si="128"/>
        <v>#REF!</v>
      </c>
      <c r="T239" s="254" t="e">
        <f t="shared" si="128"/>
        <v>#REF!</v>
      </c>
      <c r="U239" s="255" t="e">
        <f t="shared" si="105"/>
        <v>#REF!</v>
      </c>
    </row>
    <row r="240" spans="1:21" s="2" customFormat="1" ht="30" x14ac:dyDescent="0.25">
      <c r="A240" s="16" t="s">
        <v>6</v>
      </c>
      <c r="B240" s="141">
        <v>51</v>
      </c>
      <c r="C240" s="141">
        <v>6</v>
      </c>
      <c r="D240" s="4" t="s">
        <v>665</v>
      </c>
      <c r="E240" s="141">
        <v>851</v>
      </c>
      <c r="F240" s="3"/>
      <c r="G240" s="4"/>
      <c r="H240" s="4"/>
      <c r="I240" s="3"/>
      <c r="J240" s="22">
        <f t="shared" si="128"/>
        <v>3151297.8</v>
      </c>
      <c r="K240" s="22">
        <f t="shared" si="128"/>
        <v>2250927</v>
      </c>
      <c r="L240" s="22">
        <f t="shared" si="128"/>
        <v>900370.8</v>
      </c>
      <c r="M240" s="22">
        <f t="shared" si="128"/>
        <v>0</v>
      </c>
      <c r="N240" s="22">
        <f t="shared" si="128"/>
        <v>3151297.8</v>
      </c>
      <c r="O240" s="22">
        <f t="shared" si="128"/>
        <v>3151297.8</v>
      </c>
      <c r="P240" s="255">
        <f t="shared" si="104"/>
        <v>100</v>
      </c>
      <c r="Q240" s="22" t="e">
        <f t="shared" si="128"/>
        <v>#REF!</v>
      </c>
      <c r="R240" s="254" t="e">
        <f t="shared" si="128"/>
        <v>#REF!</v>
      </c>
      <c r="S240" s="254" t="e">
        <f t="shared" si="128"/>
        <v>#REF!</v>
      </c>
      <c r="T240" s="254" t="e">
        <f t="shared" si="128"/>
        <v>#REF!</v>
      </c>
      <c r="U240" s="255" t="e">
        <f t="shared" si="105"/>
        <v>#REF!</v>
      </c>
    </row>
    <row r="241" spans="1:21" s="2" customFormat="1" ht="45" x14ac:dyDescent="0.25">
      <c r="A241" s="16" t="s">
        <v>249</v>
      </c>
      <c r="B241" s="141">
        <v>51</v>
      </c>
      <c r="C241" s="141">
        <v>6</v>
      </c>
      <c r="D241" s="4" t="s">
        <v>665</v>
      </c>
      <c r="E241" s="141">
        <v>851</v>
      </c>
      <c r="F241" s="3" t="s">
        <v>91</v>
      </c>
      <c r="G241" s="3" t="s">
        <v>45</v>
      </c>
      <c r="H241" s="3" t="s">
        <v>237</v>
      </c>
      <c r="I241" s="3"/>
      <c r="J241" s="22">
        <f t="shared" si="128"/>
        <v>3151297.8</v>
      </c>
      <c r="K241" s="22">
        <f t="shared" si="128"/>
        <v>2250927</v>
      </c>
      <c r="L241" s="22">
        <f t="shared" si="128"/>
        <v>900370.8</v>
      </c>
      <c r="M241" s="22">
        <f t="shared" si="128"/>
        <v>0</v>
      </c>
      <c r="N241" s="22">
        <f t="shared" si="128"/>
        <v>3151297.8</v>
      </c>
      <c r="O241" s="22">
        <f t="shared" si="128"/>
        <v>3151297.8</v>
      </c>
      <c r="P241" s="255">
        <f t="shared" si="104"/>
        <v>100</v>
      </c>
      <c r="Q241" s="22" t="e">
        <f t="shared" si="128"/>
        <v>#REF!</v>
      </c>
      <c r="R241" s="254" t="e">
        <f t="shared" si="128"/>
        <v>#REF!</v>
      </c>
      <c r="S241" s="254" t="e">
        <f t="shared" si="128"/>
        <v>#REF!</v>
      </c>
      <c r="T241" s="254" t="e">
        <f t="shared" si="128"/>
        <v>#REF!</v>
      </c>
      <c r="U241" s="255" t="e">
        <f t="shared" si="105"/>
        <v>#REF!</v>
      </c>
    </row>
    <row r="242" spans="1:21" s="2" customFormat="1" ht="30" x14ac:dyDescent="0.25">
      <c r="A242" s="166" t="s">
        <v>94</v>
      </c>
      <c r="B242" s="141">
        <v>51</v>
      </c>
      <c r="C242" s="141">
        <v>6</v>
      </c>
      <c r="D242" s="4" t="s">
        <v>665</v>
      </c>
      <c r="E242" s="141">
        <v>851</v>
      </c>
      <c r="F242" s="3" t="s">
        <v>91</v>
      </c>
      <c r="G242" s="3" t="s">
        <v>45</v>
      </c>
      <c r="H242" s="3" t="s">
        <v>237</v>
      </c>
      <c r="I242" s="3" t="s">
        <v>95</v>
      </c>
      <c r="J242" s="22">
        <f t="shared" si="128"/>
        <v>3151297.8</v>
      </c>
      <c r="K242" s="22">
        <f t="shared" si="128"/>
        <v>2250927</v>
      </c>
      <c r="L242" s="22">
        <f t="shared" si="128"/>
        <v>900370.8</v>
      </c>
      <c r="M242" s="22">
        <f t="shared" si="128"/>
        <v>0</v>
      </c>
      <c r="N242" s="22">
        <f t="shared" si="128"/>
        <v>3151297.8</v>
      </c>
      <c r="O242" s="22">
        <f t="shared" si="128"/>
        <v>3151297.8</v>
      </c>
      <c r="P242" s="255">
        <f t="shared" si="104"/>
        <v>100</v>
      </c>
      <c r="Q242" s="22" t="e">
        <f t="shared" si="128"/>
        <v>#REF!</v>
      </c>
      <c r="R242" s="254" t="e">
        <f t="shared" si="128"/>
        <v>#REF!</v>
      </c>
      <c r="S242" s="254" t="e">
        <f t="shared" si="128"/>
        <v>#REF!</v>
      </c>
      <c r="T242" s="254" t="e">
        <f t="shared" si="128"/>
        <v>#REF!</v>
      </c>
      <c r="U242" s="255" t="e">
        <f t="shared" si="105"/>
        <v>#REF!</v>
      </c>
    </row>
    <row r="243" spans="1:21" ht="60" x14ac:dyDescent="0.25">
      <c r="A243" s="166" t="s">
        <v>96</v>
      </c>
      <c r="B243" s="141">
        <v>51</v>
      </c>
      <c r="C243" s="141">
        <v>6</v>
      </c>
      <c r="D243" s="4" t="s">
        <v>665</v>
      </c>
      <c r="E243" s="141">
        <v>851</v>
      </c>
      <c r="F243" s="3" t="s">
        <v>91</v>
      </c>
      <c r="G243" s="3" t="s">
        <v>45</v>
      </c>
      <c r="H243" s="3" t="s">
        <v>237</v>
      </c>
      <c r="I243" s="3" t="s">
        <v>97</v>
      </c>
      <c r="J243" s="22">
        <f>'6.ВС'!J203</f>
        <v>3151297.8</v>
      </c>
      <c r="K243" s="22">
        <f>'6.ВС'!K203</f>
        <v>2250927</v>
      </c>
      <c r="L243" s="22">
        <f>'6.ВС'!L203</f>
        <v>900370.8</v>
      </c>
      <c r="M243" s="22">
        <f>'6.ВС'!M203</f>
        <v>0</v>
      </c>
      <c r="N243" s="22">
        <f>'6.ВС'!N203</f>
        <v>3151297.8</v>
      </c>
      <c r="O243" s="22">
        <f>'6.ВС'!O203</f>
        <v>3151297.8</v>
      </c>
      <c r="P243" s="255">
        <f t="shared" si="104"/>
        <v>100</v>
      </c>
      <c r="Q243" s="22" t="e">
        <f>'6.ВС'!#REF!</f>
        <v>#REF!</v>
      </c>
      <c r="R243" s="254" t="e">
        <f>'6.ВС'!#REF!</f>
        <v>#REF!</v>
      </c>
      <c r="S243" s="254" t="e">
        <f>'6.ВС'!#REF!</f>
        <v>#REF!</v>
      </c>
      <c r="T243" s="254" t="e">
        <f>'6.ВС'!#REF!</f>
        <v>#REF!</v>
      </c>
      <c r="U243" s="255" t="e">
        <f t="shared" si="105"/>
        <v>#REF!</v>
      </c>
    </row>
    <row r="244" spans="1:21" ht="45" x14ac:dyDescent="0.25">
      <c r="A244" s="16" t="s">
        <v>256</v>
      </c>
      <c r="B244" s="5">
        <v>52</v>
      </c>
      <c r="C244" s="5"/>
      <c r="D244" s="5"/>
      <c r="E244" s="26"/>
      <c r="F244" s="26"/>
      <c r="G244" s="26"/>
      <c r="H244" s="5"/>
      <c r="I244" s="3"/>
      <c r="J244" s="22">
        <f t="shared" ref="J244:O244" si="129">J245+J262+J300+J307+J312+J326+J331+J338</f>
        <v>255045353.09</v>
      </c>
      <c r="K244" s="22">
        <f t="shared" si="129"/>
        <v>186439536.41</v>
      </c>
      <c r="L244" s="22">
        <f t="shared" si="129"/>
        <v>68605816.679999992</v>
      </c>
      <c r="M244" s="22">
        <f t="shared" si="129"/>
        <v>0</v>
      </c>
      <c r="N244" s="22">
        <f t="shared" si="129"/>
        <v>255045353.09</v>
      </c>
      <c r="O244" s="22">
        <f t="shared" si="129"/>
        <v>168397257.09</v>
      </c>
      <c r="P244" s="255">
        <f t="shared" si="104"/>
        <v>66.026396893644346</v>
      </c>
      <c r="Q244" s="22" t="e">
        <f>Q245+Q262+Q300+Q307+Q312+Q326+Q331+Q338</f>
        <v>#REF!</v>
      </c>
      <c r="R244" s="254" t="e">
        <f>R245+R262+R300+R307+R312+R326+R331+R338</f>
        <v>#REF!</v>
      </c>
      <c r="S244" s="254" t="e">
        <f>S245+S262+S300+S307+S312+S326+S331+S338</f>
        <v>#REF!</v>
      </c>
      <c r="T244" s="254" t="e">
        <f>T245+T262+T300+T307+T312+T326+T331+T338</f>
        <v>#REF!</v>
      </c>
      <c r="U244" s="255" t="e">
        <f t="shared" si="105"/>
        <v>#REF!</v>
      </c>
    </row>
    <row r="245" spans="1:21" ht="60" x14ac:dyDescent="0.25">
      <c r="A245" s="16" t="s">
        <v>172</v>
      </c>
      <c r="B245" s="5">
        <v>52</v>
      </c>
      <c r="C245" s="5">
        <v>0</v>
      </c>
      <c r="D245" s="4" t="s">
        <v>11</v>
      </c>
      <c r="E245" s="26"/>
      <c r="F245" s="26"/>
      <c r="G245" s="26"/>
      <c r="H245" s="5"/>
      <c r="I245" s="3"/>
      <c r="J245" s="22">
        <f t="shared" ref="J245:T253" si="130">J246</f>
        <v>20226807</v>
      </c>
      <c r="K245" s="22">
        <f t="shared" si="130"/>
        <v>1044360</v>
      </c>
      <c r="L245" s="22">
        <f t="shared" si="130"/>
        <v>19182447</v>
      </c>
      <c r="M245" s="22">
        <f t="shared" si="130"/>
        <v>0</v>
      </c>
      <c r="N245" s="22">
        <f t="shared" si="130"/>
        <v>20226807</v>
      </c>
      <c r="O245" s="22">
        <f t="shared" si="130"/>
        <v>12915486.370000001</v>
      </c>
      <c r="P245" s="255">
        <f t="shared" si="104"/>
        <v>63.853312932683849</v>
      </c>
      <c r="Q245" s="22" t="e">
        <f t="shared" si="130"/>
        <v>#REF!</v>
      </c>
      <c r="R245" s="254" t="e">
        <f t="shared" si="130"/>
        <v>#REF!</v>
      </c>
      <c r="S245" s="254" t="e">
        <f t="shared" si="130"/>
        <v>#REF!</v>
      </c>
      <c r="T245" s="254" t="e">
        <f t="shared" si="130"/>
        <v>#REF!</v>
      </c>
      <c r="U245" s="255" t="e">
        <f t="shared" si="105"/>
        <v>#REF!</v>
      </c>
    </row>
    <row r="246" spans="1:21" ht="45" x14ac:dyDescent="0.25">
      <c r="A246" s="16" t="s">
        <v>111</v>
      </c>
      <c r="B246" s="141">
        <v>52</v>
      </c>
      <c r="C246" s="141">
        <v>0</v>
      </c>
      <c r="D246" s="3" t="s">
        <v>11</v>
      </c>
      <c r="E246" s="141">
        <v>852</v>
      </c>
      <c r="F246" s="4"/>
      <c r="G246" s="4"/>
      <c r="H246" s="4"/>
      <c r="I246" s="3"/>
      <c r="J246" s="22">
        <f t="shared" ref="J246:O246" si="131">J247+J252+J255</f>
        <v>20226807</v>
      </c>
      <c r="K246" s="22">
        <f t="shared" si="131"/>
        <v>1044360</v>
      </c>
      <c r="L246" s="22">
        <f t="shared" si="131"/>
        <v>19182447</v>
      </c>
      <c r="M246" s="22">
        <f t="shared" si="131"/>
        <v>0</v>
      </c>
      <c r="N246" s="22">
        <f t="shared" si="131"/>
        <v>20226807</v>
      </c>
      <c r="O246" s="22">
        <f t="shared" si="131"/>
        <v>12915486.370000001</v>
      </c>
      <c r="P246" s="255">
        <f t="shared" si="104"/>
        <v>63.853312932683849</v>
      </c>
      <c r="Q246" s="22" t="e">
        <f t="shared" ref="Q246:T246" si="132">Q247+Q252+Q255</f>
        <v>#REF!</v>
      </c>
      <c r="R246" s="254" t="e">
        <f t="shared" si="132"/>
        <v>#REF!</v>
      </c>
      <c r="S246" s="254" t="e">
        <f t="shared" si="132"/>
        <v>#REF!</v>
      </c>
      <c r="T246" s="254" t="e">
        <f t="shared" si="132"/>
        <v>#REF!</v>
      </c>
      <c r="U246" s="255" t="e">
        <f t="shared" si="105"/>
        <v>#REF!</v>
      </c>
    </row>
    <row r="247" spans="1:21" ht="75" x14ac:dyDescent="0.25">
      <c r="A247" s="16" t="s">
        <v>735</v>
      </c>
      <c r="B247" s="141">
        <v>52</v>
      </c>
      <c r="C247" s="141">
        <v>0</v>
      </c>
      <c r="D247" s="3" t="s">
        <v>11</v>
      </c>
      <c r="E247" s="141">
        <v>852</v>
      </c>
      <c r="F247" s="3"/>
      <c r="G247" s="3"/>
      <c r="H247" s="3" t="s">
        <v>239</v>
      </c>
      <c r="I247" s="3"/>
      <c r="J247" s="22">
        <f t="shared" ref="J247:O247" si="133">J248+J250</f>
        <v>1044360</v>
      </c>
      <c r="K247" s="22">
        <f t="shared" si="133"/>
        <v>1044360</v>
      </c>
      <c r="L247" s="22">
        <f t="shared" si="133"/>
        <v>0</v>
      </c>
      <c r="M247" s="22">
        <f t="shared" si="133"/>
        <v>0</v>
      </c>
      <c r="N247" s="22">
        <f t="shared" si="133"/>
        <v>1044360</v>
      </c>
      <c r="O247" s="22">
        <f t="shared" si="133"/>
        <v>516700.18999999994</v>
      </c>
      <c r="P247" s="255">
        <f t="shared" si="104"/>
        <v>49.475294917461405</v>
      </c>
      <c r="Q247" s="22" t="e">
        <f t="shared" ref="Q247:T247" si="134">Q248+Q250</f>
        <v>#REF!</v>
      </c>
      <c r="R247" s="254" t="e">
        <f t="shared" si="134"/>
        <v>#REF!</v>
      </c>
      <c r="S247" s="254" t="e">
        <f t="shared" si="134"/>
        <v>#REF!</v>
      </c>
      <c r="T247" s="254" t="e">
        <f t="shared" si="134"/>
        <v>#REF!</v>
      </c>
      <c r="U247" s="255" t="e">
        <f t="shared" si="105"/>
        <v>#REF!</v>
      </c>
    </row>
    <row r="248" spans="1:21" ht="120" x14ac:dyDescent="0.25">
      <c r="A248" s="166" t="s">
        <v>15</v>
      </c>
      <c r="B248" s="141">
        <v>52</v>
      </c>
      <c r="C248" s="141">
        <v>0</v>
      </c>
      <c r="D248" s="3" t="s">
        <v>11</v>
      </c>
      <c r="E248" s="141">
        <v>852</v>
      </c>
      <c r="F248" s="4" t="s">
        <v>91</v>
      </c>
      <c r="G248" s="4" t="s">
        <v>101</v>
      </c>
      <c r="H248" s="3" t="s">
        <v>239</v>
      </c>
      <c r="I248" s="3" t="s">
        <v>17</v>
      </c>
      <c r="J248" s="22">
        <f t="shared" ref="J248:T248" si="135">J249</f>
        <v>704687</v>
      </c>
      <c r="K248" s="22">
        <f t="shared" si="135"/>
        <v>704687</v>
      </c>
      <c r="L248" s="22">
        <f t="shared" si="135"/>
        <v>0</v>
      </c>
      <c r="M248" s="22">
        <f t="shared" si="135"/>
        <v>0</v>
      </c>
      <c r="N248" s="22">
        <f t="shared" si="135"/>
        <v>704687</v>
      </c>
      <c r="O248" s="22">
        <f t="shared" si="135"/>
        <v>490830.89999999997</v>
      </c>
      <c r="P248" s="255">
        <f t="shared" si="104"/>
        <v>69.652327912959933</v>
      </c>
      <c r="Q248" s="22" t="e">
        <f t="shared" si="135"/>
        <v>#REF!</v>
      </c>
      <c r="R248" s="254" t="e">
        <f t="shared" si="135"/>
        <v>#REF!</v>
      </c>
      <c r="S248" s="254" t="e">
        <f t="shared" si="135"/>
        <v>#REF!</v>
      </c>
      <c r="T248" s="254" t="e">
        <f t="shared" si="135"/>
        <v>#REF!</v>
      </c>
      <c r="U248" s="255" t="e">
        <f t="shared" si="105"/>
        <v>#REF!</v>
      </c>
    </row>
    <row r="249" spans="1:21" ht="45" x14ac:dyDescent="0.25">
      <c r="A249" s="166" t="s">
        <v>8</v>
      </c>
      <c r="B249" s="141">
        <v>52</v>
      </c>
      <c r="C249" s="141">
        <v>0</v>
      </c>
      <c r="D249" s="3" t="s">
        <v>11</v>
      </c>
      <c r="E249" s="141">
        <v>852</v>
      </c>
      <c r="F249" s="4" t="s">
        <v>91</v>
      </c>
      <c r="G249" s="4" t="s">
        <v>101</v>
      </c>
      <c r="H249" s="3" t="s">
        <v>239</v>
      </c>
      <c r="I249" s="3" t="s">
        <v>18</v>
      </c>
      <c r="J249" s="22">
        <f>'6.ВС'!J314</f>
        <v>704687</v>
      </c>
      <c r="K249" s="22">
        <f>'6.ВС'!K314</f>
        <v>704687</v>
      </c>
      <c r="L249" s="22">
        <f>'6.ВС'!L314</f>
        <v>0</v>
      </c>
      <c r="M249" s="22">
        <f>'6.ВС'!M314</f>
        <v>0</v>
      </c>
      <c r="N249" s="22">
        <f>'6.ВС'!N314</f>
        <v>704687</v>
      </c>
      <c r="O249" s="22">
        <f>'6.ВС'!O314</f>
        <v>490830.89999999997</v>
      </c>
      <c r="P249" s="255">
        <f t="shared" si="104"/>
        <v>69.652327912959933</v>
      </c>
      <c r="Q249" s="22" t="e">
        <f>'6.ВС'!#REF!</f>
        <v>#REF!</v>
      </c>
      <c r="R249" s="254" t="e">
        <f>'6.ВС'!#REF!</f>
        <v>#REF!</v>
      </c>
      <c r="S249" s="254" t="e">
        <f>'6.ВС'!#REF!</f>
        <v>#REF!</v>
      </c>
      <c r="T249" s="254" t="e">
        <f>'6.ВС'!#REF!</f>
        <v>#REF!</v>
      </c>
      <c r="U249" s="255" t="e">
        <f t="shared" si="105"/>
        <v>#REF!</v>
      </c>
    </row>
    <row r="250" spans="1:21" ht="60" x14ac:dyDescent="0.25">
      <c r="A250" s="167" t="s">
        <v>20</v>
      </c>
      <c r="B250" s="141">
        <v>52</v>
      </c>
      <c r="C250" s="141">
        <v>0</v>
      </c>
      <c r="D250" s="3" t="s">
        <v>11</v>
      </c>
      <c r="E250" s="141">
        <v>852</v>
      </c>
      <c r="F250" s="4" t="s">
        <v>91</v>
      </c>
      <c r="G250" s="4" t="s">
        <v>101</v>
      </c>
      <c r="H250" s="3" t="s">
        <v>239</v>
      </c>
      <c r="I250" s="3" t="s">
        <v>21</v>
      </c>
      <c r="J250" s="22">
        <f t="shared" ref="J250:T250" si="136">J251</f>
        <v>339673</v>
      </c>
      <c r="K250" s="22">
        <f t="shared" si="136"/>
        <v>339673</v>
      </c>
      <c r="L250" s="22">
        <f t="shared" si="136"/>
        <v>0</v>
      </c>
      <c r="M250" s="22">
        <f t="shared" si="136"/>
        <v>0</v>
      </c>
      <c r="N250" s="22">
        <f t="shared" si="136"/>
        <v>339673</v>
      </c>
      <c r="O250" s="22">
        <f t="shared" si="136"/>
        <v>25869.29</v>
      </c>
      <c r="P250" s="255">
        <f t="shared" si="104"/>
        <v>7.6159394476452356</v>
      </c>
      <c r="Q250" s="22" t="e">
        <f t="shared" si="136"/>
        <v>#REF!</v>
      </c>
      <c r="R250" s="254" t="e">
        <f t="shared" si="136"/>
        <v>#REF!</v>
      </c>
      <c r="S250" s="254" t="e">
        <f t="shared" si="136"/>
        <v>#REF!</v>
      </c>
      <c r="T250" s="254" t="e">
        <f t="shared" si="136"/>
        <v>#REF!</v>
      </c>
      <c r="U250" s="255" t="e">
        <f t="shared" si="105"/>
        <v>#REF!</v>
      </c>
    </row>
    <row r="251" spans="1:21" ht="60" x14ac:dyDescent="0.25">
      <c r="A251" s="167" t="s">
        <v>9</v>
      </c>
      <c r="B251" s="141">
        <v>52</v>
      </c>
      <c r="C251" s="141">
        <v>0</v>
      </c>
      <c r="D251" s="3" t="s">
        <v>11</v>
      </c>
      <c r="E251" s="141">
        <v>852</v>
      </c>
      <c r="F251" s="4" t="s">
        <v>91</v>
      </c>
      <c r="G251" s="4" t="s">
        <v>101</v>
      </c>
      <c r="H251" s="3" t="s">
        <v>239</v>
      </c>
      <c r="I251" s="3" t="s">
        <v>22</v>
      </c>
      <c r="J251" s="22">
        <f>'6.ВС'!J316</f>
        <v>339673</v>
      </c>
      <c r="K251" s="22">
        <f>'6.ВС'!K316</f>
        <v>339673</v>
      </c>
      <c r="L251" s="22">
        <f>'6.ВС'!L316</f>
        <v>0</v>
      </c>
      <c r="M251" s="22">
        <f>'6.ВС'!M316</f>
        <v>0</v>
      </c>
      <c r="N251" s="22">
        <f>'6.ВС'!N316</f>
        <v>339673</v>
      </c>
      <c r="O251" s="22">
        <f>'6.ВС'!O316</f>
        <v>25869.29</v>
      </c>
      <c r="P251" s="255">
        <f t="shared" si="104"/>
        <v>7.6159394476452356</v>
      </c>
      <c r="Q251" s="22" t="e">
        <f>'6.ВС'!#REF!</f>
        <v>#REF!</v>
      </c>
      <c r="R251" s="254" t="e">
        <f>'6.ВС'!#REF!</f>
        <v>#REF!</v>
      </c>
      <c r="S251" s="254" t="e">
        <f>'6.ВС'!#REF!</f>
        <v>#REF!</v>
      </c>
      <c r="T251" s="254" t="e">
        <f>'6.ВС'!#REF!</f>
        <v>#REF!</v>
      </c>
      <c r="U251" s="255" t="e">
        <f t="shared" si="105"/>
        <v>#REF!</v>
      </c>
    </row>
    <row r="252" spans="1:21" ht="60" x14ac:dyDescent="0.25">
      <c r="A252" s="16" t="s">
        <v>19</v>
      </c>
      <c r="B252" s="141">
        <v>52</v>
      </c>
      <c r="C252" s="141">
        <v>0</v>
      </c>
      <c r="D252" s="3" t="s">
        <v>11</v>
      </c>
      <c r="E252" s="141">
        <v>852</v>
      </c>
      <c r="F252" s="3" t="s">
        <v>76</v>
      </c>
      <c r="G252" s="3" t="s">
        <v>49</v>
      </c>
      <c r="H252" s="3" t="s">
        <v>184</v>
      </c>
      <c r="I252" s="3"/>
      <c r="J252" s="22">
        <f t="shared" si="130"/>
        <v>1306000</v>
      </c>
      <c r="K252" s="22">
        <f t="shared" si="130"/>
        <v>0</v>
      </c>
      <c r="L252" s="22">
        <f t="shared" si="130"/>
        <v>1306000</v>
      </c>
      <c r="M252" s="22">
        <f t="shared" si="130"/>
        <v>0</v>
      </c>
      <c r="N252" s="22">
        <f t="shared" si="130"/>
        <v>1306000</v>
      </c>
      <c r="O252" s="22">
        <f t="shared" si="130"/>
        <v>911759.3600000001</v>
      </c>
      <c r="P252" s="255">
        <f t="shared" si="104"/>
        <v>69.813120980091895</v>
      </c>
      <c r="Q252" s="22" t="e">
        <f t="shared" si="130"/>
        <v>#REF!</v>
      </c>
      <c r="R252" s="254" t="e">
        <f t="shared" si="130"/>
        <v>#REF!</v>
      </c>
      <c r="S252" s="254" t="e">
        <f t="shared" si="130"/>
        <v>#REF!</v>
      </c>
      <c r="T252" s="254" t="e">
        <f t="shared" si="130"/>
        <v>#REF!</v>
      </c>
      <c r="U252" s="255" t="e">
        <f t="shared" si="105"/>
        <v>#REF!</v>
      </c>
    </row>
    <row r="253" spans="1:21" ht="120" x14ac:dyDescent="0.25">
      <c r="A253" s="166" t="s">
        <v>15</v>
      </c>
      <c r="B253" s="141">
        <v>52</v>
      </c>
      <c r="C253" s="141">
        <v>0</v>
      </c>
      <c r="D253" s="4" t="s">
        <v>11</v>
      </c>
      <c r="E253" s="141">
        <v>852</v>
      </c>
      <c r="F253" s="3" t="s">
        <v>76</v>
      </c>
      <c r="G253" s="3" t="s">
        <v>49</v>
      </c>
      <c r="H253" s="3" t="s">
        <v>184</v>
      </c>
      <c r="I253" s="3" t="s">
        <v>17</v>
      </c>
      <c r="J253" s="22">
        <f t="shared" si="130"/>
        <v>1306000</v>
      </c>
      <c r="K253" s="22">
        <f t="shared" si="130"/>
        <v>0</v>
      </c>
      <c r="L253" s="22">
        <f t="shared" si="130"/>
        <v>1306000</v>
      </c>
      <c r="M253" s="22">
        <f t="shared" si="130"/>
        <v>0</v>
      </c>
      <c r="N253" s="22">
        <f t="shared" si="130"/>
        <v>1306000</v>
      </c>
      <c r="O253" s="22">
        <f t="shared" si="130"/>
        <v>911759.3600000001</v>
      </c>
      <c r="P253" s="255">
        <f t="shared" si="104"/>
        <v>69.813120980091895</v>
      </c>
      <c r="Q253" s="22" t="e">
        <f t="shared" si="130"/>
        <v>#REF!</v>
      </c>
      <c r="R253" s="254" t="e">
        <f t="shared" si="130"/>
        <v>#REF!</v>
      </c>
      <c r="S253" s="254" t="e">
        <f t="shared" si="130"/>
        <v>#REF!</v>
      </c>
      <c r="T253" s="254" t="e">
        <f t="shared" si="130"/>
        <v>#REF!</v>
      </c>
      <c r="U253" s="255" t="e">
        <f t="shared" si="105"/>
        <v>#REF!</v>
      </c>
    </row>
    <row r="254" spans="1:21" ht="45" x14ac:dyDescent="0.25">
      <c r="A254" s="166" t="s">
        <v>8</v>
      </c>
      <c r="B254" s="141">
        <v>52</v>
      </c>
      <c r="C254" s="141">
        <v>0</v>
      </c>
      <c r="D254" s="3" t="s">
        <v>11</v>
      </c>
      <c r="E254" s="141">
        <v>852</v>
      </c>
      <c r="F254" s="3" t="s">
        <v>76</v>
      </c>
      <c r="G254" s="3" t="s">
        <v>49</v>
      </c>
      <c r="H254" s="3" t="s">
        <v>184</v>
      </c>
      <c r="I254" s="3" t="s">
        <v>18</v>
      </c>
      <c r="J254" s="22">
        <f>'6.ВС'!J319</f>
        <v>1306000</v>
      </c>
      <c r="K254" s="22">
        <f>'6.ВС'!K319</f>
        <v>0</v>
      </c>
      <c r="L254" s="22">
        <f>'6.ВС'!L319</f>
        <v>1306000</v>
      </c>
      <c r="M254" s="22">
        <f>'6.ВС'!M319</f>
        <v>0</v>
      </c>
      <c r="N254" s="22">
        <f>'6.ВС'!N319</f>
        <v>1306000</v>
      </c>
      <c r="O254" s="22">
        <f>'6.ВС'!O319</f>
        <v>911759.3600000001</v>
      </c>
      <c r="P254" s="255">
        <f t="shared" si="104"/>
        <v>69.813120980091895</v>
      </c>
      <c r="Q254" s="22" t="e">
        <f>'6.ВС'!#REF!</f>
        <v>#REF!</v>
      </c>
      <c r="R254" s="254" t="e">
        <f>'6.ВС'!#REF!</f>
        <v>#REF!</v>
      </c>
      <c r="S254" s="254" t="e">
        <f>'6.ВС'!#REF!</f>
        <v>#REF!</v>
      </c>
      <c r="T254" s="254" t="e">
        <f>'6.ВС'!#REF!</f>
        <v>#REF!</v>
      </c>
      <c r="U254" s="255" t="e">
        <f t="shared" si="105"/>
        <v>#REF!</v>
      </c>
    </row>
    <row r="255" spans="1:21" ht="60" x14ac:dyDescent="0.25">
      <c r="A255" s="16" t="s">
        <v>123</v>
      </c>
      <c r="B255" s="141">
        <v>52</v>
      </c>
      <c r="C255" s="141">
        <v>0</v>
      </c>
      <c r="D255" s="3" t="s">
        <v>11</v>
      </c>
      <c r="E255" s="141">
        <v>852</v>
      </c>
      <c r="F255" s="3" t="s">
        <v>76</v>
      </c>
      <c r="G255" s="3" t="s">
        <v>49</v>
      </c>
      <c r="H255" s="3" t="s">
        <v>217</v>
      </c>
      <c r="I255" s="3"/>
      <c r="J255" s="22">
        <f t="shared" ref="J255:O255" si="137">J256+J258+J260</f>
        <v>17876447</v>
      </c>
      <c r="K255" s="22">
        <f t="shared" si="137"/>
        <v>0</v>
      </c>
      <c r="L255" s="22">
        <f t="shared" si="137"/>
        <v>17876447</v>
      </c>
      <c r="M255" s="22">
        <f t="shared" si="137"/>
        <v>0</v>
      </c>
      <c r="N255" s="22">
        <f t="shared" si="137"/>
        <v>17876447</v>
      </c>
      <c r="O255" s="22">
        <f t="shared" si="137"/>
        <v>11487026.82</v>
      </c>
      <c r="P255" s="255">
        <f t="shared" ref="P255:P306" si="138">O255/N255*100</f>
        <v>64.257885361671711</v>
      </c>
      <c r="Q255" s="22" t="e">
        <f t="shared" ref="Q255:T255" si="139">Q256+Q258+Q260</f>
        <v>#REF!</v>
      </c>
      <c r="R255" s="254" t="e">
        <f t="shared" si="139"/>
        <v>#REF!</v>
      </c>
      <c r="S255" s="254" t="e">
        <f t="shared" si="139"/>
        <v>#REF!</v>
      </c>
      <c r="T255" s="254" t="e">
        <f t="shared" si="139"/>
        <v>#REF!</v>
      </c>
      <c r="U255" s="255" t="e">
        <f t="shared" ref="U255:U306" si="140">T255/S255*100</f>
        <v>#REF!</v>
      </c>
    </row>
    <row r="256" spans="1:21" ht="120" x14ac:dyDescent="0.25">
      <c r="A256" s="166" t="s">
        <v>15</v>
      </c>
      <c r="B256" s="141">
        <v>52</v>
      </c>
      <c r="C256" s="141">
        <v>0</v>
      </c>
      <c r="D256" s="3" t="s">
        <v>11</v>
      </c>
      <c r="E256" s="141">
        <v>852</v>
      </c>
      <c r="F256" s="3" t="s">
        <v>76</v>
      </c>
      <c r="G256" s="3" t="s">
        <v>49</v>
      </c>
      <c r="H256" s="3" t="s">
        <v>217</v>
      </c>
      <c r="I256" s="3" t="s">
        <v>17</v>
      </c>
      <c r="J256" s="22">
        <f t="shared" ref="J256:T256" si="141">J257</f>
        <v>16771496</v>
      </c>
      <c r="K256" s="22">
        <f t="shared" si="141"/>
        <v>0</v>
      </c>
      <c r="L256" s="22">
        <f t="shared" si="141"/>
        <v>16771496</v>
      </c>
      <c r="M256" s="22">
        <f t="shared" si="141"/>
        <v>0</v>
      </c>
      <c r="N256" s="22">
        <f t="shared" si="141"/>
        <v>16771496</v>
      </c>
      <c r="O256" s="22">
        <f t="shared" si="141"/>
        <v>10925973.27</v>
      </c>
      <c r="P256" s="255">
        <f t="shared" si="138"/>
        <v>65.146086371782218</v>
      </c>
      <c r="Q256" s="22" t="e">
        <f t="shared" si="141"/>
        <v>#REF!</v>
      </c>
      <c r="R256" s="254" t="e">
        <f t="shared" si="141"/>
        <v>#REF!</v>
      </c>
      <c r="S256" s="254" t="e">
        <f t="shared" si="141"/>
        <v>#REF!</v>
      </c>
      <c r="T256" s="254" t="e">
        <f t="shared" si="141"/>
        <v>#REF!</v>
      </c>
      <c r="U256" s="255" t="e">
        <f t="shared" si="140"/>
        <v>#REF!</v>
      </c>
    </row>
    <row r="257" spans="1:21" ht="45" x14ac:dyDescent="0.25">
      <c r="A257" s="166" t="s">
        <v>8</v>
      </c>
      <c r="B257" s="141">
        <v>52</v>
      </c>
      <c r="C257" s="141">
        <v>0</v>
      </c>
      <c r="D257" s="3" t="s">
        <v>11</v>
      </c>
      <c r="E257" s="141">
        <v>852</v>
      </c>
      <c r="F257" s="3" t="s">
        <v>76</v>
      </c>
      <c r="G257" s="3" t="s">
        <v>49</v>
      </c>
      <c r="H257" s="3" t="s">
        <v>217</v>
      </c>
      <c r="I257" s="3" t="s">
        <v>18</v>
      </c>
      <c r="J257" s="22">
        <f>'6.ВС'!J322</f>
        <v>16771496</v>
      </c>
      <c r="K257" s="22">
        <f>'6.ВС'!K322</f>
        <v>0</v>
      </c>
      <c r="L257" s="22">
        <f>'6.ВС'!L322</f>
        <v>16771496</v>
      </c>
      <c r="M257" s="22">
        <f>'6.ВС'!M322</f>
        <v>0</v>
      </c>
      <c r="N257" s="22">
        <f>'6.ВС'!N322</f>
        <v>16771496</v>
      </c>
      <c r="O257" s="22">
        <f>'6.ВС'!O322</f>
        <v>10925973.27</v>
      </c>
      <c r="P257" s="255">
        <f t="shared" si="138"/>
        <v>65.146086371782218</v>
      </c>
      <c r="Q257" s="22" t="e">
        <f>'6.ВС'!#REF!</f>
        <v>#REF!</v>
      </c>
      <c r="R257" s="254" t="e">
        <f>'6.ВС'!#REF!</f>
        <v>#REF!</v>
      </c>
      <c r="S257" s="254" t="e">
        <f>'6.ВС'!#REF!</f>
        <v>#REF!</v>
      </c>
      <c r="T257" s="254" t="e">
        <f>'6.ВС'!#REF!</f>
        <v>#REF!</v>
      </c>
      <c r="U257" s="255" t="e">
        <f t="shared" si="140"/>
        <v>#REF!</v>
      </c>
    </row>
    <row r="258" spans="1:21" ht="60" x14ac:dyDescent="0.25">
      <c r="A258" s="167" t="s">
        <v>20</v>
      </c>
      <c r="B258" s="141">
        <v>52</v>
      </c>
      <c r="C258" s="141">
        <v>0</v>
      </c>
      <c r="D258" s="3" t="s">
        <v>11</v>
      </c>
      <c r="E258" s="141">
        <v>852</v>
      </c>
      <c r="F258" s="3" t="s">
        <v>76</v>
      </c>
      <c r="G258" s="3" t="s">
        <v>49</v>
      </c>
      <c r="H258" s="3" t="s">
        <v>217</v>
      </c>
      <c r="I258" s="3" t="s">
        <v>21</v>
      </c>
      <c r="J258" s="22">
        <f t="shared" ref="J258:T258" si="142">J259</f>
        <v>1084300</v>
      </c>
      <c r="K258" s="22">
        <f t="shared" si="142"/>
        <v>0</v>
      </c>
      <c r="L258" s="22">
        <f t="shared" si="142"/>
        <v>1084300</v>
      </c>
      <c r="M258" s="22">
        <f t="shared" si="142"/>
        <v>0</v>
      </c>
      <c r="N258" s="22">
        <f t="shared" si="142"/>
        <v>1084300</v>
      </c>
      <c r="O258" s="22">
        <f t="shared" si="142"/>
        <v>551120.09</v>
      </c>
      <c r="P258" s="255">
        <f t="shared" si="138"/>
        <v>50.827270128193305</v>
      </c>
      <c r="Q258" s="22" t="e">
        <f t="shared" si="142"/>
        <v>#REF!</v>
      </c>
      <c r="R258" s="254" t="e">
        <f t="shared" si="142"/>
        <v>#REF!</v>
      </c>
      <c r="S258" s="254" t="e">
        <f t="shared" si="142"/>
        <v>#REF!</v>
      </c>
      <c r="T258" s="254" t="e">
        <f t="shared" si="142"/>
        <v>#REF!</v>
      </c>
      <c r="U258" s="255" t="e">
        <f t="shared" si="140"/>
        <v>#REF!</v>
      </c>
    </row>
    <row r="259" spans="1:21" ht="60" x14ac:dyDescent="0.25">
      <c r="A259" s="167" t="s">
        <v>9</v>
      </c>
      <c r="B259" s="141">
        <v>52</v>
      </c>
      <c r="C259" s="141">
        <v>0</v>
      </c>
      <c r="D259" s="3" t="s">
        <v>11</v>
      </c>
      <c r="E259" s="141">
        <v>852</v>
      </c>
      <c r="F259" s="3" t="s">
        <v>76</v>
      </c>
      <c r="G259" s="3" t="s">
        <v>49</v>
      </c>
      <c r="H259" s="3" t="s">
        <v>217</v>
      </c>
      <c r="I259" s="3" t="s">
        <v>22</v>
      </c>
      <c r="J259" s="22">
        <f>'6.ВС'!J324</f>
        <v>1084300</v>
      </c>
      <c r="K259" s="22">
        <f>'6.ВС'!K324</f>
        <v>0</v>
      </c>
      <c r="L259" s="22">
        <f>'6.ВС'!L324</f>
        <v>1084300</v>
      </c>
      <c r="M259" s="22">
        <f>'6.ВС'!M324</f>
        <v>0</v>
      </c>
      <c r="N259" s="22">
        <f>'6.ВС'!N324</f>
        <v>1084300</v>
      </c>
      <c r="O259" s="22">
        <f>'6.ВС'!O324</f>
        <v>551120.09</v>
      </c>
      <c r="P259" s="255">
        <f t="shared" si="138"/>
        <v>50.827270128193305</v>
      </c>
      <c r="Q259" s="22" t="e">
        <f>'6.ВС'!#REF!</f>
        <v>#REF!</v>
      </c>
      <c r="R259" s="254" t="e">
        <f>'6.ВС'!#REF!</f>
        <v>#REF!</v>
      </c>
      <c r="S259" s="254" t="e">
        <f>'6.ВС'!#REF!</f>
        <v>#REF!</v>
      </c>
      <c r="T259" s="254" t="e">
        <f>'6.ВС'!#REF!</f>
        <v>#REF!</v>
      </c>
      <c r="U259" s="255" t="e">
        <f t="shared" si="140"/>
        <v>#REF!</v>
      </c>
    </row>
    <row r="260" spans="1:21" x14ac:dyDescent="0.25">
      <c r="A260" s="167" t="s">
        <v>23</v>
      </c>
      <c r="B260" s="141">
        <v>52</v>
      </c>
      <c r="C260" s="141">
        <v>0</v>
      </c>
      <c r="D260" s="3" t="s">
        <v>11</v>
      </c>
      <c r="E260" s="141">
        <v>852</v>
      </c>
      <c r="F260" s="3" t="s">
        <v>76</v>
      </c>
      <c r="G260" s="3" t="s">
        <v>49</v>
      </c>
      <c r="H260" s="3" t="s">
        <v>217</v>
      </c>
      <c r="I260" s="3" t="s">
        <v>24</v>
      </c>
      <c r="J260" s="22">
        <f t="shared" ref="J260:T260" si="143">J261</f>
        <v>20651</v>
      </c>
      <c r="K260" s="22">
        <f t="shared" si="143"/>
        <v>0</v>
      </c>
      <c r="L260" s="22">
        <f t="shared" si="143"/>
        <v>20651</v>
      </c>
      <c r="M260" s="22">
        <f t="shared" si="143"/>
        <v>0</v>
      </c>
      <c r="N260" s="22">
        <f t="shared" si="143"/>
        <v>20651</v>
      </c>
      <c r="O260" s="22">
        <f t="shared" si="143"/>
        <v>9933.4599999999991</v>
      </c>
      <c r="P260" s="255">
        <f t="shared" si="138"/>
        <v>48.101593143189184</v>
      </c>
      <c r="Q260" s="22" t="e">
        <f t="shared" si="143"/>
        <v>#REF!</v>
      </c>
      <c r="R260" s="254" t="e">
        <f t="shared" si="143"/>
        <v>#REF!</v>
      </c>
      <c r="S260" s="254" t="e">
        <f t="shared" si="143"/>
        <v>#REF!</v>
      </c>
      <c r="T260" s="254" t="e">
        <f t="shared" si="143"/>
        <v>#REF!</v>
      </c>
      <c r="U260" s="255" t="e">
        <f t="shared" si="140"/>
        <v>#REF!</v>
      </c>
    </row>
    <row r="261" spans="1:21" ht="30" x14ac:dyDescent="0.25">
      <c r="A261" s="167" t="s">
        <v>25</v>
      </c>
      <c r="B261" s="141">
        <v>52</v>
      </c>
      <c r="C261" s="141">
        <v>0</v>
      </c>
      <c r="D261" s="3" t="s">
        <v>11</v>
      </c>
      <c r="E261" s="141">
        <v>852</v>
      </c>
      <c r="F261" s="3" t="s">
        <v>76</v>
      </c>
      <c r="G261" s="3" t="s">
        <v>49</v>
      </c>
      <c r="H261" s="3" t="s">
        <v>217</v>
      </c>
      <c r="I261" s="3" t="s">
        <v>26</v>
      </c>
      <c r="J261" s="22">
        <f>'6.ВС'!J326</f>
        <v>20651</v>
      </c>
      <c r="K261" s="22">
        <f>'6.ВС'!K326</f>
        <v>0</v>
      </c>
      <c r="L261" s="22">
        <f>'6.ВС'!L326</f>
        <v>20651</v>
      </c>
      <c r="M261" s="22">
        <f>'6.ВС'!M326</f>
        <v>0</v>
      </c>
      <c r="N261" s="22">
        <f>'6.ВС'!N326</f>
        <v>20651</v>
      </c>
      <c r="O261" s="22">
        <f>'6.ВС'!O326</f>
        <v>9933.4599999999991</v>
      </c>
      <c r="P261" s="255">
        <f t="shared" si="138"/>
        <v>48.101593143189184</v>
      </c>
      <c r="Q261" s="22" t="e">
        <f>'6.ВС'!#REF!</f>
        <v>#REF!</v>
      </c>
      <c r="R261" s="254" t="e">
        <f>'6.ВС'!#REF!</f>
        <v>#REF!</v>
      </c>
      <c r="S261" s="254" t="e">
        <f>'6.ВС'!#REF!</f>
        <v>#REF!</v>
      </c>
      <c r="T261" s="254" t="e">
        <f>'6.ВС'!#REF!</f>
        <v>#REF!</v>
      </c>
      <c r="U261" s="255" t="e">
        <f t="shared" si="140"/>
        <v>#REF!</v>
      </c>
    </row>
    <row r="262" spans="1:21" ht="75" x14ac:dyDescent="0.25">
      <c r="A262" s="16" t="s">
        <v>668</v>
      </c>
      <c r="B262" s="141">
        <v>52</v>
      </c>
      <c r="C262" s="141">
        <v>0</v>
      </c>
      <c r="D262" s="3" t="s">
        <v>43</v>
      </c>
      <c r="E262" s="141"/>
      <c r="F262" s="3"/>
      <c r="G262" s="3"/>
      <c r="H262" s="3"/>
      <c r="I262" s="3"/>
      <c r="J262" s="22">
        <f t="shared" ref="J262:T262" si="144">J263</f>
        <v>161796181.80000001</v>
      </c>
      <c r="K262" s="22">
        <f t="shared" si="144"/>
        <v>115484436</v>
      </c>
      <c r="L262" s="22">
        <f t="shared" si="144"/>
        <v>46311745.799999997</v>
      </c>
      <c r="M262" s="22">
        <f t="shared" si="144"/>
        <v>0</v>
      </c>
      <c r="N262" s="22">
        <f t="shared" si="144"/>
        <v>161796181.80000001</v>
      </c>
      <c r="O262" s="22">
        <f t="shared" si="144"/>
        <v>109844672.75999999</v>
      </c>
      <c r="P262" s="255">
        <f t="shared" si="138"/>
        <v>67.890769447069843</v>
      </c>
      <c r="Q262" s="22" t="e">
        <f t="shared" si="144"/>
        <v>#REF!</v>
      </c>
      <c r="R262" s="254" t="e">
        <f t="shared" si="144"/>
        <v>#REF!</v>
      </c>
      <c r="S262" s="254" t="e">
        <f t="shared" si="144"/>
        <v>#REF!</v>
      </c>
      <c r="T262" s="254" t="e">
        <f t="shared" si="144"/>
        <v>#REF!</v>
      </c>
      <c r="U262" s="255" t="e">
        <f t="shared" si="140"/>
        <v>#REF!</v>
      </c>
    </row>
    <row r="263" spans="1:21" ht="45" x14ac:dyDescent="0.25">
      <c r="A263" s="16" t="s">
        <v>111</v>
      </c>
      <c r="B263" s="141">
        <v>52</v>
      </c>
      <c r="C263" s="141">
        <v>0</v>
      </c>
      <c r="D263" s="4" t="s">
        <v>43</v>
      </c>
      <c r="E263" s="141">
        <v>852</v>
      </c>
      <c r="F263" s="4"/>
      <c r="G263" s="4"/>
      <c r="H263" s="4"/>
      <c r="I263" s="3"/>
      <c r="J263" s="22">
        <f>J264+J267+J270+J273+J276+J279+J282+J285+J288+J291+J294+J297</f>
        <v>161796181.80000001</v>
      </c>
      <c r="K263" s="22">
        <f t="shared" ref="K263:T263" si="145">K264+K267+K270+K273+K276+K279+K282+K285+K288+K291+K294+K297</f>
        <v>115484436</v>
      </c>
      <c r="L263" s="22">
        <f t="shared" si="145"/>
        <v>46311745.799999997</v>
      </c>
      <c r="M263" s="22">
        <f t="shared" si="145"/>
        <v>0</v>
      </c>
      <c r="N263" s="22">
        <f t="shared" si="145"/>
        <v>161796181.80000001</v>
      </c>
      <c r="O263" s="22">
        <f t="shared" si="145"/>
        <v>109844672.75999999</v>
      </c>
      <c r="P263" s="22">
        <f t="shared" si="145"/>
        <v>807.6705387728839</v>
      </c>
      <c r="Q263" s="22" t="e">
        <f t="shared" si="145"/>
        <v>#REF!</v>
      </c>
      <c r="R263" s="22" t="e">
        <f t="shared" si="145"/>
        <v>#REF!</v>
      </c>
      <c r="S263" s="22" t="e">
        <f t="shared" si="145"/>
        <v>#REF!</v>
      </c>
      <c r="T263" s="22" t="e">
        <f t="shared" si="145"/>
        <v>#REF!</v>
      </c>
      <c r="U263" s="255" t="e">
        <f t="shared" si="140"/>
        <v>#REF!</v>
      </c>
    </row>
    <row r="264" spans="1:21" ht="165" x14ac:dyDescent="0.25">
      <c r="A264" s="73" t="s">
        <v>514</v>
      </c>
      <c r="B264" s="141">
        <v>52</v>
      </c>
      <c r="C264" s="141">
        <v>0</v>
      </c>
      <c r="D264" s="4" t="s">
        <v>43</v>
      </c>
      <c r="E264" s="141">
        <v>852</v>
      </c>
      <c r="F264" s="3" t="s">
        <v>76</v>
      </c>
      <c r="G264" s="3" t="s">
        <v>43</v>
      </c>
      <c r="H264" s="3" t="s">
        <v>515</v>
      </c>
      <c r="I264" s="3"/>
      <c r="J264" s="22">
        <f t="shared" ref="J264:T268" si="146">J265</f>
        <v>77760109</v>
      </c>
      <c r="K264" s="22">
        <f t="shared" si="146"/>
        <v>77760109</v>
      </c>
      <c r="L264" s="22">
        <f t="shared" si="146"/>
        <v>0</v>
      </c>
      <c r="M264" s="22">
        <f t="shared" si="146"/>
        <v>0</v>
      </c>
      <c r="N264" s="22">
        <f t="shared" si="146"/>
        <v>77760109</v>
      </c>
      <c r="O264" s="22">
        <f t="shared" si="146"/>
        <v>54924703.229999997</v>
      </c>
      <c r="P264" s="255">
        <f t="shared" si="138"/>
        <v>70.63352139848466</v>
      </c>
      <c r="Q264" s="22" t="e">
        <f t="shared" si="146"/>
        <v>#REF!</v>
      </c>
      <c r="R264" s="254" t="e">
        <f t="shared" si="146"/>
        <v>#REF!</v>
      </c>
      <c r="S264" s="254" t="e">
        <f t="shared" si="146"/>
        <v>#REF!</v>
      </c>
      <c r="T264" s="254" t="e">
        <f t="shared" si="146"/>
        <v>#REF!</v>
      </c>
      <c r="U264" s="255" t="e">
        <f t="shared" si="140"/>
        <v>#REF!</v>
      </c>
    </row>
    <row r="265" spans="1:21" ht="60" x14ac:dyDescent="0.25">
      <c r="A265" s="167" t="s">
        <v>40</v>
      </c>
      <c r="B265" s="141">
        <v>52</v>
      </c>
      <c r="C265" s="141">
        <v>0</v>
      </c>
      <c r="D265" s="3" t="s">
        <v>43</v>
      </c>
      <c r="E265" s="141">
        <v>852</v>
      </c>
      <c r="F265" s="3" t="s">
        <v>76</v>
      </c>
      <c r="G265" s="3" t="s">
        <v>43</v>
      </c>
      <c r="H265" s="3" t="s">
        <v>515</v>
      </c>
      <c r="I265" s="3" t="s">
        <v>81</v>
      </c>
      <c r="J265" s="22">
        <f t="shared" si="146"/>
        <v>77760109</v>
      </c>
      <c r="K265" s="22">
        <f t="shared" si="146"/>
        <v>77760109</v>
      </c>
      <c r="L265" s="22">
        <f t="shared" si="146"/>
        <v>0</v>
      </c>
      <c r="M265" s="22">
        <f t="shared" si="146"/>
        <v>0</v>
      </c>
      <c r="N265" s="22">
        <f t="shared" si="146"/>
        <v>77760109</v>
      </c>
      <c r="O265" s="22">
        <f t="shared" si="146"/>
        <v>54924703.229999997</v>
      </c>
      <c r="P265" s="255">
        <f t="shared" si="138"/>
        <v>70.63352139848466</v>
      </c>
      <c r="Q265" s="22" t="e">
        <f t="shared" si="146"/>
        <v>#REF!</v>
      </c>
      <c r="R265" s="254" t="e">
        <f t="shared" si="146"/>
        <v>#REF!</v>
      </c>
      <c r="S265" s="254" t="e">
        <f t="shared" si="146"/>
        <v>#REF!</v>
      </c>
      <c r="T265" s="254" t="e">
        <f t="shared" si="146"/>
        <v>#REF!</v>
      </c>
      <c r="U265" s="255" t="e">
        <f t="shared" si="140"/>
        <v>#REF!</v>
      </c>
    </row>
    <row r="266" spans="1:21" ht="30" x14ac:dyDescent="0.25">
      <c r="A266" s="167" t="s">
        <v>82</v>
      </c>
      <c r="B266" s="141">
        <v>52</v>
      </c>
      <c r="C266" s="141">
        <v>0</v>
      </c>
      <c r="D266" s="3" t="s">
        <v>43</v>
      </c>
      <c r="E266" s="141">
        <v>852</v>
      </c>
      <c r="F266" s="3" t="s">
        <v>76</v>
      </c>
      <c r="G266" s="3" t="s">
        <v>11</v>
      </c>
      <c r="H266" s="3" t="s">
        <v>515</v>
      </c>
      <c r="I266" s="3" t="s">
        <v>83</v>
      </c>
      <c r="J266" s="22">
        <f>'6.ВС'!J255</f>
        <v>77760109</v>
      </c>
      <c r="K266" s="22">
        <f>'6.ВС'!K255</f>
        <v>77760109</v>
      </c>
      <c r="L266" s="22">
        <f>'6.ВС'!L255</f>
        <v>0</v>
      </c>
      <c r="M266" s="22">
        <f>'6.ВС'!M255</f>
        <v>0</v>
      </c>
      <c r="N266" s="22">
        <f>'6.ВС'!N255</f>
        <v>77760109</v>
      </c>
      <c r="O266" s="22">
        <f>'6.ВС'!O255</f>
        <v>54924703.229999997</v>
      </c>
      <c r="P266" s="255">
        <f t="shared" si="138"/>
        <v>70.63352139848466</v>
      </c>
      <c r="Q266" s="22" t="e">
        <f>'6.ВС'!#REF!</f>
        <v>#REF!</v>
      </c>
      <c r="R266" s="254" t="e">
        <f>'6.ВС'!#REF!</f>
        <v>#REF!</v>
      </c>
      <c r="S266" s="254" t="e">
        <f>'6.ВС'!#REF!</f>
        <v>#REF!</v>
      </c>
      <c r="T266" s="254" t="e">
        <f>'6.ВС'!#REF!</f>
        <v>#REF!</v>
      </c>
      <c r="U266" s="255" t="e">
        <f t="shared" si="140"/>
        <v>#REF!</v>
      </c>
    </row>
    <row r="267" spans="1:21" ht="390" x14ac:dyDescent="0.25">
      <c r="A267" s="9" t="s">
        <v>512</v>
      </c>
      <c r="B267" s="141">
        <v>52</v>
      </c>
      <c r="C267" s="141">
        <v>0</v>
      </c>
      <c r="D267" s="4" t="s">
        <v>43</v>
      </c>
      <c r="E267" s="141">
        <v>852</v>
      </c>
      <c r="F267" s="3"/>
      <c r="G267" s="3"/>
      <c r="H267" s="3" t="s">
        <v>516</v>
      </c>
      <c r="I267" s="3"/>
      <c r="J267" s="22">
        <f t="shared" si="146"/>
        <v>31482346</v>
      </c>
      <c r="K267" s="22">
        <f t="shared" si="146"/>
        <v>31482346</v>
      </c>
      <c r="L267" s="22">
        <f t="shared" si="146"/>
        <v>0</v>
      </c>
      <c r="M267" s="22">
        <f t="shared" si="146"/>
        <v>0</v>
      </c>
      <c r="N267" s="22">
        <f t="shared" si="146"/>
        <v>31482346</v>
      </c>
      <c r="O267" s="22">
        <f t="shared" si="146"/>
        <v>20244768</v>
      </c>
      <c r="P267" s="255">
        <f t="shared" si="138"/>
        <v>64.305144222733588</v>
      </c>
      <c r="Q267" s="22" t="e">
        <f t="shared" si="146"/>
        <v>#REF!</v>
      </c>
      <c r="R267" s="254" t="e">
        <f t="shared" si="146"/>
        <v>#REF!</v>
      </c>
      <c r="S267" s="254" t="e">
        <f t="shared" si="146"/>
        <v>#REF!</v>
      </c>
      <c r="T267" s="254" t="e">
        <f t="shared" si="146"/>
        <v>#REF!</v>
      </c>
      <c r="U267" s="255" t="e">
        <f t="shared" si="140"/>
        <v>#REF!</v>
      </c>
    </row>
    <row r="268" spans="1:21" ht="60" x14ac:dyDescent="0.25">
      <c r="A268" s="167" t="s">
        <v>40</v>
      </c>
      <c r="B268" s="141">
        <v>52</v>
      </c>
      <c r="C268" s="141">
        <v>0</v>
      </c>
      <c r="D268" s="3" t="s">
        <v>43</v>
      </c>
      <c r="E268" s="141">
        <v>852</v>
      </c>
      <c r="F268" s="3"/>
      <c r="G268" s="3"/>
      <c r="H268" s="3" t="s">
        <v>516</v>
      </c>
      <c r="I268" s="3" t="s">
        <v>81</v>
      </c>
      <c r="J268" s="22">
        <f t="shared" si="146"/>
        <v>31482346</v>
      </c>
      <c r="K268" s="22">
        <f t="shared" si="146"/>
        <v>31482346</v>
      </c>
      <c r="L268" s="22">
        <f t="shared" si="146"/>
        <v>0</v>
      </c>
      <c r="M268" s="22">
        <f t="shared" si="146"/>
        <v>0</v>
      </c>
      <c r="N268" s="22">
        <f t="shared" si="146"/>
        <v>31482346</v>
      </c>
      <c r="O268" s="22">
        <f t="shared" si="146"/>
        <v>20244768</v>
      </c>
      <c r="P268" s="255">
        <f t="shared" si="138"/>
        <v>64.305144222733588</v>
      </c>
      <c r="Q268" s="22" t="e">
        <f t="shared" si="146"/>
        <v>#REF!</v>
      </c>
      <c r="R268" s="254" t="e">
        <f t="shared" si="146"/>
        <v>#REF!</v>
      </c>
      <c r="S268" s="254" t="e">
        <f t="shared" si="146"/>
        <v>#REF!</v>
      </c>
      <c r="T268" s="254" t="e">
        <f t="shared" si="146"/>
        <v>#REF!</v>
      </c>
      <c r="U268" s="255" t="e">
        <f t="shared" si="140"/>
        <v>#REF!</v>
      </c>
    </row>
    <row r="269" spans="1:21" ht="30" x14ac:dyDescent="0.25">
      <c r="A269" s="167" t="s">
        <v>82</v>
      </c>
      <c r="B269" s="141">
        <v>52</v>
      </c>
      <c r="C269" s="141">
        <v>0</v>
      </c>
      <c r="D269" s="3" t="s">
        <v>43</v>
      </c>
      <c r="E269" s="141">
        <v>852</v>
      </c>
      <c r="F269" s="3"/>
      <c r="G269" s="3"/>
      <c r="H269" s="3" t="s">
        <v>516</v>
      </c>
      <c r="I269" s="3" t="s">
        <v>83</v>
      </c>
      <c r="J269" s="22">
        <f>'6.ВС'!J233</f>
        <v>31482346</v>
      </c>
      <c r="K269" s="22">
        <f>'6.ВС'!K233</f>
        <v>31482346</v>
      </c>
      <c r="L269" s="22">
        <f>'6.ВС'!L233</f>
        <v>0</v>
      </c>
      <c r="M269" s="22">
        <f>'6.ВС'!M233</f>
        <v>0</v>
      </c>
      <c r="N269" s="22">
        <f>'6.ВС'!N233</f>
        <v>31482346</v>
      </c>
      <c r="O269" s="22">
        <f>'6.ВС'!O233</f>
        <v>20244768</v>
      </c>
      <c r="P269" s="255">
        <f t="shared" si="138"/>
        <v>64.305144222733588</v>
      </c>
      <c r="Q269" s="22" t="e">
        <f>'6.ВС'!#REF!</f>
        <v>#REF!</v>
      </c>
      <c r="R269" s="254" t="e">
        <f>'6.ВС'!#REF!</f>
        <v>#REF!</v>
      </c>
      <c r="S269" s="254" t="e">
        <f>'6.ВС'!#REF!</f>
        <v>#REF!</v>
      </c>
      <c r="T269" s="254" t="e">
        <f>'6.ВС'!#REF!</f>
        <v>#REF!</v>
      </c>
      <c r="U269" s="255" t="e">
        <f t="shared" si="140"/>
        <v>#REF!</v>
      </c>
    </row>
    <row r="270" spans="1:21" ht="105" x14ac:dyDescent="0.25">
      <c r="A270" s="16" t="s">
        <v>125</v>
      </c>
      <c r="B270" s="141">
        <v>52</v>
      </c>
      <c r="C270" s="141">
        <v>0</v>
      </c>
      <c r="D270" s="4" t="s">
        <v>43</v>
      </c>
      <c r="E270" s="141">
        <v>852</v>
      </c>
      <c r="F270" s="3" t="s">
        <v>91</v>
      </c>
      <c r="G270" s="3" t="s">
        <v>13</v>
      </c>
      <c r="H270" s="3" t="s">
        <v>173</v>
      </c>
      <c r="I270" s="3"/>
      <c r="J270" s="22">
        <f t="shared" ref="J270:T271" si="147">J271</f>
        <v>833673</v>
      </c>
      <c r="K270" s="22">
        <f t="shared" si="147"/>
        <v>833673</v>
      </c>
      <c r="L270" s="22">
        <f t="shared" si="147"/>
        <v>0</v>
      </c>
      <c r="M270" s="22">
        <f t="shared" si="147"/>
        <v>0</v>
      </c>
      <c r="N270" s="22">
        <f t="shared" si="147"/>
        <v>833673</v>
      </c>
      <c r="O270" s="22">
        <f t="shared" si="147"/>
        <v>481703.27</v>
      </c>
      <c r="P270" s="255">
        <f t="shared" si="138"/>
        <v>57.780840929237243</v>
      </c>
      <c r="Q270" s="22" t="e">
        <f t="shared" si="147"/>
        <v>#REF!</v>
      </c>
      <c r="R270" s="254" t="e">
        <f t="shared" si="147"/>
        <v>#REF!</v>
      </c>
      <c r="S270" s="254" t="e">
        <f t="shared" si="147"/>
        <v>#REF!</v>
      </c>
      <c r="T270" s="254" t="e">
        <f t="shared" si="147"/>
        <v>#REF!</v>
      </c>
      <c r="U270" s="255" t="e">
        <f t="shared" si="140"/>
        <v>#REF!</v>
      </c>
    </row>
    <row r="271" spans="1:21" ht="30" x14ac:dyDescent="0.25">
      <c r="A271" s="166" t="s">
        <v>94</v>
      </c>
      <c r="B271" s="141">
        <v>52</v>
      </c>
      <c r="C271" s="141">
        <v>0</v>
      </c>
      <c r="D271" s="3" t="s">
        <v>43</v>
      </c>
      <c r="E271" s="141">
        <v>852</v>
      </c>
      <c r="F271" s="3" t="s">
        <v>91</v>
      </c>
      <c r="G271" s="3" t="s">
        <v>13</v>
      </c>
      <c r="H271" s="3" t="s">
        <v>173</v>
      </c>
      <c r="I271" s="3" t="s">
        <v>95</v>
      </c>
      <c r="J271" s="22">
        <f t="shared" si="147"/>
        <v>833673</v>
      </c>
      <c r="K271" s="22">
        <f t="shared" si="147"/>
        <v>833673</v>
      </c>
      <c r="L271" s="22">
        <f t="shared" si="147"/>
        <v>0</v>
      </c>
      <c r="M271" s="22">
        <f t="shared" si="147"/>
        <v>0</v>
      </c>
      <c r="N271" s="22">
        <f t="shared" si="147"/>
        <v>833673</v>
      </c>
      <c r="O271" s="22">
        <f t="shared" si="147"/>
        <v>481703.27</v>
      </c>
      <c r="P271" s="255">
        <f t="shared" si="138"/>
        <v>57.780840929237243</v>
      </c>
      <c r="Q271" s="22" t="e">
        <f t="shared" si="147"/>
        <v>#REF!</v>
      </c>
      <c r="R271" s="254" t="e">
        <f t="shared" si="147"/>
        <v>#REF!</v>
      </c>
      <c r="S271" s="254" t="e">
        <f t="shared" si="147"/>
        <v>#REF!</v>
      </c>
      <c r="T271" s="254" t="e">
        <f t="shared" si="147"/>
        <v>#REF!</v>
      </c>
      <c r="U271" s="255" t="e">
        <f t="shared" si="140"/>
        <v>#REF!</v>
      </c>
    </row>
    <row r="272" spans="1:21" ht="60" x14ac:dyDescent="0.25">
      <c r="A272" s="166" t="s">
        <v>96</v>
      </c>
      <c r="B272" s="141">
        <v>52</v>
      </c>
      <c r="C272" s="141">
        <v>0</v>
      </c>
      <c r="D272" s="3" t="s">
        <v>43</v>
      </c>
      <c r="E272" s="141">
        <v>852</v>
      </c>
      <c r="F272" s="3" t="s">
        <v>91</v>
      </c>
      <c r="G272" s="3" t="s">
        <v>13</v>
      </c>
      <c r="H272" s="3" t="s">
        <v>173</v>
      </c>
      <c r="I272" s="3" t="s">
        <v>97</v>
      </c>
      <c r="J272" s="22">
        <f>'6.ВС'!J337</f>
        <v>833673</v>
      </c>
      <c r="K272" s="22">
        <f>'6.ВС'!K337</f>
        <v>833673</v>
      </c>
      <c r="L272" s="22">
        <f>'6.ВС'!L337</f>
        <v>0</v>
      </c>
      <c r="M272" s="22">
        <f>'6.ВС'!M337</f>
        <v>0</v>
      </c>
      <c r="N272" s="22">
        <f>'6.ВС'!N337</f>
        <v>833673</v>
      </c>
      <c r="O272" s="22">
        <f>'6.ВС'!O337</f>
        <v>481703.27</v>
      </c>
      <c r="P272" s="255">
        <f t="shared" si="138"/>
        <v>57.780840929237243</v>
      </c>
      <c r="Q272" s="22" t="e">
        <f>'6.ВС'!#REF!</f>
        <v>#REF!</v>
      </c>
      <c r="R272" s="254" t="e">
        <f>'6.ВС'!#REF!</f>
        <v>#REF!</v>
      </c>
      <c r="S272" s="254" t="e">
        <f>'6.ВС'!#REF!</f>
        <v>#REF!</v>
      </c>
      <c r="T272" s="254" t="e">
        <f>'6.ВС'!#REF!</f>
        <v>#REF!</v>
      </c>
      <c r="U272" s="255" t="e">
        <f t="shared" si="140"/>
        <v>#REF!</v>
      </c>
    </row>
    <row r="273" spans="1:21" ht="30" x14ac:dyDescent="0.25">
      <c r="A273" s="16" t="s">
        <v>113</v>
      </c>
      <c r="B273" s="141">
        <v>52</v>
      </c>
      <c r="C273" s="141">
        <v>0</v>
      </c>
      <c r="D273" s="4" t="s">
        <v>43</v>
      </c>
      <c r="E273" s="141">
        <v>852</v>
      </c>
      <c r="F273" s="4" t="s">
        <v>76</v>
      </c>
      <c r="G273" s="4" t="s">
        <v>11</v>
      </c>
      <c r="H273" s="4" t="s">
        <v>211</v>
      </c>
      <c r="I273" s="4"/>
      <c r="J273" s="7">
        <f t="shared" ref="J273:T274" si="148">J274</f>
        <v>10381100</v>
      </c>
      <c r="K273" s="7">
        <f t="shared" si="148"/>
        <v>0</v>
      </c>
      <c r="L273" s="7">
        <f t="shared" si="148"/>
        <v>10381100</v>
      </c>
      <c r="M273" s="7">
        <f t="shared" si="148"/>
        <v>0</v>
      </c>
      <c r="N273" s="7">
        <f t="shared" si="148"/>
        <v>10381100</v>
      </c>
      <c r="O273" s="7">
        <f t="shared" si="148"/>
        <v>7253844</v>
      </c>
      <c r="P273" s="255">
        <f t="shared" si="138"/>
        <v>69.875485256861026</v>
      </c>
      <c r="Q273" s="7" t="e">
        <f t="shared" si="148"/>
        <v>#REF!</v>
      </c>
      <c r="R273" s="262" t="e">
        <f t="shared" si="148"/>
        <v>#REF!</v>
      </c>
      <c r="S273" s="262" t="e">
        <f t="shared" si="148"/>
        <v>#REF!</v>
      </c>
      <c r="T273" s="262" t="e">
        <f t="shared" si="148"/>
        <v>#REF!</v>
      </c>
      <c r="U273" s="255" t="e">
        <f t="shared" si="140"/>
        <v>#REF!</v>
      </c>
    </row>
    <row r="274" spans="1:21" ht="60" x14ac:dyDescent="0.25">
      <c r="A274" s="167" t="s">
        <v>40</v>
      </c>
      <c r="B274" s="141">
        <v>52</v>
      </c>
      <c r="C274" s="141">
        <v>0</v>
      </c>
      <c r="D274" s="3" t="s">
        <v>43</v>
      </c>
      <c r="E274" s="141">
        <v>852</v>
      </c>
      <c r="F274" s="4" t="s">
        <v>76</v>
      </c>
      <c r="G274" s="4" t="s">
        <v>11</v>
      </c>
      <c r="H274" s="4" t="s">
        <v>211</v>
      </c>
      <c r="I274" s="4" t="s">
        <v>81</v>
      </c>
      <c r="J274" s="22">
        <f t="shared" si="148"/>
        <v>10381100</v>
      </c>
      <c r="K274" s="22">
        <f t="shared" si="148"/>
        <v>0</v>
      </c>
      <c r="L274" s="22">
        <f t="shared" si="148"/>
        <v>10381100</v>
      </c>
      <c r="M274" s="22">
        <f t="shared" si="148"/>
        <v>0</v>
      </c>
      <c r="N274" s="22">
        <f t="shared" si="148"/>
        <v>10381100</v>
      </c>
      <c r="O274" s="22">
        <f t="shared" si="148"/>
        <v>7253844</v>
      </c>
      <c r="P274" s="255">
        <f t="shared" si="138"/>
        <v>69.875485256861026</v>
      </c>
      <c r="Q274" s="22" t="e">
        <f t="shared" si="148"/>
        <v>#REF!</v>
      </c>
      <c r="R274" s="254" t="e">
        <f t="shared" si="148"/>
        <v>#REF!</v>
      </c>
      <c r="S274" s="254" t="e">
        <f t="shared" si="148"/>
        <v>#REF!</v>
      </c>
      <c r="T274" s="254" t="e">
        <f t="shared" si="148"/>
        <v>#REF!</v>
      </c>
      <c r="U274" s="255" t="e">
        <f t="shared" si="140"/>
        <v>#REF!</v>
      </c>
    </row>
    <row r="275" spans="1:21" ht="30" x14ac:dyDescent="0.25">
      <c r="A275" s="167" t="s">
        <v>82</v>
      </c>
      <c r="B275" s="141">
        <v>52</v>
      </c>
      <c r="C275" s="141">
        <v>0</v>
      </c>
      <c r="D275" s="3" t="s">
        <v>43</v>
      </c>
      <c r="E275" s="141">
        <v>852</v>
      </c>
      <c r="F275" s="3" t="s">
        <v>76</v>
      </c>
      <c r="G275" s="3" t="s">
        <v>11</v>
      </c>
      <c r="H275" s="3" t="s">
        <v>211</v>
      </c>
      <c r="I275" s="3" t="s">
        <v>83</v>
      </c>
      <c r="J275" s="22">
        <f>'6.ВС'!J236</f>
        <v>10381100</v>
      </c>
      <c r="K275" s="22">
        <f>'6.ВС'!K236</f>
        <v>0</v>
      </c>
      <c r="L275" s="22">
        <f>'6.ВС'!L236</f>
        <v>10381100</v>
      </c>
      <c r="M275" s="22">
        <f>'6.ВС'!M236</f>
        <v>0</v>
      </c>
      <c r="N275" s="22">
        <f>'6.ВС'!N236</f>
        <v>10381100</v>
      </c>
      <c r="O275" s="22">
        <f>'6.ВС'!O236</f>
        <v>7253844</v>
      </c>
      <c r="P275" s="255">
        <f t="shared" si="138"/>
        <v>69.875485256861026</v>
      </c>
      <c r="Q275" s="22" t="e">
        <f>'6.ВС'!#REF!</f>
        <v>#REF!</v>
      </c>
      <c r="R275" s="254" t="e">
        <f>'6.ВС'!#REF!</f>
        <v>#REF!</v>
      </c>
      <c r="S275" s="254" t="e">
        <f>'6.ВС'!#REF!</f>
        <v>#REF!</v>
      </c>
      <c r="T275" s="254" t="e">
        <f>'6.ВС'!#REF!</f>
        <v>#REF!</v>
      </c>
      <c r="U275" s="255" t="e">
        <f t="shared" si="140"/>
        <v>#REF!</v>
      </c>
    </row>
    <row r="276" spans="1:21" ht="30" x14ac:dyDescent="0.25">
      <c r="A276" s="16" t="s">
        <v>116</v>
      </c>
      <c r="B276" s="141">
        <v>52</v>
      </c>
      <c r="C276" s="141">
        <v>0</v>
      </c>
      <c r="D276" s="4" t="s">
        <v>43</v>
      </c>
      <c r="E276" s="141">
        <v>852</v>
      </c>
      <c r="F276" s="3" t="s">
        <v>76</v>
      </c>
      <c r="G276" s="3" t="s">
        <v>43</v>
      </c>
      <c r="H276" s="3" t="s">
        <v>214</v>
      </c>
      <c r="I276" s="3"/>
      <c r="J276" s="22">
        <f t="shared" ref="J276:T277" si="149">J277</f>
        <v>22797200</v>
      </c>
      <c r="K276" s="22">
        <f t="shared" si="149"/>
        <v>0</v>
      </c>
      <c r="L276" s="22">
        <f t="shared" si="149"/>
        <v>22797200</v>
      </c>
      <c r="M276" s="22">
        <f t="shared" si="149"/>
        <v>0</v>
      </c>
      <c r="N276" s="22">
        <f t="shared" si="149"/>
        <v>22797200</v>
      </c>
      <c r="O276" s="22">
        <f t="shared" si="149"/>
        <v>15160627.02</v>
      </c>
      <c r="P276" s="255">
        <f t="shared" si="138"/>
        <v>66.502145087993256</v>
      </c>
      <c r="Q276" s="22" t="e">
        <f t="shared" si="149"/>
        <v>#REF!</v>
      </c>
      <c r="R276" s="254" t="e">
        <f t="shared" si="149"/>
        <v>#REF!</v>
      </c>
      <c r="S276" s="254" t="e">
        <f t="shared" si="149"/>
        <v>#REF!</v>
      </c>
      <c r="T276" s="254" t="e">
        <f t="shared" si="149"/>
        <v>#REF!</v>
      </c>
      <c r="U276" s="255" t="e">
        <f t="shared" si="140"/>
        <v>#REF!</v>
      </c>
    </row>
    <row r="277" spans="1:21" ht="60" x14ac:dyDescent="0.25">
      <c r="A277" s="167" t="s">
        <v>40</v>
      </c>
      <c r="B277" s="141">
        <v>52</v>
      </c>
      <c r="C277" s="141">
        <v>0</v>
      </c>
      <c r="D277" s="3" t="s">
        <v>43</v>
      </c>
      <c r="E277" s="141">
        <v>852</v>
      </c>
      <c r="F277" s="3" t="s">
        <v>76</v>
      </c>
      <c r="G277" s="4" t="s">
        <v>43</v>
      </c>
      <c r="H277" s="3" t="s">
        <v>214</v>
      </c>
      <c r="I277" s="3" t="s">
        <v>81</v>
      </c>
      <c r="J277" s="22">
        <f t="shared" si="149"/>
        <v>22797200</v>
      </c>
      <c r="K277" s="22">
        <f t="shared" si="149"/>
        <v>0</v>
      </c>
      <c r="L277" s="22">
        <f t="shared" si="149"/>
        <v>22797200</v>
      </c>
      <c r="M277" s="22">
        <f t="shared" si="149"/>
        <v>0</v>
      </c>
      <c r="N277" s="22">
        <f t="shared" si="149"/>
        <v>22797200</v>
      </c>
      <c r="O277" s="22">
        <f t="shared" si="149"/>
        <v>15160627.02</v>
      </c>
      <c r="P277" s="255">
        <f t="shared" si="138"/>
        <v>66.502145087993256</v>
      </c>
      <c r="Q277" s="22" t="e">
        <f t="shared" si="149"/>
        <v>#REF!</v>
      </c>
      <c r="R277" s="254" t="e">
        <f t="shared" si="149"/>
        <v>#REF!</v>
      </c>
      <c r="S277" s="254" t="e">
        <f t="shared" si="149"/>
        <v>#REF!</v>
      </c>
      <c r="T277" s="254" t="e">
        <f t="shared" si="149"/>
        <v>#REF!</v>
      </c>
      <c r="U277" s="255" t="e">
        <f t="shared" si="140"/>
        <v>#REF!</v>
      </c>
    </row>
    <row r="278" spans="1:21" ht="30" x14ac:dyDescent="0.25">
      <c r="A278" s="167" t="s">
        <v>82</v>
      </c>
      <c r="B278" s="141">
        <v>52</v>
      </c>
      <c r="C278" s="141">
        <v>0</v>
      </c>
      <c r="D278" s="3" t="s">
        <v>43</v>
      </c>
      <c r="E278" s="141">
        <v>852</v>
      </c>
      <c r="F278" s="3" t="s">
        <v>76</v>
      </c>
      <c r="G278" s="4" t="s">
        <v>43</v>
      </c>
      <c r="H278" s="3" t="s">
        <v>214</v>
      </c>
      <c r="I278" s="3" t="s">
        <v>83</v>
      </c>
      <c r="J278" s="22">
        <f>'6.ВС'!J258</f>
        <v>22797200</v>
      </c>
      <c r="K278" s="22">
        <f>'6.ВС'!K258</f>
        <v>0</v>
      </c>
      <c r="L278" s="22">
        <f>'6.ВС'!L258</f>
        <v>22797200</v>
      </c>
      <c r="M278" s="22">
        <f>'6.ВС'!M258</f>
        <v>0</v>
      </c>
      <c r="N278" s="22">
        <f>'6.ВС'!N258</f>
        <v>22797200</v>
      </c>
      <c r="O278" s="22">
        <f>'6.ВС'!O258</f>
        <v>15160627.02</v>
      </c>
      <c r="P278" s="255">
        <f t="shared" si="138"/>
        <v>66.502145087993256</v>
      </c>
      <c r="Q278" s="22" t="e">
        <f>'6.ВС'!#REF!</f>
        <v>#REF!</v>
      </c>
      <c r="R278" s="254" t="e">
        <f>'6.ВС'!#REF!</f>
        <v>#REF!</v>
      </c>
      <c r="S278" s="254" t="e">
        <f>'6.ВС'!#REF!</f>
        <v>#REF!</v>
      </c>
      <c r="T278" s="254" t="e">
        <f>'6.ВС'!#REF!</f>
        <v>#REF!</v>
      </c>
      <c r="U278" s="255" t="e">
        <f t="shared" si="140"/>
        <v>#REF!</v>
      </c>
    </row>
    <row r="279" spans="1:21" ht="30" x14ac:dyDescent="0.25">
      <c r="A279" s="16" t="s">
        <v>119</v>
      </c>
      <c r="B279" s="141">
        <v>52</v>
      </c>
      <c r="C279" s="141">
        <v>0</v>
      </c>
      <c r="D279" s="4" t="s">
        <v>43</v>
      </c>
      <c r="E279" s="141">
        <v>852</v>
      </c>
      <c r="F279" s="4" t="s">
        <v>76</v>
      </c>
      <c r="G279" s="4" t="s">
        <v>43</v>
      </c>
      <c r="H279" s="4" t="s">
        <v>215</v>
      </c>
      <c r="I279" s="3"/>
      <c r="J279" s="22">
        <f t="shared" ref="J279:T280" si="150">J280</f>
        <v>7100740</v>
      </c>
      <c r="K279" s="22">
        <f t="shared" si="150"/>
        <v>0</v>
      </c>
      <c r="L279" s="22">
        <f t="shared" si="150"/>
        <v>7100740</v>
      </c>
      <c r="M279" s="22">
        <f t="shared" si="150"/>
        <v>0</v>
      </c>
      <c r="N279" s="22">
        <f t="shared" si="150"/>
        <v>7100740</v>
      </c>
      <c r="O279" s="22">
        <f t="shared" si="150"/>
        <v>4959096.1399999997</v>
      </c>
      <c r="P279" s="255">
        <f t="shared" si="138"/>
        <v>69.839145497511524</v>
      </c>
      <c r="Q279" s="22" t="e">
        <f t="shared" si="150"/>
        <v>#REF!</v>
      </c>
      <c r="R279" s="254" t="e">
        <f t="shared" si="150"/>
        <v>#REF!</v>
      </c>
      <c r="S279" s="254" t="e">
        <f t="shared" si="150"/>
        <v>#REF!</v>
      </c>
      <c r="T279" s="254" t="e">
        <f t="shared" si="150"/>
        <v>#REF!</v>
      </c>
      <c r="U279" s="255" t="e">
        <f t="shared" si="140"/>
        <v>#REF!</v>
      </c>
    </row>
    <row r="280" spans="1:21" ht="60" x14ac:dyDescent="0.25">
      <c r="A280" s="167" t="s">
        <v>40</v>
      </c>
      <c r="B280" s="141">
        <v>52</v>
      </c>
      <c r="C280" s="141">
        <v>0</v>
      </c>
      <c r="D280" s="3" t="s">
        <v>43</v>
      </c>
      <c r="E280" s="141">
        <v>852</v>
      </c>
      <c r="F280" s="3" t="s">
        <v>76</v>
      </c>
      <c r="G280" s="4" t="s">
        <v>43</v>
      </c>
      <c r="H280" s="4" t="s">
        <v>215</v>
      </c>
      <c r="I280" s="3" t="s">
        <v>81</v>
      </c>
      <c r="J280" s="22">
        <f t="shared" si="150"/>
        <v>7100740</v>
      </c>
      <c r="K280" s="22">
        <f t="shared" si="150"/>
        <v>0</v>
      </c>
      <c r="L280" s="22">
        <f t="shared" si="150"/>
        <v>7100740</v>
      </c>
      <c r="M280" s="22">
        <f t="shared" si="150"/>
        <v>0</v>
      </c>
      <c r="N280" s="22">
        <f t="shared" si="150"/>
        <v>7100740</v>
      </c>
      <c r="O280" s="22">
        <f t="shared" si="150"/>
        <v>4959096.1399999997</v>
      </c>
      <c r="P280" s="255">
        <f t="shared" si="138"/>
        <v>69.839145497511524</v>
      </c>
      <c r="Q280" s="22" t="e">
        <f t="shared" si="150"/>
        <v>#REF!</v>
      </c>
      <c r="R280" s="254" t="e">
        <f t="shared" si="150"/>
        <v>#REF!</v>
      </c>
      <c r="S280" s="254" t="e">
        <f t="shared" si="150"/>
        <v>#REF!</v>
      </c>
      <c r="T280" s="254" t="e">
        <f t="shared" si="150"/>
        <v>#REF!</v>
      </c>
      <c r="U280" s="255" t="e">
        <f t="shared" si="140"/>
        <v>#REF!</v>
      </c>
    </row>
    <row r="281" spans="1:21" ht="30" x14ac:dyDescent="0.25">
      <c r="A281" s="167" t="s">
        <v>82</v>
      </c>
      <c r="B281" s="141">
        <v>52</v>
      </c>
      <c r="C281" s="141">
        <v>0</v>
      </c>
      <c r="D281" s="3" t="s">
        <v>43</v>
      </c>
      <c r="E281" s="141">
        <v>852</v>
      </c>
      <c r="F281" s="3" t="s">
        <v>76</v>
      </c>
      <c r="G281" s="4" t="s">
        <v>43</v>
      </c>
      <c r="H281" s="4" t="s">
        <v>215</v>
      </c>
      <c r="I281" s="3" t="s">
        <v>83</v>
      </c>
      <c r="J281" s="22">
        <f>'6.ВС'!J292</f>
        <v>7100740</v>
      </c>
      <c r="K281" s="22">
        <f>'6.ВС'!K292</f>
        <v>0</v>
      </c>
      <c r="L281" s="22">
        <f>'6.ВС'!L292</f>
        <v>7100740</v>
      </c>
      <c r="M281" s="22">
        <f>'6.ВС'!M292</f>
        <v>0</v>
      </c>
      <c r="N281" s="22">
        <f>'6.ВС'!N292</f>
        <v>7100740</v>
      </c>
      <c r="O281" s="22">
        <f>'6.ВС'!O292</f>
        <v>4959096.1399999997</v>
      </c>
      <c r="P281" s="255">
        <f t="shared" si="138"/>
        <v>69.839145497511524</v>
      </c>
      <c r="Q281" s="22" t="e">
        <f>'6.ВС'!#REF!</f>
        <v>#REF!</v>
      </c>
      <c r="R281" s="254" t="e">
        <f>'6.ВС'!#REF!</f>
        <v>#REF!</v>
      </c>
      <c r="S281" s="254" t="e">
        <f>'6.ВС'!#REF!</f>
        <v>#REF!</v>
      </c>
      <c r="T281" s="254" t="e">
        <f>'6.ВС'!#REF!</f>
        <v>#REF!</v>
      </c>
      <c r="U281" s="255" t="e">
        <f t="shared" si="140"/>
        <v>#REF!</v>
      </c>
    </row>
    <row r="282" spans="1:21" ht="30" x14ac:dyDescent="0.25">
      <c r="A282" s="16" t="s">
        <v>212</v>
      </c>
      <c r="B282" s="141">
        <v>52</v>
      </c>
      <c r="C282" s="141">
        <v>0</v>
      </c>
      <c r="D282" s="4" t="s">
        <v>43</v>
      </c>
      <c r="E282" s="141">
        <v>852</v>
      </c>
      <c r="F282" s="4" t="s">
        <v>76</v>
      </c>
      <c r="G282" s="3" t="s">
        <v>11</v>
      </c>
      <c r="H282" s="3" t="s">
        <v>213</v>
      </c>
      <c r="I282" s="3"/>
      <c r="J282" s="22">
        <f t="shared" ref="J282:T283" si="151">J283</f>
        <v>3309267</v>
      </c>
      <c r="K282" s="22">
        <f t="shared" si="151"/>
        <v>0</v>
      </c>
      <c r="L282" s="22">
        <f t="shared" si="151"/>
        <v>3309267</v>
      </c>
      <c r="M282" s="22">
        <f t="shared" si="151"/>
        <v>0</v>
      </c>
      <c r="N282" s="22">
        <f t="shared" si="151"/>
        <v>3309267</v>
      </c>
      <c r="O282" s="22">
        <f t="shared" si="151"/>
        <v>2254789</v>
      </c>
      <c r="P282" s="255">
        <f t="shared" si="138"/>
        <v>68.135602234573398</v>
      </c>
      <c r="Q282" s="22" t="e">
        <f t="shared" si="151"/>
        <v>#REF!</v>
      </c>
      <c r="R282" s="254" t="e">
        <f t="shared" si="151"/>
        <v>#REF!</v>
      </c>
      <c r="S282" s="254" t="e">
        <f t="shared" si="151"/>
        <v>#REF!</v>
      </c>
      <c r="T282" s="254" t="e">
        <f t="shared" si="151"/>
        <v>#REF!</v>
      </c>
      <c r="U282" s="255" t="e">
        <f t="shared" si="140"/>
        <v>#REF!</v>
      </c>
    </row>
    <row r="283" spans="1:21" ht="60" x14ac:dyDescent="0.25">
      <c r="A283" s="167" t="s">
        <v>40</v>
      </c>
      <c r="B283" s="141">
        <v>52</v>
      </c>
      <c r="C283" s="141">
        <v>0</v>
      </c>
      <c r="D283" s="3" t="s">
        <v>43</v>
      </c>
      <c r="E283" s="141">
        <v>852</v>
      </c>
      <c r="F283" s="3" t="s">
        <v>76</v>
      </c>
      <c r="G283" s="3" t="s">
        <v>11</v>
      </c>
      <c r="H283" s="3" t="s">
        <v>213</v>
      </c>
      <c r="I283" s="3" t="s">
        <v>81</v>
      </c>
      <c r="J283" s="22">
        <f t="shared" si="151"/>
        <v>3309267</v>
      </c>
      <c r="K283" s="22">
        <f t="shared" si="151"/>
        <v>0</v>
      </c>
      <c r="L283" s="22">
        <f t="shared" si="151"/>
        <v>3309267</v>
      </c>
      <c r="M283" s="22">
        <f t="shared" si="151"/>
        <v>0</v>
      </c>
      <c r="N283" s="22">
        <f t="shared" si="151"/>
        <v>3309267</v>
      </c>
      <c r="O283" s="22">
        <f t="shared" si="151"/>
        <v>2254789</v>
      </c>
      <c r="P283" s="255">
        <f t="shared" si="138"/>
        <v>68.135602234573398</v>
      </c>
      <c r="Q283" s="22" t="e">
        <f t="shared" si="151"/>
        <v>#REF!</v>
      </c>
      <c r="R283" s="254" t="e">
        <f t="shared" si="151"/>
        <v>#REF!</v>
      </c>
      <c r="S283" s="254" t="e">
        <f t="shared" si="151"/>
        <v>#REF!</v>
      </c>
      <c r="T283" s="254" t="e">
        <f t="shared" si="151"/>
        <v>#REF!</v>
      </c>
      <c r="U283" s="255" t="e">
        <f t="shared" si="140"/>
        <v>#REF!</v>
      </c>
    </row>
    <row r="284" spans="1:21" ht="30" x14ac:dyDescent="0.25">
      <c r="A284" s="167" t="s">
        <v>82</v>
      </c>
      <c r="B284" s="141">
        <v>52</v>
      </c>
      <c r="C284" s="141">
        <v>0</v>
      </c>
      <c r="D284" s="3" t="s">
        <v>43</v>
      </c>
      <c r="E284" s="141">
        <v>852</v>
      </c>
      <c r="F284" s="3" t="s">
        <v>76</v>
      </c>
      <c r="G284" s="3" t="s">
        <v>11</v>
      </c>
      <c r="H284" s="3" t="s">
        <v>213</v>
      </c>
      <c r="I284" s="3" t="s">
        <v>83</v>
      </c>
      <c r="J284" s="22">
        <f>'6.ВС'!J239+'6.ВС'!J261+'6.ВС'!J295</f>
        <v>3309267</v>
      </c>
      <c r="K284" s="22">
        <f>'6.ВС'!K239+'6.ВС'!K261+'6.ВС'!K295</f>
        <v>0</v>
      </c>
      <c r="L284" s="22">
        <f>'6.ВС'!L239+'6.ВС'!L261+'6.ВС'!L295</f>
        <v>3309267</v>
      </c>
      <c r="M284" s="22">
        <f>'6.ВС'!M239+'6.ВС'!M261+'6.ВС'!M295</f>
        <v>0</v>
      </c>
      <c r="N284" s="22">
        <f>'6.ВС'!N239+'6.ВС'!N261+'6.ВС'!N295</f>
        <v>3309267</v>
      </c>
      <c r="O284" s="22">
        <f>'6.ВС'!O239+'6.ВС'!O261+'6.ВС'!O295</f>
        <v>2254789</v>
      </c>
      <c r="P284" s="255">
        <f t="shared" si="138"/>
        <v>68.135602234573398</v>
      </c>
      <c r="Q284" s="22" t="e">
        <f>'6.ВС'!#REF!+'6.ВС'!#REF!+'6.ВС'!#REF!</f>
        <v>#REF!</v>
      </c>
      <c r="R284" s="254" t="e">
        <f>'6.ВС'!#REF!+'6.ВС'!#REF!+'6.ВС'!#REF!</f>
        <v>#REF!</v>
      </c>
      <c r="S284" s="254" t="e">
        <f>'6.ВС'!#REF!+'6.ВС'!#REF!+'6.ВС'!#REF!</f>
        <v>#REF!</v>
      </c>
      <c r="T284" s="254" t="e">
        <f>'6.ВС'!#REF!+'6.ВС'!#REF!+'6.ВС'!#REF!</f>
        <v>#REF!</v>
      </c>
      <c r="U284" s="255" t="e">
        <f t="shared" si="140"/>
        <v>#REF!</v>
      </c>
    </row>
    <row r="285" spans="1:21" ht="45" x14ac:dyDescent="0.25">
      <c r="A285" s="73" t="s">
        <v>115</v>
      </c>
      <c r="B285" s="141">
        <v>52</v>
      </c>
      <c r="C285" s="141">
        <v>0</v>
      </c>
      <c r="D285" s="4" t="s">
        <v>43</v>
      </c>
      <c r="E285" s="141">
        <v>852</v>
      </c>
      <c r="F285" s="3" t="s">
        <v>76</v>
      </c>
      <c r="G285" s="3" t="s">
        <v>43</v>
      </c>
      <c r="H285" s="3" t="s">
        <v>518</v>
      </c>
      <c r="I285" s="3"/>
      <c r="J285" s="22">
        <f t="shared" ref="J285:T289" si="152">J286</f>
        <v>2438791</v>
      </c>
      <c r="K285" s="22">
        <f t="shared" si="152"/>
        <v>0</v>
      </c>
      <c r="L285" s="22">
        <f t="shared" si="152"/>
        <v>2438791</v>
      </c>
      <c r="M285" s="22">
        <f t="shared" si="152"/>
        <v>0</v>
      </c>
      <c r="N285" s="22">
        <f t="shared" si="152"/>
        <v>2438791</v>
      </c>
      <c r="O285" s="22">
        <f t="shared" si="152"/>
        <v>1606714.4300000002</v>
      </c>
      <c r="P285" s="255">
        <f t="shared" si="138"/>
        <v>65.881595839905927</v>
      </c>
      <c r="Q285" s="22" t="e">
        <f t="shared" si="152"/>
        <v>#REF!</v>
      </c>
      <c r="R285" s="254" t="e">
        <f t="shared" si="152"/>
        <v>#REF!</v>
      </c>
      <c r="S285" s="254" t="e">
        <f t="shared" si="152"/>
        <v>#REF!</v>
      </c>
      <c r="T285" s="254" t="e">
        <f t="shared" si="152"/>
        <v>#REF!</v>
      </c>
      <c r="U285" s="255" t="e">
        <f t="shared" si="140"/>
        <v>#REF!</v>
      </c>
    </row>
    <row r="286" spans="1:21" ht="60" x14ac:dyDescent="0.25">
      <c r="A286" s="73" t="s">
        <v>40</v>
      </c>
      <c r="B286" s="141">
        <v>52</v>
      </c>
      <c r="C286" s="141">
        <v>0</v>
      </c>
      <c r="D286" s="3" t="s">
        <v>43</v>
      </c>
      <c r="E286" s="141">
        <v>852</v>
      </c>
      <c r="F286" s="3" t="s">
        <v>76</v>
      </c>
      <c r="G286" s="4" t="s">
        <v>43</v>
      </c>
      <c r="H286" s="3" t="s">
        <v>518</v>
      </c>
      <c r="I286" s="3" t="s">
        <v>81</v>
      </c>
      <c r="J286" s="22">
        <f t="shared" si="152"/>
        <v>2438791</v>
      </c>
      <c r="K286" s="22">
        <f t="shared" si="152"/>
        <v>0</v>
      </c>
      <c r="L286" s="22">
        <f t="shared" si="152"/>
        <v>2438791</v>
      </c>
      <c r="M286" s="22">
        <f t="shared" si="152"/>
        <v>0</v>
      </c>
      <c r="N286" s="22">
        <f t="shared" si="152"/>
        <v>2438791</v>
      </c>
      <c r="O286" s="22">
        <f t="shared" si="152"/>
        <v>1606714.4300000002</v>
      </c>
      <c r="P286" s="255">
        <f t="shared" si="138"/>
        <v>65.881595839905927</v>
      </c>
      <c r="Q286" s="22" t="e">
        <f t="shared" si="152"/>
        <v>#REF!</v>
      </c>
      <c r="R286" s="254" t="e">
        <f t="shared" si="152"/>
        <v>#REF!</v>
      </c>
      <c r="S286" s="254" t="e">
        <f t="shared" si="152"/>
        <v>#REF!</v>
      </c>
      <c r="T286" s="254" t="e">
        <f t="shared" si="152"/>
        <v>#REF!</v>
      </c>
      <c r="U286" s="255" t="e">
        <f t="shared" si="140"/>
        <v>#REF!</v>
      </c>
    </row>
    <row r="287" spans="1:21" ht="30" x14ac:dyDescent="0.25">
      <c r="A287" s="73" t="s">
        <v>82</v>
      </c>
      <c r="B287" s="141">
        <v>52</v>
      </c>
      <c r="C287" s="141">
        <v>0</v>
      </c>
      <c r="D287" s="3" t="s">
        <v>43</v>
      </c>
      <c r="E287" s="141">
        <v>852</v>
      </c>
      <c r="F287" s="3" t="s">
        <v>76</v>
      </c>
      <c r="G287" s="4" t="s">
        <v>43</v>
      </c>
      <c r="H287" s="3" t="s">
        <v>518</v>
      </c>
      <c r="I287" s="3" t="s">
        <v>83</v>
      </c>
      <c r="J287" s="22">
        <f>'6.ВС'!J264+'6.ВС'!J242+'6.ВС'!J298</f>
        <v>2438791</v>
      </c>
      <c r="K287" s="22">
        <f>'6.ВС'!K264+'6.ВС'!K242+'6.ВС'!K298</f>
        <v>0</v>
      </c>
      <c r="L287" s="22">
        <f>'6.ВС'!L264+'6.ВС'!L242+'6.ВС'!L298</f>
        <v>2438791</v>
      </c>
      <c r="M287" s="22">
        <f>'6.ВС'!M264+'6.ВС'!M242+'6.ВС'!M298</f>
        <v>0</v>
      </c>
      <c r="N287" s="22">
        <f>'6.ВС'!N264+'6.ВС'!N242+'6.ВС'!N298</f>
        <v>2438791</v>
      </c>
      <c r="O287" s="22">
        <f>'6.ВС'!O264+'6.ВС'!O242+'6.ВС'!O298</f>
        <v>1606714.4300000002</v>
      </c>
      <c r="P287" s="255">
        <f t="shared" si="138"/>
        <v>65.881595839905927</v>
      </c>
      <c r="Q287" s="22" t="e">
        <f>'6.ВС'!#REF!+'6.ВС'!#REF!+'6.ВС'!#REF!</f>
        <v>#REF!</v>
      </c>
      <c r="R287" s="254" t="e">
        <f>'6.ВС'!#REF!+'6.ВС'!#REF!+'6.ВС'!#REF!</f>
        <v>#REF!</v>
      </c>
      <c r="S287" s="254" t="e">
        <f>'6.ВС'!#REF!+'6.ВС'!#REF!+'6.ВС'!#REF!</f>
        <v>#REF!</v>
      </c>
      <c r="T287" s="254" t="e">
        <f>'6.ВС'!#REF!+'6.ВС'!#REF!+'6.ВС'!#REF!</f>
        <v>#REF!</v>
      </c>
      <c r="U287" s="255" t="e">
        <f t="shared" si="140"/>
        <v>#REF!</v>
      </c>
    </row>
    <row r="288" spans="1:21" ht="90" x14ac:dyDescent="0.25">
      <c r="A288" s="73" t="s">
        <v>531</v>
      </c>
      <c r="B288" s="141">
        <v>52</v>
      </c>
      <c r="C288" s="141">
        <v>0</v>
      </c>
      <c r="D288" s="4" t="s">
        <v>43</v>
      </c>
      <c r="E288" s="141">
        <v>852</v>
      </c>
      <c r="F288" s="3" t="s">
        <v>76</v>
      </c>
      <c r="G288" s="3" t="s">
        <v>43</v>
      </c>
      <c r="H288" s="3" t="s">
        <v>532</v>
      </c>
      <c r="I288" s="3"/>
      <c r="J288" s="22">
        <f t="shared" si="152"/>
        <v>5109180</v>
      </c>
      <c r="K288" s="22">
        <f t="shared" si="152"/>
        <v>4853721</v>
      </c>
      <c r="L288" s="22">
        <f t="shared" si="152"/>
        <v>255459</v>
      </c>
      <c r="M288" s="22">
        <f t="shared" si="152"/>
        <v>0</v>
      </c>
      <c r="N288" s="22">
        <f t="shared" si="152"/>
        <v>5109180</v>
      </c>
      <c r="O288" s="22">
        <f t="shared" si="152"/>
        <v>2552350.83</v>
      </c>
      <c r="P288" s="255">
        <f t="shared" si="138"/>
        <v>49.956173593414213</v>
      </c>
      <c r="Q288" s="22" t="e">
        <f t="shared" si="152"/>
        <v>#REF!</v>
      </c>
      <c r="R288" s="254" t="e">
        <f t="shared" si="152"/>
        <v>#REF!</v>
      </c>
      <c r="S288" s="254" t="e">
        <f t="shared" si="152"/>
        <v>#REF!</v>
      </c>
      <c r="T288" s="254" t="e">
        <f t="shared" si="152"/>
        <v>#REF!</v>
      </c>
      <c r="U288" s="255" t="e">
        <f t="shared" si="140"/>
        <v>#REF!</v>
      </c>
    </row>
    <row r="289" spans="1:21" ht="60" x14ac:dyDescent="0.25">
      <c r="A289" s="73" t="s">
        <v>40</v>
      </c>
      <c r="B289" s="141">
        <v>52</v>
      </c>
      <c r="C289" s="141">
        <v>0</v>
      </c>
      <c r="D289" s="3" t="s">
        <v>43</v>
      </c>
      <c r="E289" s="141">
        <v>852</v>
      </c>
      <c r="F289" s="3" t="s">
        <v>76</v>
      </c>
      <c r="G289" s="4" t="s">
        <v>43</v>
      </c>
      <c r="H289" s="3" t="s">
        <v>532</v>
      </c>
      <c r="I289" s="3" t="s">
        <v>81</v>
      </c>
      <c r="J289" s="22">
        <f t="shared" si="152"/>
        <v>5109180</v>
      </c>
      <c r="K289" s="22">
        <f t="shared" si="152"/>
        <v>4853721</v>
      </c>
      <c r="L289" s="22">
        <f t="shared" si="152"/>
        <v>255459</v>
      </c>
      <c r="M289" s="22">
        <f t="shared" si="152"/>
        <v>0</v>
      </c>
      <c r="N289" s="22">
        <f t="shared" si="152"/>
        <v>5109180</v>
      </c>
      <c r="O289" s="22">
        <f t="shared" si="152"/>
        <v>2552350.83</v>
      </c>
      <c r="P289" s="255">
        <f t="shared" si="138"/>
        <v>49.956173593414213</v>
      </c>
      <c r="Q289" s="22" t="e">
        <f t="shared" si="152"/>
        <v>#REF!</v>
      </c>
      <c r="R289" s="254" t="e">
        <f t="shared" si="152"/>
        <v>#REF!</v>
      </c>
      <c r="S289" s="254" t="e">
        <f t="shared" si="152"/>
        <v>#REF!</v>
      </c>
      <c r="T289" s="254" t="e">
        <f t="shared" si="152"/>
        <v>#REF!</v>
      </c>
      <c r="U289" s="255" t="e">
        <f t="shared" si="140"/>
        <v>#REF!</v>
      </c>
    </row>
    <row r="290" spans="1:21" ht="30" x14ac:dyDescent="0.25">
      <c r="A290" s="73" t="s">
        <v>82</v>
      </c>
      <c r="B290" s="141">
        <v>52</v>
      </c>
      <c r="C290" s="141">
        <v>0</v>
      </c>
      <c r="D290" s="3" t="s">
        <v>43</v>
      </c>
      <c r="E290" s="141">
        <v>852</v>
      </c>
      <c r="F290" s="3" t="s">
        <v>76</v>
      </c>
      <c r="G290" s="4" t="s">
        <v>43</v>
      </c>
      <c r="H290" s="3" t="s">
        <v>532</v>
      </c>
      <c r="I290" s="3" t="s">
        <v>83</v>
      </c>
      <c r="J290" s="22">
        <f>'6.ВС'!J267</f>
        <v>5109180</v>
      </c>
      <c r="K290" s="22">
        <f>'6.ВС'!K267</f>
        <v>4853721</v>
      </c>
      <c r="L290" s="22">
        <f>'6.ВС'!L267</f>
        <v>255459</v>
      </c>
      <c r="M290" s="22">
        <f>'6.ВС'!M267</f>
        <v>0</v>
      </c>
      <c r="N290" s="22">
        <f>'6.ВС'!N267</f>
        <v>5109180</v>
      </c>
      <c r="O290" s="22">
        <f>'6.ВС'!O267</f>
        <v>2552350.83</v>
      </c>
      <c r="P290" s="255">
        <f t="shared" si="138"/>
        <v>49.956173593414213</v>
      </c>
      <c r="Q290" s="22" t="e">
        <f>'6.ВС'!#REF!</f>
        <v>#REF!</v>
      </c>
      <c r="R290" s="254" t="e">
        <f>'6.ВС'!#REF!</f>
        <v>#REF!</v>
      </c>
      <c r="S290" s="254" t="e">
        <f>'6.ВС'!#REF!</f>
        <v>#REF!</v>
      </c>
      <c r="T290" s="254" t="e">
        <f>'6.ВС'!#REF!</f>
        <v>#REF!</v>
      </c>
      <c r="U290" s="255" t="e">
        <f t="shared" si="140"/>
        <v>#REF!</v>
      </c>
    </row>
    <row r="291" spans="1:21" ht="105" x14ac:dyDescent="0.25">
      <c r="A291" s="73" t="s">
        <v>524</v>
      </c>
      <c r="B291" s="141">
        <v>52</v>
      </c>
      <c r="C291" s="141">
        <v>0</v>
      </c>
      <c r="D291" s="4" t="s">
        <v>43</v>
      </c>
      <c r="E291" s="141">
        <v>852</v>
      </c>
      <c r="F291" s="3"/>
      <c r="G291" s="3"/>
      <c r="H291" s="3" t="s">
        <v>523</v>
      </c>
      <c r="I291" s="3"/>
      <c r="J291" s="22">
        <f t="shared" ref="J291:T292" si="153">J292</f>
        <v>236178.96</v>
      </c>
      <c r="K291" s="22">
        <f t="shared" si="153"/>
        <v>224370</v>
      </c>
      <c r="L291" s="22">
        <f t="shared" si="153"/>
        <v>11808.96</v>
      </c>
      <c r="M291" s="22">
        <f t="shared" si="153"/>
        <v>0</v>
      </c>
      <c r="N291" s="22">
        <f t="shared" si="153"/>
        <v>236178.96</v>
      </c>
      <c r="O291" s="22">
        <f t="shared" si="153"/>
        <v>58480</v>
      </c>
      <c r="P291" s="255">
        <f t="shared" si="138"/>
        <v>24.760884712169112</v>
      </c>
      <c r="Q291" s="22" t="e">
        <f t="shared" si="153"/>
        <v>#REF!</v>
      </c>
      <c r="R291" s="254" t="e">
        <f t="shared" si="153"/>
        <v>#REF!</v>
      </c>
      <c r="S291" s="254" t="e">
        <f t="shared" si="153"/>
        <v>#REF!</v>
      </c>
      <c r="T291" s="254" t="e">
        <f t="shared" si="153"/>
        <v>#REF!</v>
      </c>
      <c r="U291" s="255" t="e">
        <f t="shared" si="140"/>
        <v>#REF!</v>
      </c>
    </row>
    <row r="292" spans="1:21" ht="60" x14ac:dyDescent="0.25">
      <c r="A292" s="73" t="s">
        <v>40</v>
      </c>
      <c r="B292" s="141">
        <v>52</v>
      </c>
      <c r="C292" s="141">
        <v>0</v>
      </c>
      <c r="D292" s="3" t="s">
        <v>43</v>
      </c>
      <c r="E292" s="141">
        <v>852</v>
      </c>
      <c r="F292" s="3"/>
      <c r="G292" s="3"/>
      <c r="H292" s="3" t="s">
        <v>523</v>
      </c>
      <c r="I292" s="3" t="s">
        <v>81</v>
      </c>
      <c r="J292" s="22">
        <f t="shared" si="153"/>
        <v>236178.96</v>
      </c>
      <c r="K292" s="22">
        <f t="shared" si="153"/>
        <v>224370</v>
      </c>
      <c r="L292" s="22">
        <f t="shared" si="153"/>
        <v>11808.96</v>
      </c>
      <c r="M292" s="22">
        <f t="shared" si="153"/>
        <v>0</v>
      </c>
      <c r="N292" s="22">
        <f t="shared" si="153"/>
        <v>236178.96</v>
      </c>
      <c r="O292" s="22">
        <f t="shared" si="153"/>
        <v>58480</v>
      </c>
      <c r="P292" s="255">
        <f t="shared" si="138"/>
        <v>24.760884712169112</v>
      </c>
      <c r="Q292" s="22" t="e">
        <f t="shared" si="153"/>
        <v>#REF!</v>
      </c>
      <c r="R292" s="254" t="e">
        <f t="shared" si="153"/>
        <v>#REF!</v>
      </c>
      <c r="S292" s="254" t="e">
        <f t="shared" si="153"/>
        <v>#REF!</v>
      </c>
      <c r="T292" s="254" t="e">
        <f t="shared" si="153"/>
        <v>#REF!</v>
      </c>
      <c r="U292" s="255" t="e">
        <f t="shared" si="140"/>
        <v>#REF!</v>
      </c>
    </row>
    <row r="293" spans="1:21" ht="30" x14ac:dyDescent="0.25">
      <c r="A293" s="73" t="s">
        <v>82</v>
      </c>
      <c r="B293" s="141">
        <v>52</v>
      </c>
      <c r="C293" s="141">
        <v>0</v>
      </c>
      <c r="D293" s="3" t="s">
        <v>43</v>
      </c>
      <c r="E293" s="141">
        <v>852</v>
      </c>
      <c r="F293" s="3"/>
      <c r="G293" s="3"/>
      <c r="H293" s="3" t="s">
        <v>523</v>
      </c>
      <c r="I293" s="3" t="s">
        <v>83</v>
      </c>
      <c r="J293" s="22">
        <f>'6.ВС'!J270</f>
        <v>236178.96</v>
      </c>
      <c r="K293" s="22">
        <f>'6.ВС'!K270</f>
        <v>224370</v>
      </c>
      <c r="L293" s="22">
        <f>'6.ВС'!L270</f>
        <v>11808.96</v>
      </c>
      <c r="M293" s="22">
        <f>'6.ВС'!M270</f>
        <v>0</v>
      </c>
      <c r="N293" s="22">
        <f>'6.ВС'!N270</f>
        <v>236178.96</v>
      </c>
      <c r="O293" s="22">
        <f>'6.ВС'!O270</f>
        <v>58480</v>
      </c>
      <c r="P293" s="255">
        <f t="shared" si="138"/>
        <v>24.760884712169112</v>
      </c>
      <c r="Q293" s="22" t="e">
        <f>'6.ВС'!#REF!</f>
        <v>#REF!</v>
      </c>
      <c r="R293" s="254" t="e">
        <f>'6.ВС'!#REF!</f>
        <v>#REF!</v>
      </c>
      <c r="S293" s="254" t="e">
        <f>'6.ВС'!#REF!</f>
        <v>#REF!</v>
      </c>
      <c r="T293" s="254" t="e">
        <f>'6.ВС'!#REF!</f>
        <v>#REF!</v>
      </c>
      <c r="U293" s="255" t="e">
        <f t="shared" si="140"/>
        <v>#REF!</v>
      </c>
    </row>
    <row r="294" spans="1:21" ht="75" x14ac:dyDescent="0.25">
      <c r="A294" s="73" t="s">
        <v>558</v>
      </c>
      <c r="B294" s="141">
        <v>52</v>
      </c>
      <c r="C294" s="141">
        <v>0</v>
      </c>
      <c r="D294" s="4" t="s">
        <v>43</v>
      </c>
      <c r="E294" s="141">
        <v>852</v>
      </c>
      <c r="F294" s="3"/>
      <c r="G294" s="3"/>
      <c r="H294" s="3" t="s">
        <v>522</v>
      </c>
      <c r="I294" s="3"/>
      <c r="J294" s="22">
        <f t="shared" ref="J294:T295" si="154">J295</f>
        <v>164473.68</v>
      </c>
      <c r="K294" s="22">
        <f t="shared" si="154"/>
        <v>156250</v>
      </c>
      <c r="L294" s="22">
        <f t="shared" si="154"/>
        <v>8223.68</v>
      </c>
      <c r="M294" s="22">
        <f t="shared" si="154"/>
        <v>0</v>
      </c>
      <c r="N294" s="22">
        <f t="shared" si="154"/>
        <v>164473.68</v>
      </c>
      <c r="O294" s="22">
        <f t="shared" si="154"/>
        <v>164473.68</v>
      </c>
      <c r="P294" s="255">
        <f t="shared" si="138"/>
        <v>100</v>
      </c>
      <c r="Q294" s="22" t="e">
        <f t="shared" si="154"/>
        <v>#REF!</v>
      </c>
      <c r="R294" s="254" t="e">
        <f t="shared" si="154"/>
        <v>#REF!</v>
      </c>
      <c r="S294" s="254" t="e">
        <f t="shared" si="154"/>
        <v>#REF!</v>
      </c>
      <c r="T294" s="254" t="e">
        <f t="shared" si="154"/>
        <v>#REF!</v>
      </c>
      <c r="U294" s="255" t="e">
        <f t="shared" si="140"/>
        <v>#REF!</v>
      </c>
    </row>
    <row r="295" spans="1:21" ht="60" x14ac:dyDescent="0.25">
      <c r="A295" s="73" t="s">
        <v>40</v>
      </c>
      <c r="B295" s="141">
        <v>52</v>
      </c>
      <c r="C295" s="141">
        <v>0</v>
      </c>
      <c r="D295" s="3" t="s">
        <v>43</v>
      </c>
      <c r="E295" s="141">
        <v>852</v>
      </c>
      <c r="F295" s="3"/>
      <c r="G295" s="3"/>
      <c r="H295" s="3" t="s">
        <v>522</v>
      </c>
      <c r="I295" s="3" t="s">
        <v>81</v>
      </c>
      <c r="J295" s="22">
        <f t="shared" si="154"/>
        <v>164473.68</v>
      </c>
      <c r="K295" s="22">
        <f t="shared" si="154"/>
        <v>156250</v>
      </c>
      <c r="L295" s="22">
        <f t="shared" si="154"/>
        <v>8223.68</v>
      </c>
      <c r="M295" s="22">
        <f t="shared" si="154"/>
        <v>0</v>
      </c>
      <c r="N295" s="22">
        <f t="shared" si="154"/>
        <v>164473.68</v>
      </c>
      <c r="O295" s="22">
        <f t="shared" si="154"/>
        <v>164473.68</v>
      </c>
      <c r="P295" s="255">
        <f t="shared" si="138"/>
        <v>100</v>
      </c>
      <c r="Q295" s="22" t="e">
        <f t="shared" si="154"/>
        <v>#REF!</v>
      </c>
      <c r="R295" s="254" t="e">
        <f t="shared" si="154"/>
        <v>#REF!</v>
      </c>
      <c r="S295" s="254" t="e">
        <f t="shared" si="154"/>
        <v>#REF!</v>
      </c>
      <c r="T295" s="254" t="e">
        <f t="shared" si="154"/>
        <v>#REF!</v>
      </c>
      <c r="U295" s="255" t="e">
        <f t="shared" si="140"/>
        <v>#REF!</v>
      </c>
    </row>
    <row r="296" spans="1:21" ht="30" x14ac:dyDescent="0.25">
      <c r="A296" s="73" t="s">
        <v>82</v>
      </c>
      <c r="B296" s="141">
        <v>52</v>
      </c>
      <c r="C296" s="141">
        <v>0</v>
      </c>
      <c r="D296" s="3" t="s">
        <v>43</v>
      </c>
      <c r="E296" s="141">
        <v>852</v>
      </c>
      <c r="F296" s="3"/>
      <c r="G296" s="3"/>
      <c r="H296" s="3" t="s">
        <v>522</v>
      </c>
      <c r="I296" s="3" t="s">
        <v>83</v>
      </c>
      <c r="J296" s="22">
        <f>'6.ВС'!J273</f>
        <v>164473.68</v>
      </c>
      <c r="K296" s="22">
        <f>'6.ВС'!K273</f>
        <v>156250</v>
      </c>
      <c r="L296" s="22">
        <f>'6.ВС'!L273</f>
        <v>8223.68</v>
      </c>
      <c r="M296" s="22">
        <f>'6.ВС'!M273</f>
        <v>0</v>
      </c>
      <c r="N296" s="22">
        <f>'6.ВС'!N273</f>
        <v>164473.68</v>
      </c>
      <c r="O296" s="22">
        <f>'6.ВС'!O273</f>
        <v>164473.68</v>
      </c>
      <c r="P296" s="255">
        <f t="shared" si="138"/>
        <v>100</v>
      </c>
      <c r="Q296" s="22" t="e">
        <f>'6.ВС'!#REF!</f>
        <v>#REF!</v>
      </c>
      <c r="R296" s="254" t="e">
        <f>'6.ВС'!#REF!</f>
        <v>#REF!</v>
      </c>
      <c r="S296" s="254" t="e">
        <f>'6.ВС'!#REF!</f>
        <v>#REF!</v>
      </c>
      <c r="T296" s="254" t="e">
        <f>'6.ВС'!#REF!</f>
        <v>#REF!</v>
      </c>
      <c r="U296" s="255" t="e">
        <f t="shared" si="140"/>
        <v>#REF!</v>
      </c>
    </row>
    <row r="297" spans="1:21" ht="90" x14ac:dyDescent="0.25">
      <c r="A297" s="167" t="s">
        <v>578</v>
      </c>
      <c r="B297" s="141">
        <v>52</v>
      </c>
      <c r="C297" s="141">
        <v>0</v>
      </c>
      <c r="D297" s="4" t="s">
        <v>43</v>
      </c>
      <c r="E297" s="141">
        <v>852</v>
      </c>
      <c r="F297" s="3"/>
      <c r="G297" s="3"/>
      <c r="H297" s="3" t="s">
        <v>579</v>
      </c>
      <c r="I297" s="3"/>
      <c r="J297" s="22">
        <f t="shared" ref="J297:T298" si="155">J298</f>
        <v>183123.16</v>
      </c>
      <c r="K297" s="22">
        <f t="shared" si="155"/>
        <v>173967</v>
      </c>
      <c r="L297" s="22">
        <f t="shared" si="155"/>
        <v>9156.16</v>
      </c>
      <c r="M297" s="22">
        <f t="shared" si="155"/>
        <v>0</v>
      </c>
      <c r="N297" s="22">
        <f t="shared" si="155"/>
        <v>183123.16</v>
      </c>
      <c r="O297" s="22">
        <f t="shared" si="155"/>
        <v>183123.16</v>
      </c>
      <c r="P297" s="255">
        <f t="shared" si="138"/>
        <v>100</v>
      </c>
      <c r="Q297" s="22" t="e">
        <f t="shared" si="155"/>
        <v>#REF!</v>
      </c>
      <c r="R297" s="254" t="e">
        <f t="shared" si="155"/>
        <v>#REF!</v>
      </c>
      <c r="S297" s="254" t="e">
        <f t="shared" si="155"/>
        <v>#REF!</v>
      </c>
      <c r="T297" s="254" t="e">
        <f t="shared" si="155"/>
        <v>#REF!</v>
      </c>
      <c r="U297" s="255" t="e">
        <f t="shared" si="140"/>
        <v>#REF!</v>
      </c>
    </row>
    <row r="298" spans="1:21" ht="60" x14ac:dyDescent="0.25">
      <c r="A298" s="167" t="s">
        <v>40</v>
      </c>
      <c r="B298" s="141">
        <v>52</v>
      </c>
      <c r="C298" s="141">
        <v>0</v>
      </c>
      <c r="D298" s="3" t="s">
        <v>43</v>
      </c>
      <c r="E298" s="141">
        <v>852</v>
      </c>
      <c r="F298" s="3"/>
      <c r="G298" s="3"/>
      <c r="H298" s="3" t="s">
        <v>579</v>
      </c>
      <c r="I298" s="3" t="s">
        <v>81</v>
      </c>
      <c r="J298" s="22">
        <f t="shared" si="155"/>
        <v>183123.16</v>
      </c>
      <c r="K298" s="22">
        <f t="shared" si="155"/>
        <v>173967</v>
      </c>
      <c r="L298" s="22">
        <f t="shared" si="155"/>
        <v>9156.16</v>
      </c>
      <c r="M298" s="22">
        <f t="shared" si="155"/>
        <v>0</v>
      </c>
      <c r="N298" s="22">
        <f t="shared" si="155"/>
        <v>183123.16</v>
      </c>
      <c r="O298" s="22">
        <f t="shared" si="155"/>
        <v>183123.16</v>
      </c>
      <c r="P298" s="255">
        <f t="shared" si="138"/>
        <v>100</v>
      </c>
      <c r="Q298" s="22" t="e">
        <f t="shared" si="155"/>
        <v>#REF!</v>
      </c>
      <c r="R298" s="254" t="e">
        <f t="shared" si="155"/>
        <v>#REF!</v>
      </c>
      <c r="S298" s="254" t="e">
        <f t="shared" si="155"/>
        <v>#REF!</v>
      </c>
      <c r="T298" s="254" t="e">
        <f t="shared" si="155"/>
        <v>#REF!</v>
      </c>
      <c r="U298" s="255" t="e">
        <f t="shared" si="140"/>
        <v>#REF!</v>
      </c>
    </row>
    <row r="299" spans="1:21" ht="30" x14ac:dyDescent="0.25">
      <c r="A299" s="167" t="s">
        <v>82</v>
      </c>
      <c r="B299" s="141">
        <v>52</v>
      </c>
      <c r="C299" s="141">
        <v>0</v>
      </c>
      <c r="D299" s="3" t="s">
        <v>43</v>
      </c>
      <c r="E299" s="141">
        <v>852</v>
      </c>
      <c r="F299" s="3"/>
      <c r="G299" s="3"/>
      <c r="H299" s="3" t="s">
        <v>579</v>
      </c>
      <c r="I299" s="3" t="s">
        <v>83</v>
      </c>
      <c r="J299" s="22">
        <f>'6.ВС'!J301</f>
        <v>183123.16</v>
      </c>
      <c r="K299" s="22">
        <f>'6.ВС'!K301</f>
        <v>173967</v>
      </c>
      <c r="L299" s="22">
        <f>'6.ВС'!L301</f>
        <v>9156.16</v>
      </c>
      <c r="M299" s="22">
        <f>'6.ВС'!M301</f>
        <v>0</v>
      </c>
      <c r="N299" s="22">
        <f>'6.ВС'!N301</f>
        <v>183123.16</v>
      </c>
      <c r="O299" s="22">
        <f>'6.ВС'!O301</f>
        <v>183123.16</v>
      </c>
      <c r="P299" s="255">
        <f t="shared" si="138"/>
        <v>100</v>
      </c>
      <c r="Q299" s="22" t="e">
        <f>'6.ВС'!#REF!</f>
        <v>#REF!</v>
      </c>
      <c r="R299" s="254" t="e">
        <f>'6.ВС'!#REF!</f>
        <v>#REF!</v>
      </c>
      <c r="S299" s="254" t="e">
        <f>'6.ВС'!#REF!</f>
        <v>#REF!</v>
      </c>
      <c r="T299" s="254" t="e">
        <f>'6.ВС'!#REF!</f>
        <v>#REF!</v>
      </c>
      <c r="U299" s="255" t="e">
        <f t="shared" si="140"/>
        <v>#REF!</v>
      </c>
    </row>
    <row r="300" spans="1:21" ht="45" x14ac:dyDescent="0.25">
      <c r="A300" s="16" t="s">
        <v>174</v>
      </c>
      <c r="B300" s="141">
        <v>52</v>
      </c>
      <c r="C300" s="141">
        <v>0</v>
      </c>
      <c r="D300" s="3" t="s">
        <v>45</v>
      </c>
      <c r="E300" s="141"/>
      <c r="F300" s="3"/>
      <c r="G300" s="3"/>
      <c r="H300" s="3"/>
      <c r="I300" s="3"/>
      <c r="J300" s="22">
        <f t="shared" ref="J300:T301" si="156">J301</f>
        <v>3784800</v>
      </c>
      <c r="K300" s="22">
        <f t="shared" si="156"/>
        <v>3784800</v>
      </c>
      <c r="L300" s="22">
        <f t="shared" si="156"/>
        <v>0</v>
      </c>
      <c r="M300" s="22">
        <f t="shared" si="156"/>
        <v>0</v>
      </c>
      <c r="N300" s="22">
        <f t="shared" si="156"/>
        <v>3784800</v>
      </c>
      <c r="O300" s="22">
        <f t="shared" si="156"/>
        <v>2729400</v>
      </c>
      <c r="P300" s="255">
        <f t="shared" si="138"/>
        <v>72.114774889029803</v>
      </c>
      <c r="Q300" s="22" t="e">
        <f t="shared" si="156"/>
        <v>#REF!</v>
      </c>
      <c r="R300" s="254" t="e">
        <f t="shared" si="156"/>
        <v>#REF!</v>
      </c>
      <c r="S300" s="254" t="e">
        <f t="shared" si="156"/>
        <v>#REF!</v>
      </c>
      <c r="T300" s="254" t="e">
        <f t="shared" si="156"/>
        <v>#REF!</v>
      </c>
      <c r="U300" s="255" t="e">
        <f t="shared" si="140"/>
        <v>#REF!</v>
      </c>
    </row>
    <row r="301" spans="1:21" ht="45" x14ac:dyDescent="0.25">
      <c r="A301" s="16" t="s">
        <v>111</v>
      </c>
      <c r="B301" s="141">
        <v>52</v>
      </c>
      <c r="C301" s="141">
        <v>0</v>
      </c>
      <c r="D301" s="4" t="s">
        <v>45</v>
      </c>
      <c r="E301" s="141">
        <v>852</v>
      </c>
      <c r="F301" s="4"/>
      <c r="G301" s="4"/>
      <c r="H301" s="4"/>
      <c r="I301" s="3"/>
      <c r="J301" s="22">
        <f t="shared" si="156"/>
        <v>3784800</v>
      </c>
      <c r="K301" s="22">
        <f t="shared" si="156"/>
        <v>3784800</v>
      </c>
      <c r="L301" s="22">
        <f t="shared" si="156"/>
        <v>0</v>
      </c>
      <c r="M301" s="22">
        <f t="shared" si="156"/>
        <v>0</v>
      </c>
      <c r="N301" s="22">
        <f t="shared" si="156"/>
        <v>3784800</v>
      </c>
      <c r="O301" s="22">
        <f t="shared" si="156"/>
        <v>2729400</v>
      </c>
      <c r="P301" s="255">
        <f t="shared" si="138"/>
        <v>72.114774889029803</v>
      </c>
      <c r="Q301" s="22" t="e">
        <f t="shared" si="156"/>
        <v>#REF!</v>
      </c>
      <c r="R301" s="254" t="e">
        <f t="shared" si="156"/>
        <v>#REF!</v>
      </c>
      <c r="S301" s="254" t="e">
        <f t="shared" si="156"/>
        <v>#REF!</v>
      </c>
      <c r="T301" s="254" t="e">
        <f t="shared" si="156"/>
        <v>#REF!</v>
      </c>
      <c r="U301" s="255" t="e">
        <f t="shared" si="140"/>
        <v>#REF!</v>
      </c>
    </row>
    <row r="302" spans="1:21" ht="180" x14ac:dyDescent="0.25">
      <c r="A302" s="73" t="s">
        <v>513</v>
      </c>
      <c r="B302" s="141">
        <v>52</v>
      </c>
      <c r="C302" s="141">
        <v>0</v>
      </c>
      <c r="D302" s="3" t="s">
        <v>45</v>
      </c>
      <c r="E302" s="141">
        <v>852</v>
      </c>
      <c r="F302" s="3" t="s">
        <v>76</v>
      </c>
      <c r="G302" s="3" t="s">
        <v>175</v>
      </c>
      <c r="H302" s="3" t="s">
        <v>550</v>
      </c>
      <c r="I302" s="3"/>
      <c r="J302" s="22">
        <f t="shared" ref="J302:O302" si="157">J303+J305</f>
        <v>3784800</v>
      </c>
      <c r="K302" s="22">
        <f t="shared" si="157"/>
        <v>3784800</v>
      </c>
      <c r="L302" s="22">
        <f t="shared" si="157"/>
        <v>0</v>
      </c>
      <c r="M302" s="22">
        <f t="shared" si="157"/>
        <v>0</v>
      </c>
      <c r="N302" s="22">
        <f t="shared" si="157"/>
        <v>3784800</v>
      </c>
      <c r="O302" s="22">
        <f t="shared" si="157"/>
        <v>2729400</v>
      </c>
      <c r="P302" s="255">
        <f t="shared" si="138"/>
        <v>72.114774889029803</v>
      </c>
      <c r="Q302" s="22" t="e">
        <f t="shared" ref="Q302:T302" si="158">Q303+Q305</f>
        <v>#REF!</v>
      </c>
      <c r="R302" s="254" t="e">
        <f t="shared" si="158"/>
        <v>#REF!</v>
      </c>
      <c r="S302" s="254" t="e">
        <f t="shared" si="158"/>
        <v>#REF!</v>
      </c>
      <c r="T302" s="254" t="e">
        <f t="shared" si="158"/>
        <v>#REF!</v>
      </c>
      <c r="U302" s="255" t="e">
        <f t="shared" si="140"/>
        <v>#REF!</v>
      </c>
    </row>
    <row r="303" spans="1:21" ht="60" x14ac:dyDescent="0.25">
      <c r="A303" s="167" t="s">
        <v>40</v>
      </c>
      <c r="B303" s="141">
        <v>52</v>
      </c>
      <c r="C303" s="141">
        <v>0</v>
      </c>
      <c r="D303" s="4" t="s">
        <v>45</v>
      </c>
      <c r="E303" s="141">
        <v>852</v>
      </c>
      <c r="F303" s="3" t="s">
        <v>76</v>
      </c>
      <c r="G303" s="3" t="s">
        <v>175</v>
      </c>
      <c r="H303" s="3" t="s">
        <v>550</v>
      </c>
      <c r="I303" s="3" t="s">
        <v>81</v>
      </c>
      <c r="J303" s="22">
        <f t="shared" ref="J303:T303" si="159">J304</f>
        <v>2398800</v>
      </c>
      <c r="K303" s="22">
        <f t="shared" si="159"/>
        <v>2398800</v>
      </c>
      <c r="L303" s="22">
        <f t="shared" si="159"/>
        <v>0</v>
      </c>
      <c r="M303" s="22">
        <f t="shared" si="159"/>
        <v>0</v>
      </c>
      <c r="N303" s="22">
        <f t="shared" si="159"/>
        <v>2398800</v>
      </c>
      <c r="O303" s="22">
        <f t="shared" si="159"/>
        <v>1703200</v>
      </c>
      <c r="P303" s="255">
        <f t="shared" si="138"/>
        <v>71.002167750541929</v>
      </c>
      <c r="Q303" s="22" t="e">
        <f t="shared" si="159"/>
        <v>#REF!</v>
      </c>
      <c r="R303" s="254" t="e">
        <f t="shared" si="159"/>
        <v>#REF!</v>
      </c>
      <c r="S303" s="254" t="e">
        <f t="shared" si="159"/>
        <v>#REF!</v>
      </c>
      <c r="T303" s="254" t="e">
        <f t="shared" si="159"/>
        <v>#REF!</v>
      </c>
      <c r="U303" s="255" t="e">
        <f t="shared" si="140"/>
        <v>#REF!</v>
      </c>
    </row>
    <row r="304" spans="1:21" ht="30" x14ac:dyDescent="0.25">
      <c r="A304" s="167" t="s">
        <v>82</v>
      </c>
      <c r="B304" s="141">
        <v>52</v>
      </c>
      <c r="C304" s="141">
        <v>0</v>
      </c>
      <c r="D304" s="3" t="s">
        <v>45</v>
      </c>
      <c r="E304" s="141">
        <v>852</v>
      </c>
      <c r="F304" s="3" t="s">
        <v>76</v>
      </c>
      <c r="G304" s="3" t="s">
        <v>11</v>
      </c>
      <c r="H304" s="3" t="s">
        <v>550</v>
      </c>
      <c r="I304" s="3" t="s">
        <v>83</v>
      </c>
      <c r="J304" s="22">
        <f>'6.ВС'!J304+'6.ВС'!J276+'6.ВС'!J245</f>
        <v>2398800</v>
      </c>
      <c r="K304" s="22">
        <f>'6.ВС'!K304+'6.ВС'!K276+'6.ВС'!K245</f>
        <v>2398800</v>
      </c>
      <c r="L304" s="22">
        <f>'6.ВС'!L304+'6.ВС'!L276+'6.ВС'!L245</f>
        <v>0</v>
      </c>
      <c r="M304" s="22">
        <f>'6.ВС'!M304+'6.ВС'!M276+'6.ВС'!M245</f>
        <v>0</v>
      </c>
      <c r="N304" s="22">
        <f>'6.ВС'!N304+'6.ВС'!N276+'6.ВС'!N245</f>
        <v>2398800</v>
      </c>
      <c r="O304" s="22">
        <f>'6.ВС'!O304+'6.ВС'!O276+'6.ВС'!O245</f>
        <v>1703200</v>
      </c>
      <c r="P304" s="255">
        <f t="shared" si="138"/>
        <v>71.002167750541929</v>
      </c>
      <c r="Q304" s="22" t="e">
        <f>'6.ВС'!#REF!+'6.ВС'!#REF!+'6.ВС'!#REF!</f>
        <v>#REF!</v>
      </c>
      <c r="R304" s="254" t="e">
        <f>'6.ВС'!#REF!+'6.ВС'!#REF!+'6.ВС'!#REF!</f>
        <v>#REF!</v>
      </c>
      <c r="S304" s="254" t="e">
        <f>'6.ВС'!#REF!+'6.ВС'!#REF!+'6.ВС'!#REF!</f>
        <v>#REF!</v>
      </c>
      <c r="T304" s="254" t="e">
        <f>'6.ВС'!#REF!+'6.ВС'!#REF!+'6.ВС'!#REF!</f>
        <v>#REF!</v>
      </c>
      <c r="U304" s="255" t="e">
        <f t="shared" si="140"/>
        <v>#REF!</v>
      </c>
    </row>
    <row r="305" spans="1:21" ht="30" x14ac:dyDescent="0.25">
      <c r="A305" s="166" t="s">
        <v>94</v>
      </c>
      <c r="B305" s="141">
        <v>52</v>
      </c>
      <c r="C305" s="141">
        <v>0</v>
      </c>
      <c r="D305" s="4" t="s">
        <v>45</v>
      </c>
      <c r="E305" s="141">
        <v>852</v>
      </c>
      <c r="F305" s="3" t="s">
        <v>76</v>
      </c>
      <c r="G305" s="3" t="s">
        <v>49</v>
      </c>
      <c r="H305" s="3" t="s">
        <v>550</v>
      </c>
      <c r="I305" s="3" t="s">
        <v>95</v>
      </c>
      <c r="J305" s="22">
        <f t="shared" ref="J305:T305" si="160">J306</f>
        <v>1386000</v>
      </c>
      <c r="K305" s="22">
        <f t="shared" si="160"/>
        <v>1386000</v>
      </c>
      <c r="L305" s="22">
        <f t="shared" si="160"/>
        <v>0</v>
      </c>
      <c r="M305" s="22">
        <f t="shared" si="160"/>
        <v>0</v>
      </c>
      <c r="N305" s="22">
        <f t="shared" si="160"/>
        <v>1386000</v>
      </c>
      <c r="O305" s="22">
        <f t="shared" si="160"/>
        <v>1026200</v>
      </c>
      <c r="P305" s="255">
        <f t="shared" si="138"/>
        <v>74.040404040404042</v>
      </c>
      <c r="Q305" s="22" t="e">
        <f t="shared" si="160"/>
        <v>#REF!</v>
      </c>
      <c r="R305" s="254" t="e">
        <f t="shared" si="160"/>
        <v>#REF!</v>
      </c>
      <c r="S305" s="254" t="e">
        <f t="shared" si="160"/>
        <v>#REF!</v>
      </c>
      <c r="T305" s="254" t="e">
        <f t="shared" si="160"/>
        <v>#REF!</v>
      </c>
      <c r="U305" s="255" t="e">
        <f t="shared" si="140"/>
        <v>#REF!</v>
      </c>
    </row>
    <row r="306" spans="1:21" ht="60" x14ac:dyDescent="0.25">
      <c r="A306" s="166" t="s">
        <v>96</v>
      </c>
      <c r="B306" s="141">
        <v>52</v>
      </c>
      <c r="C306" s="141">
        <v>0</v>
      </c>
      <c r="D306" s="3" t="s">
        <v>45</v>
      </c>
      <c r="E306" s="141">
        <v>852</v>
      </c>
      <c r="F306" s="3" t="s">
        <v>91</v>
      </c>
      <c r="G306" s="3" t="s">
        <v>45</v>
      </c>
      <c r="H306" s="3" t="s">
        <v>550</v>
      </c>
      <c r="I306" s="3" t="s">
        <v>97</v>
      </c>
      <c r="J306" s="22">
        <f>'6.ВС'!J329</f>
        <v>1386000</v>
      </c>
      <c r="K306" s="22">
        <f>'6.ВС'!K329</f>
        <v>1386000</v>
      </c>
      <c r="L306" s="22">
        <f>'6.ВС'!L329</f>
        <v>0</v>
      </c>
      <c r="M306" s="22">
        <f>'6.ВС'!M329</f>
        <v>0</v>
      </c>
      <c r="N306" s="22">
        <f>'6.ВС'!N329</f>
        <v>1386000</v>
      </c>
      <c r="O306" s="22">
        <f>'6.ВС'!O329</f>
        <v>1026200</v>
      </c>
      <c r="P306" s="255">
        <f t="shared" si="138"/>
        <v>74.040404040404042</v>
      </c>
      <c r="Q306" s="22" t="e">
        <f>'6.ВС'!#REF!</f>
        <v>#REF!</v>
      </c>
      <c r="R306" s="254" t="e">
        <f>'6.ВС'!#REF!</f>
        <v>#REF!</v>
      </c>
      <c r="S306" s="254" t="e">
        <f>'6.ВС'!#REF!</f>
        <v>#REF!</v>
      </c>
      <c r="T306" s="254" t="e">
        <f>'6.ВС'!#REF!</f>
        <v>#REF!</v>
      </c>
      <c r="U306" s="255" t="e">
        <f t="shared" si="140"/>
        <v>#REF!</v>
      </c>
    </row>
    <row r="307" spans="1:21" ht="30" x14ac:dyDescent="0.25">
      <c r="A307" s="16" t="s">
        <v>670</v>
      </c>
      <c r="B307" s="141">
        <v>52</v>
      </c>
      <c r="C307" s="141">
        <v>0</v>
      </c>
      <c r="D307" s="3" t="s">
        <v>13</v>
      </c>
      <c r="E307" s="141"/>
      <c r="F307" s="3"/>
      <c r="G307" s="3"/>
      <c r="H307" s="3"/>
      <c r="I307" s="3"/>
      <c r="J307" s="22">
        <f t="shared" ref="J307:T310" si="161">J308</f>
        <v>7733880</v>
      </c>
      <c r="K307" s="22">
        <f t="shared" si="161"/>
        <v>7733880</v>
      </c>
      <c r="L307" s="22">
        <f t="shared" si="161"/>
        <v>0</v>
      </c>
      <c r="M307" s="22">
        <f t="shared" si="161"/>
        <v>0</v>
      </c>
      <c r="N307" s="22">
        <f t="shared" si="161"/>
        <v>7733880</v>
      </c>
      <c r="O307" s="22">
        <f t="shared" si="161"/>
        <v>5539082.0899999999</v>
      </c>
      <c r="P307" s="255">
        <f t="shared" ref="P307:P364" si="162">O307/N307*100</f>
        <v>71.620998644923375</v>
      </c>
      <c r="Q307" s="22" t="e">
        <f t="shared" si="161"/>
        <v>#REF!</v>
      </c>
      <c r="R307" s="254" t="e">
        <f t="shared" si="161"/>
        <v>#REF!</v>
      </c>
      <c r="S307" s="254" t="e">
        <f t="shared" si="161"/>
        <v>#REF!</v>
      </c>
      <c r="T307" s="254" t="e">
        <f t="shared" si="161"/>
        <v>#REF!</v>
      </c>
      <c r="U307" s="255" t="e">
        <f t="shared" ref="U307:U364" si="163">T307/S307*100</f>
        <v>#REF!</v>
      </c>
    </row>
    <row r="308" spans="1:21" ht="45" x14ac:dyDescent="0.25">
      <c r="A308" s="16" t="s">
        <v>111</v>
      </c>
      <c r="B308" s="141">
        <v>52</v>
      </c>
      <c r="C308" s="141">
        <v>0</v>
      </c>
      <c r="D308" s="4" t="s">
        <v>13</v>
      </c>
      <c r="E308" s="141">
        <v>852</v>
      </c>
      <c r="F308" s="4"/>
      <c r="G308" s="4"/>
      <c r="H308" s="4"/>
      <c r="I308" s="3"/>
      <c r="J308" s="22">
        <f t="shared" si="161"/>
        <v>7733880</v>
      </c>
      <c r="K308" s="22">
        <f t="shared" si="161"/>
        <v>7733880</v>
      </c>
      <c r="L308" s="22">
        <f t="shared" si="161"/>
        <v>0</v>
      </c>
      <c r="M308" s="22">
        <f t="shared" si="161"/>
        <v>0</v>
      </c>
      <c r="N308" s="22">
        <f t="shared" si="161"/>
        <v>7733880</v>
      </c>
      <c r="O308" s="22">
        <f t="shared" si="161"/>
        <v>5539082.0899999999</v>
      </c>
      <c r="P308" s="255">
        <f t="shared" si="162"/>
        <v>71.620998644923375</v>
      </c>
      <c r="Q308" s="22" t="e">
        <f t="shared" si="161"/>
        <v>#REF!</v>
      </c>
      <c r="R308" s="254" t="e">
        <f t="shared" si="161"/>
        <v>#REF!</v>
      </c>
      <c r="S308" s="254" t="e">
        <f t="shared" si="161"/>
        <v>#REF!</v>
      </c>
      <c r="T308" s="254" t="e">
        <f t="shared" si="161"/>
        <v>#REF!</v>
      </c>
      <c r="U308" s="255" t="e">
        <f t="shared" si="163"/>
        <v>#REF!</v>
      </c>
    </row>
    <row r="309" spans="1:21" ht="105" x14ac:dyDescent="0.25">
      <c r="A309" s="73" t="s">
        <v>529</v>
      </c>
      <c r="B309" s="141">
        <v>52</v>
      </c>
      <c r="C309" s="141">
        <v>0</v>
      </c>
      <c r="D309" s="3" t="s">
        <v>13</v>
      </c>
      <c r="E309" s="141">
        <v>852</v>
      </c>
      <c r="F309" s="3"/>
      <c r="G309" s="3"/>
      <c r="H309" s="3" t="s">
        <v>530</v>
      </c>
      <c r="I309" s="3"/>
      <c r="J309" s="22">
        <f t="shared" si="161"/>
        <v>7733880</v>
      </c>
      <c r="K309" s="22">
        <f t="shared" si="161"/>
        <v>7733880</v>
      </c>
      <c r="L309" s="22">
        <f t="shared" si="161"/>
        <v>0</v>
      </c>
      <c r="M309" s="22">
        <f t="shared" si="161"/>
        <v>0</v>
      </c>
      <c r="N309" s="22">
        <f t="shared" si="161"/>
        <v>7733880</v>
      </c>
      <c r="O309" s="22">
        <f t="shared" si="161"/>
        <v>5539082.0899999999</v>
      </c>
      <c r="P309" s="255">
        <f t="shared" si="162"/>
        <v>71.620998644923375</v>
      </c>
      <c r="Q309" s="22" t="e">
        <f t="shared" si="161"/>
        <v>#REF!</v>
      </c>
      <c r="R309" s="254" t="e">
        <f t="shared" si="161"/>
        <v>#REF!</v>
      </c>
      <c r="S309" s="254" t="e">
        <f t="shared" si="161"/>
        <v>#REF!</v>
      </c>
      <c r="T309" s="254" t="e">
        <f t="shared" si="161"/>
        <v>#REF!</v>
      </c>
      <c r="U309" s="255" t="e">
        <f t="shared" si="163"/>
        <v>#REF!</v>
      </c>
    </row>
    <row r="310" spans="1:21" ht="60" x14ac:dyDescent="0.25">
      <c r="A310" s="73" t="s">
        <v>40</v>
      </c>
      <c r="B310" s="141">
        <v>52</v>
      </c>
      <c r="C310" s="141">
        <v>0</v>
      </c>
      <c r="D310" s="3" t="s">
        <v>13</v>
      </c>
      <c r="E310" s="141">
        <v>852</v>
      </c>
      <c r="F310" s="3"/>
      <c r="G310" s="3"/>
      <c r="H310" s="3" t="s">
        <v>530</v>
      </c>
      <c r="I310" s="3" t="s">
        <v>81</v>
      </c>
      <c r="J310" s="22">
        <f t="shared" si="161"/>
        <v>7733880</v>
      </c>
      <c r="K310" s="22">
        <f t="shared" si="161"/>
        <v>7733880</v>
      </c>
      <c r="L310" s="22">
        <f t="shared" si="161"/>
        <v>0</v>
      </c>
      <c r="M310" s="22">
        <f t="shared" si="161"/>
        <v>0</v>
      </c>
      <c r="N310" s="22">
        <f t="shared" si="161"/>
        <v>7733880</v>
      </c>
      <c r="O310" s="22">
        <f t="shared" si="161"/>
        <v>5539082.0899999999</v>
      </c>
      <c r="P310" s="255">
        <f t="shared" si="162"/>
        <v>71.620998644923375</v>
      </c>
      <c r="Q310" s="22" t="e">
        <f t="shared" si="161"/>
        <v>#REF!</v>
      </c>
      <c r="R310" s="254" t="e">
        <f t="shared" si="161"/>
        <v>#REF!</v>
      </c>
      <c r="S310" s="254" t="e">
        <f t="shared" si="161"/>
        <v>#REF!</v>
      </c>
      <c r="T310" s="254" t="e">
        <f t="shared" si="161"/>
        <v>#REF!</v>
      </c>
      <c r="U310" s="255" t="e">
        <f t="shared" si="163"/>
        <v>#REF!</v>
      </c>
    </row>
    <row r="311" spans="1:21" ht="30" x14ac:dyDescent="0.25">
      <c r="A311" s="73" t="s">
        <v>82</v>
      </c>
      <c r="B311" s="141">
        <v>52</v>
      </c>
      <c r="C311" s="141">
        <v>0</v>
      </c>
      <c r="D311" s="3" t="s">
        <v>13</v>
      </c>
      <c r="E311" s="141">
        <v>852</v>
      </c>
      <c r="F311" s="3"/>
      <c r="G311" s="3"/>
      <c r="H311" s="3" t="s">
        <v>530</v>
      </c>
      <c r="I311" s="3" t="s">
        <v>83</v>
      </c>
      <c r="J311" s="22">
        <f>'6.ВС'!J279</f>
        <v>7733880</v>
      </c>
      <c r="K311" s="22">
        <f>'6.ВС'!K279</f>
        <v>7733880</v>
      </c>
      <c r="L311" s="22">
        <f>'6.ВС'!L279</f>
        <v>0</v>
      </c>
      <c r="M311" s="22">
        <f>'6.ВС'!M279</f>
        <v>0</v>
      </c>
      <c r="N311" s="22">
        <f>'6.ВС'!N279</f>
        <v>7733880</v>
      </c>
      <c r="O311" s="22">
        <f>'6.ВС'!O279</f>
        <v>5539082.0899999999</v>
      </c>
      <c r="P311" s="255">
        <f t="shared" si="162"/>
        <v>71.620998644923375</v>
      </c>
      <c r="Q311" s="22" t="e">
        <f>'6.ВС'!#REF!</f>
        <v>#REF!</v>
      </c>
      <c r="R311" s="254" t="e">
        <f>'6.ВС'!#REF!</f>
        <v>#REF!</v>
      </c>
      <c r="S311" s="254" t="e">
        <f>'6.ВС'!#REF!</f>
        <v>#REF!</v>
      </c>
      <c r="T311" s="254" t="e">
        <f>'6.ВС'!#REF!</f>
        <v>#REF!</v>
      </c>
      <c r="U311" s="255" t="e">
        <f t="shared" si="163"/>
        <v>#REF!</v>
      </c>
    </row>
    <row r="312" spans="1:21" ht="60" x14ac:dyDescent="0.25">
      <c r="A312" s="16" t="s">
        <v>669</v>
      </c>
      <c r="B312" s="141">
        <v>52</v>
      </c>
      <c r="C312" s="141">
        <v>0</v>
      </c>
      <c r="D312" s="3" t="s">
        <v>30</v>
      </c>
      <c r="E312" s="141"/>
      <c r="F312" s="3"/>
      <c r="G312" s="3"/>
      <c r="H312" s="3"/>
      <c r="I312" s="3"/>
      <c r="J312" s="22">
        <f t="shared" ref="J312:T312" si="164">J313</f>
        <v>55498764.289999999</v>
      </c>
      <c r="K312" s="22">
        <f t="shared" si="164"/>
        <v>52702240.410000004</v>
      </c>
      <c r="L312" s="22">
        <f t="shared" si="164"/>
        <v>2796523.8800000004</v>
      </c>
      <c r="M312" s="22">
        <f t="shared" si="164"/>
        <v>0</v>
      </c>
      <c r="N312" s="22">
        <f t="shared" si="164"/>
        <v>55498764.289999999</v>
      </c>
      <c r="O312" s="22">
        <f t="shared" si="164"/>
        <v>33215534.75</v>
      </c>
      <c r="P312" s="255">
        <f t="shared" si="162"/>
        <v>59.849142904223029</v>
      </c>
      <c r="Q312" s="22" t="e">
        <f t="shared" si="164"/>
        <v>#REF!</v>
      </c>
      <c r="R312" s="254" t="e">
        <f t="shared" si="164"/>
        <v>#REF!</v>
      </c>
      <c r="S312" s="254" t="e">
        <f t="shared" si="164"/>
        <v>#REF!</v>
      </c>
      <c r="T312" s="254" t="e">
        <f t="shared" si="164"/>
        <v>#REF!</v>
      </c>
      <c r="U312" s="255" t="e">
        <f t="shared" si="163"/>
        <v>#REF!</v>
      </c>
    </row>
    <row r="313" spans="1:21" ht="45" x14ac:dyDescent="0.25">
      <c r="A313" s="16" t="s">
        <v>111</v>
      </c>
      <c r="B313" s="141">
        <v>52</v>
      </c>
      <c r="C313" s="141">
        <v>0</v>
      </c>
      <c r="D313" s="4" t="s">
        <v>30</v>
      </c>
      <c r="E313" s="141">
        <v>852</v>
      </c>
      <c r="F313" s="4"/>
      <c r="G313" s="4"/>
      <c r="H313" s="4"/>
      <c r="I313" s="3"/>
      <c r="J313" s="177">
        <f>J314+J317+J320+J323</f>
        <v>55498764.289999999</v>
      </c>
      <c r="K313" s="177">
        <f t="shared" ref="K313:T313" si="165">K314+K317+K320+K323</f>
        <v>52702240.410000004</v>
      </c>
      <c r="L313" s="177">
        <f t="shared" si="165"/>
        <v>2796523.8800000004</v>
      </c>
      <c r="M313" s="177">
        <f t="shared" si="165"/>
        <v>0</v>
      </c>
      <c r="N313" s="177">
        <f t="shared" si="165"/>
        <v>55498764.289999999</v>
      </c>
      <c r="O313" s="177">
        <f t="shared" si="165"/>
        <v>33215534.75</v>
      </c>
      <c r="P313" s="177">
        <f t="shared" si="165"/>
        <v>282.92159153626318</v>
      </c>
      <c r="Q313" s="177" t="e">
        <f t="shared" si="165"/>
        <v>#REF!</v>
      </c>
      <c r="R313" s="177" t="e">
        <f t="shared" si="165"/>
        <v>#REF!</v>
      </c>
      <c r="S313" s="177" t="e">
        <f t="shared" si="165"/>
        <v>#REF!</v>
      </c>
      <c r="T313" s="177" t="e">
        <f t="shared" si="165"/>
        <v>#REF!</v>
      </c>
      <c r="U313" s="255" t="e">
        <f t="shared" si="163"/>
        <v>#REF!</v>
      </c>
    </row>
    <row r="314" spans="1:21" ht="60" customHeight="1" x14ac:dyDescent="0.25">
      <c r="A314" s="188" t="s">
        <v>745</v>
      </c>
      <c r="B314" s="182">
        <v>52</v>
      </c>
      <c r="C314" s="182">
        <v>0</v>
      </c>
      <c r="D314" s="4" t="s">
        <v>30</v>
      </c>
      <c r="E314" s="182">
        <v>852</v>
      </c>
      <c r="F314" s="4"/>
      <c r="G314" s="4"/>
      <c r="H314" s="4" t="s">
        <v>746</v>
      </c>
      <c r="I314" s="3"/>
      <c r="J314" s="22">
        <f t="shared" ref="J314:T318" si="166">J315</f>
        <v>2574341</v>
      </c>
      <c r="K314" s="22">
        <f t="shared" si="166"/>
        <v>2424038.2799999998</v>
      </c>
      <c r="L314" s="22">
        <f t="shared" si="166"/>
        <v>150302.72</v>
      </c>
      <c r="M314" s="22">
        <f t="shared" si="166"/>
        <v>0</v>
      </c>
      <c r="N314" s="22">
        <f t="shared" si="166"/>
        <v>2574341</v>
      </c>
      <c r="O314" s="22">
        <f t="shared" si="166"/>
        <v>2574341</v>
      </c>
      <c r="P314" s="255">
        <f t="shared" si="162"/>
        <v>100</v>
      </c>
      <c r="Q314" s="22" t="e">
        <f t="shared" si="166"/>
        <v>#REF!</v>
      </c>
      <c r="R314" s="254" t="e">
        <f t="shared" si="166"/>
        <v>#REF!</v>
      </c>
      <c r="S314" s="254" t="e">
        <f t="shared" si="166"/>
        <v>#REF!</v>
      </c>
      <c r="T314" s="254" t="e">
        <f t="shared" si="166"/>
        <v>#REF!</v>
      </c>
      <c r="U314" s="255" t="e">
        <f t="shared" si="163"/>
        <v>#REF!</v>
      </c>
    </row>
    <row r="315" spans="1:21" ht="60" x14ac:dyDescent="0.25">
      <c r="A315" s="73" t="s">
        <v>40</v>
      </c>
      <c r="B315" s="182">
        <v>52</v>
      </c>
      <c r="C315" s="182">
        <v>0</v>
      </c>
      <c r="D315" s="4" t="s">
        <v>30</v>
      </c>
      <c r="E315" s="182">
        <v>852</v>
      </c>
      <c r="F315" s="4"/>
      <c r="G315" s="4"/>
      <c r="H315" s="4" t="s">
        <v>746</v>
      </c>
      <c r="I315" s="3" t="s">
        <v>81</v>
      </c>
      <c r="J315" s="22">
        <f t="shared" si="166"/>
        <v>2574341</v>
      </c>
      <c r="K315" s="22">
        <f t="shared" si="166"/>
        <v>2424038.2799999998</v>
      </c>
      <c r="L315" s="22">
        <f t="shared" si="166"/>
        <v>150302.72</v>
      </c>
      <c r="M315" s="22">
        <f t="shared" si="166"/>
        <v>0</v>
      </c>
      <c r="N315" s="22">
        <f t="shared" si="166"/>
        <v>2574341</v>
      </c>
      <c r="O315" s="22">
        <f t="shared" si="166"/>
        <v>2574341</v>
      </c>
      <c r="P315" s="255">
        <f t="shared" si="162"/>
        <v>100</v>
      </c>
      <c r="Q315" s="22" t="e">
        <f t="shared" si="166"/>
        <v>#REF!</v>
      </c>
      <c r="R315" s="254" t="e">
        <f t="shared" si="166"/>
        <v>#REF!</v>
      </c>
      <c r="S315" s="254" t="e">
        <f t="shared" si="166"/>
        <v>#REF!</v>
      </c>
      <c r="T315" s="254" t="e">
        <f t="shared" si="166"/>
        <v>#REF!</v>
      </c>
      <c r="U315" s="255" t="e">
        <f t="shared" si="163"/>
        <v>#REF!</v>
      </c>
    </row>
    <row r="316" spans="1:21" ht="30" x14ac:dyDescent="0.25">
      <c r="A316" s="73" t="s">
        <v>82</v>
      </c>
      <c r="B316" s="182">
        <v>52</v>
      </c>
      <c r="C316" s="182">
        <v>0</v>
      </c>
      <c r="D316" s="4" t="s">
        <v>30</v>
      </c>
      <c r="E316" s="182">
        <v>852</v>
      </c>
      <c r="F316" s="4"/>
      <c r="G316" s="4"/>
      <c r="H316" s="4" t="s">
        <v>746</v>
      </c>
      <c r="I316" s="3" t="s">
        <v>83</v>
      </c>
      <c r="J316" s="22">
        <f>'6.ВС'!J249</f>
        <v>2574341</v>
      </c>
      <c r="K316" s="22">
        <f>'6.ВС'!K249</f>
        <v>2424038.2799999998</v>
      </c>
      <c r="L316" s="22">
        <f>'6.ВС'!L249</f>
        <v>150302.72</v>
      </c>
      <c r="M316" s="22">
        <f>'6.ВС'!M249</f>
        <v>0</v>
      </c>
      <c r="N316" s="22">
        <f>'6.ВС'!N249</f>
        <v>2574341</v>
      </c>
      <c r="O316" s="22">
        <f>'6.ВС'!O249</f>
        <v>2574341</v>
      </c>
      <c r="P316" s="255">
        <f t="shared" si="162"/>
        <v>100</v>
      </c>
      <c r="Q316" s="22" t="e">
        <f>'6.ВС'!#REF!</f>
        <v>#REF!</v>
      </c>
      <c r="R316" s="254" t="e">
        <f>'6.ВС'!#REF!</f>
        <v>#REF!</v>
      </c>
      <c r="S316" s="254" t="e">
        <f>'6.ВС'!#REF!</f>
        <v>#REF!</v>
      </c>
      <c r="T316" s="254" t="e">
        <f>'6.ВС'!#REF!</f>
        <v>#REF!</v>
      </c>
      <c r="U316" s="255" t="e">
        <f t="shared" si="163"/>
        <v>#REF!</v>
      </c>
    </row>
    <row r="317" spans="1:21" ht="45" x14ac:dyDescent="0.25">
      <c r="A317" s="186" t="s">
        <v>742</v>
      </c>
      <c r="B317" s="182">
        <v>52</v>
      </c>
      <c r="C317" s="182">
        <v>0</v>
      </c>
      <c r="D317" s="4" t="s">
        <v>30</v>
      </c>
      <c r="E317" s="182">
        <v>852</v>
      </c>
      <c r="F317" s="4"/>
      <c r="G317" s="4"/>
      <c r="H317" s="4" t="s">
        <v>743</v>
      </c>
      <c r="I317" s="3"/>
      <c r="J317" s="22">
        <f t="shared" si="166"/>
        <v>49254423.289999999</v>
      </c>
      <c r="K317" s="22">
        <f t="shared" si="166"/>
        <v>46791702.130000003</v>
      </c>
      <c r="L317" s="22">
        <f t="shared" si="166"/>
        <v>2462721.16</v>
      </c>
      <c r="M317" s="22">
        <f t="shared" si="166"/>
        <v>0</v>
      </c>
      <c r="N317" s="22">
        <f t="shared" si="166"/>
        <v>49254423.289999999</v>
      </c>
      <c r="O317" s="22">
        <f t="shared" si="166"/>
        <v>28025531.68</v>
      </c>
      <c r="P317" s="255">
        <f t="shared" si="162"/>
        <v>56.899522536263156</v>
      </c>
      <c r="Q317" s="22" t="e">
        <f t="shared" si="166"/>
        <v>#REF!</v>
      </c>
      <c r="R317" s="254" t="e">
        <f t="shared" si="166"/>
        <v>#REF!</v>
      </c>
      <c r="S317" s="254" t="e">
        <f t="shared" si="166"/>
        <v>#REF!</v>
      </c>
      <c r="T317" s="254" t="e">
        <f t="shared" si="166"/>
        <v>#REF!</v>
      </c>
      <c r="U317" s="255" t="e">
        <f t="shared" si="163"/>
        <v>#REF!</v>
      </c>
    </row>
    <row r="318" spans="1:21" ht="60" x14ac:dyDescent="0.25">
      <c r="A318" s="73" t="s">
        <v>40</v>
      </c>
      <c r="B318" s="182">
        <v>52</v>
      </c>
      <c r="C318" s="182">
        <v>0</v>
      </c>
      <c r="D318" s="4" t="s">
        <v>30</v>
      </c>
      <c r="E318" s="182">
        <v>852</v>
      </c>
      <c r="F318" s="4"/>
      <c r="G318" s="4"/>
      <c r="H318" s="4" t="s">
        <v>743</v>
      </c>
      <c r="I318" s="3" t="s">
        <v>81</v>
      </c>
      <c r="J318" s="22">
        <f t="shared" si="166"/>
        <v>49254423.289999999</v>
      </c>
      <c r="K318" s="22">
        <f t="shared" si="166"/>
        <v>46791702.130000003</v>
      </c>
      <c r="L318" s="22">
        <f t="shared" si="166"/>
        <v>2462721.16</v>
      </c>
      <c r="M318" s="22">
        <f t="shared" si="166"/>
        <v>0</v>
      </c>
      <c r="N318" s="22">
        <f t="shared" si="166"/>
        <v>49254423.289999999</v>
      </c>
      <c r="O318" s="22">
        <f t="shared" si="166"/>
        <v>28025531.68</v>
      </c>
      <c r="P318" s="255">
        <f t="shared" si="162"/>
        <v>56.899522536263156</v>
      </c>
      <c r="Q318" s="22" t="e">
        <f t="shared" si="166"/>
        <v>#REF!</v>
      </c>
      <c r="R318" s="254" t="e">
        <f t="shared" si="166"/>
        <v>#REF!</v>
      </c>
      <c r="S318" s="254" t="e">
        <f t="shared" si="166"/>
        <v>#REF!</v>
      </c>
      <c r="T318" s="254" t="e">
        <f t="shared" si="166"/>
        <v>#REF!</v>
      </c>
      <c r="U318" s="255" t="e">
        <f t="shared" si="163"/>
        <v>#REF!</v>
      </c>
    </row>
    <row r="319" spans="1:21" ht="30" x14ac:dyDescent="0.25">
      <c r="A319" s="73" t="s">
        <v>82</v>
      </c>
      <c r="B319" s="182">
        <v>52</v>
      </c>
      <c r="C319" s="182">
        <v>0</v>
      </c>
      <c r="D319" s="4" t="s">
        <v>30</v>
      </c>
      <c r="E319" s="182">
        <v>852</v>
      </c>
      <c r="F319" s="4"/>
      <c r="G319" s="4"/>
      <c r="H319" s="4" t="s">
        <v>743</v>
      </c>
      <c r="I319" s="3" t="s">
        <v>83</v>
      </c>
      <c r="J319" s="22">
        <f>'6.ВС'!J252</f>
        <v>49254423.289999999</v>
      </c>
      <c r="K319" s="22">
        <f>'6.ВС'!K252</f>
        <v>46791702.130000003</v>
      </c>
      <c r="L319" s="22">
        <f>'6.ВС'!L252</f>
        <v>2462721.16</v>
      </c>
      <c r="M319" s="22">
        <f>'6.ВС'!M252</f>
        <v>0</v>
      </c>
      <c r="N319" s="22">
        <f>'6.ВС'!N252</f>
        <v>49254423.289999999</v>
      </c>
      <c r="O319" s="22">
        <f>'6.ВС'!O252</f>
        <v>28025531.68</v>
      </c>
      <c r="P319" s="255">
        <f t="shared" si="162"/>
        <v>56.899522536263156</v>
      </c>
      <c r="Q319" s="22" t="e">
        <f>'6.ВС'!#REF!</f>
        <v>#REF!</v>
      </c>
      <c r="R319" s="254" t="e">
        <f>'6.ВС'!#REF!</f>
        <v>#REF!</v>
      </c>
      <c r="S319" s="254" t="e">
        <f>'6.ВС'!#REF!</f>
        <v>#REF!</v>
      </c>
      <c r="T319" s="254" t="e">
        <f>'6.ВС'!#REF!</f>
        <v>#REF!</v>
      </c>
      <c r="U319" s="255" t="e">
        <f t="shared" si="163"/>
        <v>#REF!</v>
      </c>
    </row>
    <row r="320" spans="1:21" ht="60" x14ac:dyDescent="0.25">
      <c r="A320" s="126" t="s">
        <v>580</v>
      </c>
      <c r="B320" s="185">
        <v>52</v>
      </c>
      <c r="C320" s="141">
        <v>0</v>
      </c>
      <c r="D320" s="3" t="s">
        <v>30</v>
      </c>
      <c r="E320" s="141">
        <v>852</v>
      </c>
      <c r="F320" s="3"/>
      <c r="G320" s="4"/>
      <c r="H320" s="3" t="s">
        <v>581</v>
      </c>
      <c r="I320" s="3"/>
      <c r="J320" s="22">
        <f t="shared" ref="J320:T321" si="167">J321</f>
        <v>670000</v>
      </c>
      <c r="K320" s="22">
        <f t="shared" si="167"/>
        <v>636500</v>
      </c>
      <c r="L320" s="22">
        <f t="shared" si="167"/>
        <v>33500</v>
      </c>
      <c r="M320" s="22">
        <f t="shared" si="167"/>
        <v>0</v>
      </c>
      <c r="N320" s="22">
        <f t="shared" si="167"/>
        <v>670000</v>
      </c>
      <c r="O320" s="22">
        <f t="shared" si="167"/>
        <v>335000</v>
      </c>
      <c r="P320" s="255">
        <f t="shared" si="162"/>
        <v>50</v>
      </c>
      <c r="Q320" s="22" t="e">
        <f t="shared" si="167"/>
        <v>#REF!</v>
      </c>
      <c r="R320" s="254" t="e">
        <f t="shared" si="167"/>
        <v>#REF!</v>
      </c>
      <c r="S320" s="254" t="e">
        <f t="shared" si="167"/>
        <v>#REF!</v>
      </c>
      <c r="T320" s="254" t="e">
        <f t="shared" si="167"/>
        <v>#REF!</v>
      </c>
      <c r="U320" s="255" t="e">
        <f t="shared" si="163"/>
        <v>#REF!</v>
      </c>
    </row>
    <row r="321" spans="1:21" ht="60" x14ac:dyDescent="0.25">
      <c r="A321" s="73" t="s">
        <v>40</v>
      </c>
      <c r="B321" s="141">
        <v>52</v>
      </c>
      <c r="C321" s="141">
        <v>0</v>
      </c>
      <c r="D321" s="4" t="s">
        <v>30</v>
      </c>
      <c r="E321" s="141">
        <v>852</v>
      </c>
      <c r="F321" s="3"/>
      <c r="G321" s="4"/>
      <c r="H321" s="3" t="s">
        <v>581</v>
      </c>
      <c r="I321" s="3" t="s">
        <v>81</v>
      </c>
      <c r="J321" s="22">
        <f t="shared" si="167"/>
        <v>670000</v>
      </c>
      <c r="K321" s="22">
        <f t="shared" si="167"/>
        <v>636500</v>
      </c>
      <c r="L321" s="22">
        <f t="shared" si="167"/>
        <v>33500</v>
      </c>
      <c r="M321" s="22">
        <f t="shared" si="167"/>
        <v>0</v>
      </c>
      <c r="N321" s="22">
        <f t="shared" si="167"/>
        <v>670000</v>
      </c>
      <c r="O321" s="22">
        <f t="shared" si="167"/>
        <v>335000</v>
      </c>
      <c r="P321" s="255">
        <f t="shared" si="162"/>
        <v>50</v>
      </c>
      <c r="Q321" s="22" t="e">
        <f t="shared" si="167"/>
        <v>#REF!</v>
      </c>
      <c r="R321" s="254" t="e">
        <f t="shared" si="167"/>
        <v>#REF!</v>
      </c>
      <c r="S321" s="254" t="e">
        <f t="shared" si="167"/>
        <v>#REF!</v>
      </c>
      <c r="T321" s="254" t="e">
        <f t="shared" si="167"/>
        <v>#REF!</v>
      </c>
      <c r="U321" s="255" t="e">
        <f t="shared" si="163"/>
        <v>#REF!</v>
      </c>
    </row>
    <row r="322" spans="1:21" ht="30" x14ac:dyDescent="0.25">
      <c r="A322" s="73" t="s">
        <v>82</v>
      </c>
      <c r="B322" s="141">
        <v>52</v>
      </c>
      <c r="C322" s="141">
        <v>0</v>
      </c>
      <c r="D322" s="4" t="s">
        <v>30</v>
      </c>
      <c r="E322" s="141">
        <v>852</v>
      </c>
      <c r="F322" s="3"/>
      <c r="G322" s="4"/>
      <c r="H322" s="3" t="s">
        <v>581</v>
      </c>
      <c r="I322" s="3" t="s">
        <v>83</v>
      </c>
      <c r="J322" s="22">
        <f>'6.ВС'!J282</f>
        <v>670000</v>
      </c>
      <c r="K322" s="22">
        <f>'6.ВС'!K282</f>
        <v>636500</v>
      </c>
      <c r="L322" s="22">
        <f>'6.ВС'!L282</f>
        <v>33500</v>
      </c>
      <c r="M322" s="22">
        <f>'6.ВС'!M282</f>
        <v>0</v>
      </c>
      <c r="N322" s="22">
        <f>'6.ВС'!N282</f>
        <v>670000</v>
      </c>
      <c r="O322" s="22">
        <f>'6.ВС'!O282</f>
        <v>335000</v>
      </c>
      <c r="P322" s="255">
        <f t="shared" si="162"/>
        <v>50</v>
      </c>
      <c r="Q322" s="22" t="e">
        <f>'6.ВС'!#REF!</f>
        <v>#REF!</v>
      </c>
      <c r="R322" s="254" t="e">
        <f>'6.ВС'!#REF!</f>
        <v>#REF!</v>
      </c>
      <c r="S322" s="254" t="e">
        <f>'6.ВС'!#REF!</f>
        <v>#REF!</v>
      </c>
      <c r="T322" s="254" t="e">
        <f>'6.ВС'!#REF!</f>
        <v>#REF!</v>
      </c>
      <c r="U322" s="255" t="e">
        <f t="shared" si="163"/>
        <v>#REF!</v>
      </c>
    </row>
    <row r="323" spans="1:21" ht="60" x14ac:dyDescent="0.25">
      <c r="A323" s="9" t="s">
        <v>505</v>
      </c>
      <c r="B323" s="141">
        <v>52</v>
      </c>
      <c r="C323" s="141">
        <v>0</v>
      </c>
      <c r="D323" s="3" t="s">
        <v>30</v>
      </c>
      <c r="E323" s="141">
        <v>852</v>
      </c>
      <c r="F323" s="3"/>
      <c r="G323" s="3"/>
      <c r="H323" s="3" t="s">
        <v>517</v>
      </c>
      <c r="I323" s="3"/>
      <c r="J323" s="22">
        <f t="shared" ref="J323:T324" si="168">J324</f>
        <v>3000000</v>
      </c>
      <c r="K323" s="22">
        <f t="shared" si="168"/>
        <v>2850000</v>
      </c>
      <c r="L323" s="22">
        <f t="shared" si="168"/>
        <v>150000</v>
      </c>
      <c r="M323" s="22">
        <f t="shared" si="168"/>
        <v>0</v>
      </c>
      <c r="N323" s="22">
        <f t="shared" si="168"/>
        <v>3000000</v>
      </c>
      <c r="O323" s="22">
        <f t="shared" si="168"/>
        <v>2280662.0700000003</v>
      </c>
      <c r="P323" s="255">
        <f t="shared" si="162"/>
        <v>76.022069000000016</v>
      </c>
      <c r="Q323" s="22" t="e">
        <f t="shared" si="168"/>
        <v>#REF!</v>
      </c>
      <c r="R323" s="254" t="e">
        <f t="shared" si="168"/>
        <v>#REF!</v>
      </c>
      <c r="S323" s="254" t="e">
        <f t="shared" si="168"/>
        <v>#REF!</v>
      </c>
      <c r="T323" s="254" t="e">
        <f t="shared" si="168"/>
        <v>#REF!</v>
      </c>
      <c r="U323" s="255" t="e">
        <f t="shared" si="163"/>
        <v>#REF!</v>
      </c>
    </row>
    <row r="324" spans="1:21" ht="60" x14ac:dyDescent="0.25">
      <c r="A324" s="167" t="s">
        <v>40</v>
      </c>
      <c r="B324" s="141">
        <v>52</v>
      </c>
      <c r="C324" s="141">
        <v>0</v>
      </c>
      <c r="D324" s="4" t="s">
        <v>30</v>
      </c>
      <c r="E324" s="141">
        <v>852</v>
      </c>
      <c r="F324" s="3"/>
      <c r="G324" s="3"/>
      <c r="H324" s="3" t="s">
        <v>517</v>
      </c>
      <c r="I324" s="3" t="s">
        <v>81</v>
      </c>
      <c r="J324" s="22">
        <f t="shared" si="168"/>
        <v>3000000</v>
      </c>
      <c r="K324" s="22">
        <f t="shared" si="168"/>
        <v>2850000</v>
      </c>
      <c r="L324" s="22">
        <f t="shared" si="168"/>
        <v>150000</v>
      </c>
      <c r="M324" s="22">
        <f t="shared" si="168"/>
        <v>0</v>
      </c>
      <c r="N324" s="22">
        <f t="shared" si="168"/>
        <v>3000000</v>
      </c>
      <c r="O324" s="22">
        <f t="shared" si="168"/>
        <v>2280662.0700000003</v>
      </c>
      <c r="P324" s="255">
        <f t="shared" si="162"/>
        <v>76.022069000000016</v>
      </c>
      <c r="Q324" s="22" t="e">
        <f t="shared" si="168"/>
        <v>#REF!</v>
      </c>
      <c r="R324" s="254" t="e">
        <f t="shared" si="168"/>
        <v>#REF!</v>
      </c>
      <c r="S324" s="254" t="e">
        <f t="shared" si="168"/>
        <v>#REF!</v>
      </c>
      <c r="T324" s="254" t="e">
        <f t="shared" si="168"/>
        <v>#REF!</v>
      </c>
      <c r="U324" s="255" t="e">
        <f t="shared" si="163"/>
        <v>#REF!</v>
      </c>
    </row>
    <row r="325" spans="1:21" ht="30" x14ac:dyDescent="0.25">
      <c r="A325" s="167" t="s">
        <v>41</v>
      </c>
      <c r="B325" s="141">
        <v>52</v>
      </c>
      <c r="C325" s="141">
        <v>0</v>
      </c>
      <c r="D325" s="4" t="s">
        <v>30</v>
      </c>
      <c r="E325" s="141">
        <v>852</v>
      </c>
      <c r="F325" s="3"/>
      <c r="G325" s="3"/>
      <c r="H325" s="3" t="s">
        <v>517</v>
      </c>
      <c r="I325" s="3" t="s">
        <v>83</v>
      </c>
      <c r="J325" s="22">
        <f>'6.ВС'!J285</f>
        <v>3000000</v>
      </c>
      <c r="K325" s="22">
        <f>'6.ВС'!K285</f>
        <v>2850000</v>
      </c>
      <c r="L325" s="22">
        <f>'6.ВС'!L285</f>
        <v>150000</v>
      </c>
      <c r="M325" s="22">
        <f>'6.ВС'!M285</f>
        <v>0</v>
      </c>
      <c r="N325" s="22">
        <f>'6.ВС'!N285</f>
        <v>3000000</v>
      </c>
      <c r="O325" s="22">
        <f>'6.ВС'!O285</f>
        <v>2280662.0700000003</v>
      </c>
      <c r="P325" s="22">
        <f>'6.ВС'!P285</f>
        <v>76.022069000000016</v>
      </c>
      <c r="Q325" s="22" t="e">
        <f>'6.ВС'!#REF!</f>
        <v>#REF!</v>
      </c>
      <c r="R325" s="22" t="e">
        <f>'6.ВС'!#REF!</f>
        <v>#REF!</v>
      </c>
      <c r="S325" s="22" t="e">
        <f>'6.ВС'!#REF!</f>
        <v>#REF!</v>
      </c>
      <c r="T325" s="22" t="e">
        <f>'6.ВС'!#REF!</f>
        <v>#REF!</v>
      </c>
      <c r="U325" s="255" t="e">
        <f t="shared" si="163"/>
        <v>#REF!</v>
      </c>
    </row>
    <row r="326" spans="1:21" ht="30" x14ac:dyDescent="0.25">
      <c r="A326" s="16" t="s">
        <v>178</v>
      </c>
      <c r="B326" s="141">
        <v>52</v>
      </c>
      <c r="C326" s="141">
        <v>0</v>
      </c>
      <c r="D326" s="3" t="s">
        <v>101</v>
      </c>
      <c r="E326" s="141"/>
      <c r="F326" s="3"/>
      <c r="G326" s="3"/>
      <c r="H326" s="3"/>
      <c r="I326" s="3"/>
      <c r="J326" s="22">
        <f t="shared" ref="J326:T329" si="169">J327</f>
        <v>523980</v>
      </c>
      <c r="K326" s="22">
        <f t="shared" si="169"/>
        <v>332280</v>
      </c>
      <c r="L326" s="22">
        <f t="shared" si="169"/>
        <v>191700</v>
      </c>
      <c r="M326" s="22">
        <f t="shared" si="169"/>
        <v>0</v>
      </c>
      <c r="N326" s="22">
        <f t="shared" si="169"/>
        <v>523980</v>
      </c>
      <c r="O326" s="22">
        <f t="shared" si="169"/>
        <v>523980</v>
      </c>
      <c r="P326" s="255">
        <f t="shared" si="162"/>
        <v>100</v>
      </c>
      <c r="Q326" s="22" t="e">
        <f t="shared" si="169"/>
        <v>#REF!</v>
      </c>
      <c r="R326" s="254" t="e">
        <f t="shared" si="169"/>
        <v>#REF!</v>
      </c>
      <c r="S326" s="254" t="e">
        <f t="shared" si="169"/>
        <v>#REF!</v>
      </c>
      <c r="T326" s="254" t="e">
        <f t="shared" si="169"/>
        <v>#REF!</v>
      </c>
      <c r="U326" s="255" t="e">
        <f t="shared" si="163"/>
        <v>#REF!</v>
      </c>
    </row>
    <row r="327" spans="1:21" s="2" customFormat="1" ht="45" x14ac:dyDescent="0.25">
      <c r="A327" s="16" t="s">
        <v>111</v>
      </c>
      <c r="B327" s="141">
        <v>52</v>
      </c>
      <c r="C327" s="141">
        <v>0</v>
      </c>
      <c r="D327" s="4" t="s">
        <v>101</v>
      </c>
      <c r="E327" s="141">
        <v>852</v>
      </c>
      <c r="F327" s="4"/>
      <c r="G327" s="4"/>
      <c r="H327" s="4"/>
      <c r="I327" s="3"/>
      <c r="J327" s="22">
        <f t="shared" si="169"/>
        <v>523980</v>
      </c>
      <c r="K327" s="22">
        <f t="shared" si="169"/>
        <v>332280</v>
      </c>
      <c r="L327" s="22">
        <f t="shared" si="169"/>
        <v>191700</v>
      </c>
      <c r="M327" s="22">
        <f t="shared" si="169"/>
        <v>0</v>
      </c>
      <c r="N327" s="22">
        <f t="shared" si="169"/>
        <v>523980</v>
      </c>
      <c r="O327" s="22">
        <f t="shared" si="169"/>
        <v>523980</v>
      </c>
      <c r="P327" s="255">
        <f t="shared" si="162"/>
        <v>100</v>
      </c>
      <c r="Q327" s="22" t="e">
        <f t="shared" si="169"/>
        <v>#REF!</v>
      </c>
      <c r="R327" s="254" t="e">
        <f t="shared" si="169"/>
        <v>#REF!</v>
      </c>
      <c r="S327" s="254" t="e">
        <f t="shared" si="169"/>
        <v>#REF!</v>
      </c>
      <c r="T327" s="254" t="e">
        <f t="shared" si="169"/>
        <v>#REF!</v>
      </c>
      <c r="U327" s="255" t="e">
        <f t="shared" si="163"/>
        <v>#REF!</v>
      </c>
    </row>
    <row r="328" spans="1:21" ht="45" x14ac:dyDescent="0.25">
      <c r="A328" s="16" t="s">
        <v>117</v>
      </c>
      <c r="B328" s="141">
        <v>52</v>
      </c>
      <c r="C328" s="141">
        <v>0</v>
      </c>
      <c r="D328" s="3" t="s">
        <v>101</v>
      </c>
      <c r="E328" s="141">
        <v>852</v>
      </c>
      <c r="F328" s="3" t="s">
        <v>76</v>
      </c>
      <c r="G328" s="3" t="s">
        <v>43</v>
      </c>
      <c r="H328" s="3" t="s">
        <v>179</v>
      </c>
      <c r="I328" s="3"/>
      <c r="J328" s="22">
        <f t="shared" si="169"/>
        <v>523980</v>
      </c>
      <c r="K328" s="22">
        <f t="shared" si="169"/>
        <v>332280</v>
      </c>
      <c r="L328" s="22">
        <f t="shared" si="169"/>
        <v>191700</v>
      </c>
      <c r="M328" s="22">
        <f t="shared" si="169"/>
        <v>0</v>
      </c>
      <c r="N328" s="22">
        <f t="shared" si="169"/>
        <v>523980</v>
      </c>
      <c r="O328" s="22">
        <f t="shared" si="169"/>
        <v>523980</v>
      </c>
      <c r="P328" s="255">
        <f t="shared" si="162"/>
        <v>100</v>
      </c>
      <c r="Q328" s="22" t="e">
        <f t="shared" si="169"/>
        <v>#REF!</v>
      </c>
      <c r="R328" s="254" t="e">
        <f t="shared" si="169"/>
        <v>#REF!</v>
      </c>
      <c r="S328" s="254" t="e">
        <f t="shared" si="169"/>
        <v>#REF!</v>
      </c>
      <c r="T328" s="254" t="e">
        <f t="shared" si="169"/>
        <v>#REF!</v>
      </c>
      <c r="U328" s="255" t="e">
        <f t="shared" si="163"/>
        <v>#REF!</v>
      </c>
    </row>
    <row r="329" spans="1:21" ht="60" x14ac:dyDescent="0.25">
      <c r="A329" s="167" t="s">
        <v>40</v>
      </c>
      <c r="B329" s="141">
        <v>52</v>
      </c>
      <c r="C329" s="141">
        <v>0</v>
      </c>
      <c r="D329" s="3" t="s">
        <v>101</v>
      </c>
      <c r="E329" s="141">
        <v>852</v>
      </c>
      <c r="F329" s="3" t="s">
        <v>76</v>
      </c>
      <c r="G329" s="3" t="s">
        <v>43</v>
      </c>
      <c r="H329" s="3" t="s">
        <v>179</v>
      </c>
      <c r="I329" s="3" t="s">
        <v>81</v>
      </c>
      <c r="J329" s="22">
        <f t="shared" si="169"/>
        <v>523980</v>
      </c>
      <c r="K329" s="22">
        <f t="shared" si="169"/>
        <v>332280</v>
      </c>
      <c r="L329" s="22">
        <f t="shared" si="169"/>
        <v>191700</v>
      </c>
      <c r="M329" s="22">
        <f t="shared" si="169"/>
        <v>0</v>
      </c>
      <c r="N329" s="22">
        <f t="shared" si="169"/>
        <v>523980</v>
      </c>
      <c r="O329" s="22">
        <f t="shared" si="169"/>
        <v>523980</v>
      </c>
      <c r="P329" s="255">
        <f t="shared" si="162"/>
        <v>100</v>
      </c>
      <c r="Q329" s="22" t="e">
        <f t="shared" si="169"/>
        <v>#REF!</v>
      </c>
      <c r="R329" s="254" t="e">
        <f t="shared" si="169"/>
        <v>#REF!</v>
      </c>
      <c r="S329" s="254" t="e">
        <f t="shared" si="169"/>
        <v>#REF!</v>
      </c>
      <c r="T329" s="254" t="e">
        <f t="shared" si="169"/>
        <v>#REF!</v>
      </c>
      <c r="U329" s="255" t="e">
        <f t="shared" si="163"/>
        <v>#REF!</v>
      </c>
    </row>
    <row r="330" spans="1:21" ht="30" x14ac:dyDescent="0.25">
      <c r="A330" s="167" t="s">
        <v>82</v>
      </c>
      <c r="B330" s="141">
        <v>52</v>
      </c>
      <c r="C330" s="141">
        <v>0</v>
      </c>
      <c r="D330" s="3" t="s">
        <v>101</v>
      </c>
      <c r="E330" s="141">
        <v>852</v>
      </c>
      <c r="F330" s="3" t="s">
        <v>76</v>
      </c>
      <c r="G330" s="3" t="s">
        <v>43</v>
      </c>
      <c r="H330" s="3" t="s">
        <v>179</v>
      </c>
      <c r="I330" s="3" t="s">
        <v>83</v>
      </c>
      <c r="J330" s="22">
        <f>'6.ВС'!J288</f>
        <v>523980</v>
      </c>
      <c r="K330" s="22">
        <f>'6.ВС'!K288</f>
        <v>332280</v>
      </c>
      <c r="L330" s="22">
        <f>'6.ВС'!L288</f>
        <v>191700</v>
      </c>
      <c r="M330" s="22">
        <f>'6.ВС'!M288</f>
        <v>0</v>
      </c>
      <c r="N330" s="22">
        <f>'6.ВС'!N288</f>
        <v>523980</v>
      </c>
      <c r="O330" s="22">
        <f>'6.ВС'!O288</f>
        <v>523980</v>
      </c>
      <c r="P330" s="255">
        <f t="shared" si="162"/>
        <v>100</v>
      </c>
      <c r="Q330" s="22" t="e">
        <f>'6.ВС'!#REF!</f>
        <v>#REF!</v>
      </c>
      <c r="R330" s="254" t="e">
        <f>'6.ВС'!#REF!</f>
        <v>#REF!</v>
      </c>
      <c r="S330" s="254" t="e">
        <f>'6.ВС'!#REF!</f>
        <v>#REF!</v>
      </c>
      <c r="T330" s="254" t="e">
        <f>'6.ВС'!#REF!</f>
        <v>#REF!</v>
      </c>
      <c r="U330" s="255" t="e">
        <f t="shared" si="163"/>
        <v>#REF!</v>
      </c>
    </row>
    <row r="331" spans="1:21" ht="30" x14ac:dyDescent="0.25">
      <c r="A331" s="16" t="s">
        <v>177</v>
      </c>
      <c r="B331" s="141">
        <v>52</v>
      </c>
      <c r="C331" s="141">
        <v>0</v>
      </c>
      <c r="D331" s="3" t="s">
        <v>76</v>
      </c>
      <c r="E331" s="141"/>
      <c r="F331" s="3"/>
      <c r="G331" s="3"/>
      <c r="H331" s="3"/>
      <c r="I331" s="3"/>
      <c r="J331" s="22">
        <f t="shared" ref="J331:T336" si="170">J332</f>
        <v>123400</v>
      </c>
      <c r="K331" s="22">
        <f t="shared" si="170"/>
        <v>0</v>
      </c>
      <c r="L331" s="22">
        <f t="shared" si="170"/>
        <v>123400</v>
      </c>
      <c r="M331" s="22">
        <f t="shared" si="170"/>
        <v>0</v>
      </c>
      <c r="N331" s="22">
        <f t="shared" si="170"/>
        <v>123400</v>
      </c>
      <c r="O331" s="22">
        <f t="shared" si="170"/>
        <v>4620</v>
      </c>
      <c r="P331" s="255">
        <f t="shared" si="162"/>
        <v>3.7439222042139382</v>
      </c>
      <c r="Q331" s="22" t="e">
        <f t="shared" si="170"/>
        <v>#REF!</v>
      </c>
      <c r="R331" s="254" t="e">
        <f t="shared" si="170"/>
        <v>#REF!</v>
      </c>
      <c r="S331" s="254" t="e">
        <f t="shared" si="170"/>
        <v>#REF!</v>
      </c>
      <c r="T331" s="254" t="e">
        <f t="shared" si="170"/>
        <v>#REF!</v>
      </c>
      <c r="U331" s="255" t="e">
        <f t="shared" si="163"/>
        <v>#REF!</v>
      </c>
    </row>
    <row r="332" spans="1:21" ht="45" x14ac:dyDescent="0.25">
      <c r="A332" s="16" t="s">
        <v>111</v>
      </c>
      <c r="B332" s="141">
        <v>52</v>
      </c>
      <c r="C332" s="141">
        <v>0</v>
      </c>
      <c r="D332" s="4" t="s">
        <v>76</v>
      </c>
      <c r="E332" s="141">
        <v>852</v>
      </c>
      <c r="F332" s="4"/>
      <c r="G332" s="4"/>
      <c r="H332" s="4"/>
      <c r="I332" s="3"/>
      <c r="J332" s="22">
        <f t="shared" si="170"/>
        <v>123400</v>
      </c>
      <c r="K332" s="22">
        <f t="shared" si="170"/>
        <v>0</v>
      </c>
      <c r="L332" s="22">
        <f t="shared" si="170"/>
        <v>123400</v>
      </c>
      <c r="M332" s="22">
        <f t="shared" si="170"/>
        <v>0</v>
      </c>
      <c r="N332" s="22">
        <f t="shared" si="170"/>
        <v>123400</v>
      </c>
      <c r="O332" s="22">
        <f t="shared" si="170"/>
        <v>4620</v>
      </c>
      <c r="P332" s="255">
        <f t="shared" si="162"/>
        <v>3.7439222042139382</v>
      </c>
      <c r="Q332" s="22" t="e">
        <f t="shared" si="170"/>
        <v>#REF!</v>
      </c>
      <c r="R332" s="254" t="e">
        <f t="shared" si="170"/>
        <v>#REF!</v>
      </c>
      <c r="S332" s="254" t="e">
        <f t="shared" si="170"/>
        <v>#REF!</v>
      </c>
      <c r="T332" s="254" t="e">
        <f t="shared" si="170"/>
        <v>#REF!</v>
      </c>
      <c r="U332" s="255" t="e">
        <f t="shared" si="163"/>
        <v>#REF!</v>
      </c>
    </row>
    <row r="333" spans="1:21" ht="30" x14ac:dyDescent="0.25">
      <c r="A333" s="16" t="s">
        <v>121</v>
      </c>
      <c r="B333" s="141">
        <v>52</v>
      </c>
      <c r="C333" s="141">
        <v>0</v>
      </c>
      <c r="D333" s="3" t="s">
        <v>76</v>
      </c>
      <c r="E333" s="141">
        <v>852</v>
      </c>
      <c r="F333" s="3" t="s">
        <v>76</v>
      </c>
      <c r="G333" s="3" t="s">
        <v>76</v>
      </c>
      <c r="H333" s="3" t="s">
        <v>216</v>
      </c>
      <c r="I333" s="3"/>
      <c r="J333" s="22">
        <f t="shared" ref="J333:O333" si="171">J334+J336</f>
        <v>123400</v>
      </c>
      <c r="K333" s="22">
        <f t="shared" si="171"/>
        <v>0</v>
      </c>
      <c r="L333" s="22">
        <f t="shared" si="171"/>
        <v>123400</v>
      </c>
      <c r="M333" s="22">
        <f t="shared" si="171"/>
        <v>0</v>
      </c>
      <c r="N333" s="22">
        <f t="shared" si="171"/>
        <v>123400</v>
      </c>
      <c r="O333" s="22">
        <f t="shared" si="171"/>
        <v>4620</v>
      </c>
      <c r="P333" s="255">
        <f t="shared" si="162"/>
        <v>3.7439222042139382</v>
      </c>
      <c r="Q333" s="22" t="e">
        <f t="shared" ref="Q333:T333" si="172">Q334+Q336</f>
        <v>#REF!</v>
      </c>
      <c r="R333" s="254" t="e">
        <f t="shared" si="172"/>
        <v>#REF!</v>
      </c>
      <c r="S333" s="254" t="e">
        <f t="shared" si="172"/>
        <v>#REF!</v>
      </c>
      <c r="T333" s="254" t="e">
        <f t="shared" si="172"/>
        <v>#REF!</v>
      </c>
      <c r="U333" s="255" t="e">
        <f t="shared" si="163"/>
        <v>#REF!</v>
      </c>
    </row>
    <row r="334" spans="1:21" ht="120" x14ac:dyDescent="0.25">
      <c r="A334" s="166" t="s">
        <v>15</v>
      </c>
      <c r="B334" s="141">
        <v>52</v>
      </c>
      <c r="C334" s="141">
        <v>0</v>
      </c>
      <c r="D334" s="3" t="s">
        <v>76</v>
      </c>
      <c r="E334" s="141">
        <v>852</v>
      </c>
      <c r="F334" s="3" t="s">
        <v>76</v>
      </c>
      <c r="G334" s="3" t="s">
        <v>76</v>
      </c>
      <c r="H334" s="3" t="s">
        <v>216</v>
      </c>
      <c r="I334" s="3" t="s">
        <v>17</v>
      </c>
      <c r="J334" s="22">
        <f t="shared" ref="J334:T334" si="173">J335</f>
        <v>16900</v>
      </c>
      <c r="K334" s="22">
        <f t="shared" si="173"/>
        <v>0</v>
      </c>
      <c r="L334" s="22">
        <f t="shared" si="173"/>
        <v>16900</v>
      </c>
      <c r="M334" s="22">
        <f t="shared" si="173"/>
        <v>0</v>
      </c>
      <c r="N334" s="22">
        <f t="shared" si="173"/>
        <v>16900</v>
      </c>
      <c r="O334" s="22">
        <f t="shared" si="173"/>
        <v>2100</v>
      </c>
      <c r="P334" s="255">
        <f t="shared" si="162"/>
        <v>12.42603550295858</v>
      </c>
      <c r="Q334" s="22" t="e">
        <f t="shared" si="173"/>
        <v>#REF!</v>
      </c>
      <c r="R334" s="254" t="e">
        <f t="shared" si="173"/>
        <v>#REF!</v>
      </c>
      <c r="S334" s="254" t="e">
        <f t="shared" si="173"/>
        <v>#REF!</v>
      </c>
      <c r="T334" s="254" t="e">
        <f t="shared" si="173"/>
        <v>#REF!</v>
      </c>
      <c r="U334" s="255" t="e">
        <f t="shared" si="163"/>
        <v>#REF!</v>
      </c>
    </row>
    <row r="335" spans="1:21" ht="30" x14ac:dyDescent="0.25">
      <c r="A335" s="167" t="s">
        <v>7</v>
      </c>
      <c r="B335" s="141">
        <v>52</v>
      </c>
      <c r="C335" s="141">
        <v>0</v>
      </c>
      <c r="D335" s="3" t="s">
        <v>76</v>
      </c>
      <c r="E335" s="141">
        <v>852</v>
      </c>
      <c r="F335" s="3" t="s">
        <v>76</v>
      </c>
      <c r="G335" s="3" t="s">
        <v>76</v>
      </c>
      <c r="H335" s="3" t="s">
        <v>216</v>
      </c>
      <c r="I335" s="3" t="s">
        <v>51</v>
      </c>
      <c r="J335" s="22">
        <f>'6.ВС'!J308</f>
        <v>16900</v>
      </c>
      <c r="K335" s="22">
        <f>'6.ВС'!K308</f>
        <v>0</v>
      </c>
      <c r="L335" s="22">
        <f>'6.ВС'!L308</f>
        <v>16900</v>
      </c>
      <c r="M335" s="22">
        <f>'6.ВС'!M308</f>
        <v>0</v>
      </c>
      <c r="N335" s="22">
        <f>'6.ВС'!N308</f>
        <v>16900</v>
      </c>
      <c r="O335" s="22">
        <f>'6.ВС'!O308</f>
        <v>2100</v>
      </c>
      <c r="P335" s="255">
        <f t="shared" si="162"/>
        <v>12.42603550295858</v>
      </c>
      <c r="Q335" s="22" t="e">
        <f>'6.ВС'!#REF!</f>
        <v>#REF!</v>
      </c>
      <c r="R335" s="254" t="e">
        <f>'6.ВС'!#REF!</f>
        <v>#REF!</v>
      </c>
      <c r="S335" s="254" t="e">
        <f>'6.ВС'!#REF!</f>
        <v>#REF!</v>
      </c>
      <c r="T335" s="254" t="e">
        <f>'6.ВС'!#REF!</f>
        <v>#REF!</v>
      </c>
      <c r="U335" s="255" t="e">
        <f t="shared" si="163"/>
        <v>#REF!</v>
      </c>
    </row>
    <row r="336" spans="1:21" ht="60" x14ac:dyDescent="0.25">
      <c r="A336" s="167" t="s">
        <v>20</v>
      </c>
      <c r="B336" s="141">
        <v>52</v>
      </c>
      <c r="C336" s="141">
        <v>0</v>
      </c>
      <c r="D336" s="3" t="s">
        <v>76</v>
      </c>
      <c r="E336" s="141">
        <v>852</v>
      </c>
      <c r="F336" s="3" t="s">
        <v>76</v>
      </c>
      <c r="G336" s="3" t="s">
        <v>76</v>
      </c>
      <c r="H336" s="3" t="s">
        <v>216</v>
      </c>
      <c r="I336" s="3" t="s">
        <v>21</v>
      </c>
      <c r="J336" s="22">
        <f t="shared" si="170"/>
        <v>106500</v>
      </c>
      <c r="K336" s="22">
        <f t="shared" si="170"/>
        <v>0</v>
      </c>
      <c r="L336" s="22">
        <f t="shared" si="170"/>
        <v>106500</v>
      </c>
      <c r="M336" s="22">
        <f t="shared" si="170"/>
        <v>0</v>
      </c>
      <c r="N336" s="22">
        <f t="shared" si="170"/>
        <v>106500</v>
      </c>
      <c r="O336" s="22">
        <f t="shared" si="170"/>
        <v>2520</v>
      </c>
      <c r="P336" s="255">
        <f t="shared" si="162"/>
        <v>2.3661971830985915</v>
      </c>
      <c r="Q336" s="22" t="e">
        <f t="shared" si="170"/>
        <v>#REF!</v>
      </c>
      <c r="R336" s="254" t="e">
        <f t="shared" si="170"/>
        <v>#REF!</v>
      </c>
      <c r="S336" s="254" t="e">
        <f t="shared" si="170"/>
        <v>#REF!</v>
      </c>
      <c r="T336" s="254" t="e">
        <f t="shared" si="170"/>
        <v>#REF!</v>
      </c>
      <c r="U336" s="255" t="e">
        <f t="shared" si="163"/>
        <v>#REF!</v>
      </c>
    </row>
    <row r="337" spans="1:21" ht="60" x14ac:dyDescent="0.25">
      <c r="A337" s="167" t="s">
        <v>9</v>
      </c>
      <c r="B337" s="141">
        <v>52</v>
      </c>
      <c r="C337" s="141">
        <v>0</v>
      </c>
      <c r="D337" s="3" t="s">
        <v>76</v>
      </c>
      <c r="E337" s="141">
        <v>852</v>
      </c>
      <c r="F337" s="3" t="s">
        <v>76</v>
      </c>
      <c r="G337" s="3" t="s">
        <v>76</v>
      </c>
      <c r="H337" s="3" t="s">
        <v>216</v>
      </c>
      <c r="I337" s="3" t="s">
        <v>22</v>
      </c>
      <c r="J337" s="22">
        <f>'6.ВС'!J310</f>
        <v>106500</v>
      </c>
      <c r="K337" s="22">
        <f>'6.ВС'!K310</f>
        <v>0</v>
      </c>
      <c r="L337" s="22">
        <f>'6.ВС'!L310</f>
        <v>106500</v>
      </c>
      <c r="M337" s="22">
        <f>'6.ВС'!M310</f>
        <v>0</v>
      </c>
      <c r="N337" s="22">
        <f>'6.ВС'!N310</f>
        <v>106500</v>
      </c>
      <c r="O337" s="22">
        <f>'6.ВС'!O310</f>
        <v>2520</v>
      </c>
      <c r="P337" s="255">
        <f t="shared" si="162"/>
        <v>2.3661971830985915</v>
      </c>
      <c r="Q337" s="22" t="e">
        <f>'6.ВС'!#REF!</f>
        <v>#REF!</v>
      </c>
      <c r="R337" s="254" t="e">
        <f>'6.ВС'!#REF!</f>
        <v>#REF!</v>
      </c>
      <c r="S337" s="254" t="e">
        <f>'6.ВС'!#REF!</f>
        <v>#REF!</v>
      </c>
      <c r="T337" s="254" t="e">
        <f>'6.ВС'!#REF!</f>
        <v>#REF!</v>
      </c>
      <c r="U337" s="255" t="e">
        <f t="shared" si="163"/>
        <v>#REF!</v>
      </c>
    </row>
    <row r="338" spans="1:21" ht="75" x14ac:dyDescent="0.25">
      <c r="A338" s="16" t="s">
        <v>671</v>
      </c>
      <c r="B338" s="141">
        <v>52</v>
      </c>
      <c r="C338" s="141">
        <v>0</v>
      </c>
      <c r="D338" s="3" t="s">
        <v>57</v>
      </c>
      <c r="E338" s="141"/>
      <c r="F338" s="3"/>
      <c r="G338" s="3"/>
      <c r="H338" s="3"/>
      <c r="I338" s="3"/>
      <c r="J338" s="22">
        <f t="shared" ref="J338:T338" si="174">J339</f>
        <v>5357540</v>
      </c>
      <c r="K338" s="22">
        <f t="shared" si="174"/>
        <v>5357540</v>
      </c>
      <c r="L338" s="22">
        <f t="shared" si="174"/>
        <v>0</v>
      </c>
      <c r="M338" s="22">
        <f t="shared" si="174"/>
        <v>0</v>
      </c>
      <c r="N338" s="22">
        <f t="shared" si="174"/>
        <v>5357540</v>
      </c>
      <c r="O338" s="22">
        <f t="shared" si="174"/>
        <v>3624481.12</v>
      </c>
      <c r="P338" s="255">
        <f t="shared" si="162"/>
        <v>67.651965640947154</v>
      </c>
      <c r="Q338" s="22" t="e">
        <f t="shared" si="174"/>
        <v>#REF!</v>
      </c>
      <c r="R338" s="254" t="e">
        <f t="shared" si="174"/>
        <v>#REF!</v>
      </c>
      <c r="S338" s="254" t="e">
        <f t="shared" si="174"/>
        <v>#REF!</v>
      </c>
      <c r="T338" s="254" t="e">
        <f t="shared" si="174"/>
        <v>#REF!</v>
      </c>
      <c r="U338" s="255" t="e">
        <f t="shared" si="163"/>
        <v>#REF!</v>
      </c>
    </row>
    <row r="339" spans="1:21" ht="45" x14ac:dyDescent="0.25">
      <c r="A339" s="16" t="s">
        <v>111</v>
      </c>
      <c r="B339" s="141">
        <v>52</v>
      </c>
      <c r="C339" s="141">
        <v>0</v>
      </c>
      <c r="D339" s="4" t="s">
        <v>57</v>
      </c>
      <c r="E339" s="141">
        <v>852</v>
      </c>
      <c r="F339" s="4"/>
      <c r="G339" s="4"/>
      <c r="H339" s="4"/>
      <c r="I339" s="3"/>
      <c r="J339" s="22">
        <f>J340+J343+J346</f>
        <v>5357540</v>
      </c>
      <c r="K339" s="22">
        <f t="shared" ref="K339:T339" si="175">K340+K343+K346</f>
        <v>5357540</v>
      </c>
      <c r="L339" s="22">
        <f t="shared" si="175"/>
        <v>0</v>
      </c>
      <c r="M339" s="22">
        <f t="shared" si="175"/>
        <v>0</v>
      </c>
      <c r="N339" s="22">
        <f t="shared" si="175"/>
        <v>5357540</v>
      </c>
      <c r="O339" s="22">
        <f t="shared" si="175"/>
        <v>3624481.12</v>
      </c>
      <c r="P339" s="22">
        <f t="shared" si="175"/>
        <v>125.10453334612646</v>
      </c>
      <c r="Q339" s="22" t="e">
        <f t="shared" si="175"/>
        <v>#REF!</v>
      </c>
      <c r="R339" s="22" t="e">
        <f t="shared" si="175"/>
        <v>#REF!</v>
      </c>
      <c r="S339" s="22" t="e">
        <f t="shared" si="175"/>
        <v>#REF!</v>
      </c>
      <c r="T339" s="22" t="e">
        <f t="shared" si="175"/>
        <v>#REF!</v>
      </c>
      <c r="U339" s="255" t="e">
        <f t="shared" si="163"/>
        <v>#REF!</v>
      </c>
    </row>
    <row r="340" spans="1:21" ht="90" x14ac:dyDescent="0.25">
      <c r="A340" s="16" t="s">
        <v>124</v>
      </c>
      <c r="B340" s="141">
        <v>52</v>
      </c>
      <c r="C340" s="141">
        <v>0</v>
      </c>
      <c r="D340" s="3" t="s">
        <v>57</v>
      </c>
      <c r="E340" s="141">
        <v>852</v>
      </c>
      <c r="F340" s="3" t="s">
        <v>91</v>
      </c>
      <c r="G340" s="3" t="s">
        <v>45</v>
      </c>
      <c r="H340" s="3" t="s">
        <v>176</v>
      </c>
      <c r="I340" s="3"/>
      <c r="J340" s="22">
        <f t="shared" ref="J340:T341" si="176">J341</f>
        <v>259600</v>
      </c>
      <c r="K340" s="22">
        <f t="shared" si="176"/>
        <v>259600</v>
      </c>
      <c r="L340" s="22">
        <f t="shared" si="176"/>
        <v>0</v>
      </c>
      <c r="M340" s="22">
        <f t="shared" si="176"/>
        <v>0</v>
      </c>
      <c r="N340" s="22">
        <f t="shared" si="176"/>
        <v>259600</v>
      </c>
      <c r="O340" s="22">
        <f t="shared" si="176"/>
        <v>57800</v>
      </c>
      <c r="P340" s="255">
        <f t="shared" si="162"/>
        <v>22.265023112480741</v>
      </c>
      <c r="Q340" s="22" t="e">
        <f t="shared" si="176"/>
        <v>#REF!</v>
      </c>
      <c r="R340" s="254" t="e">
        <f t="shared" si="176"/>
        <v>#REF!</v>
      </c>
      <c r="S340" s="254" t="e">
        <f t="shared" si="176"/>
        <v>#REF!</v>
      </c>
      <c r="T340" s="254" t="e">
        <f t="shared" si="176"/>
        <v>#REF!</v>
      </c>
      <c r="U340" s="255" t="e">
        <f t="shared" si="163"/>
        <v>#REF!</v>
      </c>
    </row>
    <row r="341" spans="1:21" ht="30" x14ac:dyDescent="0.25">
      <c r="A341" s="166" t="s">
        <v>94</v>
      </c>
      <c r="B341" s="141">
        <v>52</v>
      </c>
      <c r="C341" s="141">
        <v>0</v>
      </c>
      <c r="D341" s="3" t="s">
        <v>57</v>
      </c>
      <c r="E341" s="141">
        <v>852</v>
      </c>
      <c r="F341" s="3" t="s">
        <v>91</v>
      </c>
      <c r="G341" s="3" t="s">
        <v>45</v>
      </c>
      <c r="H341" s="3" t="s">
        <v>176</v>
      </c>
      <c r="I341" s="3" t="s">
        <v>95</v>
      </c>
      <c r="J341" s="22">
        <f t="shared" si="176"/>
        <v>259600</v>
      </c>
      <c r="K341" s="22">
        <f t="shared" si="176"/>
        <v>259600</v>
      </c>
      <c r="L341" s="22">
        <f t="shared" si="176"/>
        <v>0</v>
      </c>
      <c r="M341" s="22">
        <f t="shared" si="176"/>
        <v>0</v>
      </c>
      <c r="N341" s="22">
        <f t="shared" si="176"/>
        <v>259600</v>
      </c>
      <c r="O341" s="22">
        <f t="shared" si="176"/>
        <v>57800</v>
      </c>
      <c r="P341" s="255">
        <f t="shared" si="162"/>
        <v>22.265023112480741</v>
      </c>
      <c r="Q341" s="22" t="e">
        <f t="shared" si="176"/>
        <v>#REF!</v>
      </c>
      <c r="R341" s="254" t="e">
        <f t="shared" si="176"/>
        <v>#REF!</v>
      </c>
      <c r="S341" s="254" t="e">
        <f t="shared" si="176"/>
        <v>#REF!</v>
      </c>
      <c r="T341" s="254" t="e">
        <f t="shared" si="176"/>
        <v>#REF!</v>
      </c>
      <c r="U341" s="255" t="e">
        <f t="shared" si="163"/>
        <v>#REF!</v>
      </c>
    </row>
    <row r="342" spans="1:21" ht="60" x14ac:dyDescent="0.25">
      <c r="A342" s="166" t="s">
        <v>96</v>
      </c>
      <c r="B342" s="141">
        <v>52</v>
      </c>
      <c r="C342" s="141">
        <v>0</v>
      </c>
      <c r="D342" s="3" t="s">
        <v>57</v>
      </c>
      <c r="E342" s="141">
        <v>852</v>
      </c>
      <c r="F342" s="3" t="s">
        <v>91</v>
      </c>
      <c r="G342" s="3" t="s">
        <v>45</v>
      </c>
      <c r="H342" s="3" t="s">
        <v>176</v>
      </c>
      <c r="I342" s="3" t="s">
        <v>97</v>
      </c>
      <c r="J342" s="22">
        <f>'6.ВС'!J340</f>
        <v>259600</v>
      </c>
      <c r="K342" s="22">
        <f>'6.ВС'!K340</f>
        <v>259600</v>
      </c>
      <c r="L342" s="22">
        <f>'6.ВС'!L340</f>
        <v>0</v>
      </c>
      <c r="M342" s="22">
        <f>'6.ВС'!M340</f>
        <v>0</v>
      </c>
      <c r="N342" s="22">
        <f>'6.ВС'!N340</f>
        <v>259600</v>
      </c>
      <c r="O342" s="22">
        <f>'6.ВС'!O340</f>
        <v>57800</v>
      </c>
      <c r="P342" s="22">
        <f>'6.ВС'!P340</f>
        <v>22.265023112480741</v>
      </c>
      <c r="Q342" s="22" t="e">
        <f>'6.ВС'!#REF!</f>
        <v>#REF!</v>
      </c>
      <c r="R342" s="22" t="e">
        <f>'6.ВС'!#REF!</f>
        <v>#REF!</v>
      </c>
      <c r="S342" s="22" t="e">
        <f>'6.ВС'!#REF!</f>
        <v>#REF!</v>
      </c>
      <c r="T342" s="22" t="e">
        <f>'6.ВС'!#REF!</f>
        <v>#REF!</v>
      </c>
      <c r="U342" s="255" t="e">
        <f t="shared" si="163"/>
        <v>#REF!</v>
      </c>
    </row>
    <row r="343" spans="1:21" ht="210" x14ac:dyDescent="0.25">
      <c r="A343" s="16" t="s">
        <v>736</v>
      </c>
      <c r="B343" s="141">
        <v>52</v>
      </c>
      <c r="C343" s="141">
        <v>0</v>
      </c>
      <c r="D343" s="3" t="s">
        <v>57</v>
      </c>
      <c r="E343" s="141">
        <v>852</v>
      </c>
      <c r="F343" s="3"/>
      <c r="G343" s="3"/>
      <c r="H343" s="3" t="s">
        <v>240</v>
      </c>
      <c r="I343" s="3"/>
      <c r="J343" s="22">
        <f t="shared" ref="J343:T344" si="177">J344</f>
        <v>43000</v>
      </c>
      <c r="K343" s="22">
        <f t="shared" si="177"/>
        <v>43000</v>
      </c>
      <c r="L343" s="22">
        <f t="shared" si="177"/>
        <v>0</v>
      </c>
      <c r="M343" s="22">
        <f t="shared" si="177"/>
        <v>0</v>
      </c>
      <c r="N343" s="22">
        <f t="shared" si="177"/>
        <v>43000</v>
      </c>
      <c r="O343" s="22">
        <f t="shared" si="177"/>
        <v>14000</v>
      </c>
      <c r="P343" s="255">
        <f t="shared" si="162"/>
        <v>32.558139534883722</v>
      </c>
      <c r="Q343" s="22" t="e">
        <f t="shared" si="177"/>
        <v>#REF!</v>
      </c>
      <c r="R343" s="254" t="e">
        <f t="shared" si="177"/>
        <v>#REF!</v>
      </c>
      <c r="S343" s="254" t="e">
        <f t="shared" si="177"/>
        <v>#REF!</v>
      </c>
      <c r="T343" s="254" t="e">
        <f t="shared" si="177"/>
        <v>#REF!</v>
      </c>
      <c r="U343" s="255" t="e">
        <f t="shared" si="163"/>
        <v>#REF!</v>
      </c>
    </row>
    <row r="344" spans="1:21" ht="60" x14ac:dyDescent="0.25">
      <c r="A344" s="167" t="s">
        <v>20</v>
      </c>
      <c r="B344" s="141">
        <v>52</v>
      </c>
      <c r="C344" s="141">
        <v>0</v>
      </c>
      <c r="D344" s="3" t="s">
        <v>57</v>
      </c>
      <c r="E344" s="141">
        <v>852</v>
      </c>
      <c r="F344" s="4" t="s">
        <v>91</v>
      </c>
      <c r="G344" s="4" t="s">
        <v>101</v>
      </c>
      <c r="H344" s="3" t="s">
        <v>240</v>
      </c>
      <c r="I344" s="3" t="s">
        <v>21</v>
      </c>
      <c r="J344" s="22">
        <f t="shared" si="177"/>
        <v>43000</v>
      </c>
      <c r="K344" s="22">
        <f t="shared" si="177"/>
        <v>43000</v>
      </c>
      <c r="L344" s="22">
        <f t="shared" si="177"/>
        <v>0</v>
      </c>
      <c r="M344" s="22">
        <f t="shared" si="177"/>
        <v>0</v>
      </c>
      <c r="N344" s="22">
        <f t="shared" si="177"/>
        <v>43000</v>
      </c>
      <c r="O344" s="22">
        <f t="shared" si="177"/>
        <v>14000</v>
      </c>
      <c r="P344" s="255">
        <f t="shared" si="162"/>
        <v>32.558139534883722</v>
      </c>
      <c r="Q344" s="22" t="e">
        <f t="shared" si="177"/>
        <v>#REF!</v>
      </c>
      <c r="R344" s="254" t="e">
        <f t="shared" si="177"/>
        <v>#REF!</v>
      </c>
      <c r="S344" s="254" t="e">
        <f t="shared" si="177"/>
        <v>#REF!</v>
      </c>
      <c r="T344" s="254" t="e">
        <f t="shared" si="177"/>
        <v>#REF!</v>
      </c>
      <c r="U344" s="255" t="e">
        <f t="shared" si="163"/>
        <v>#REF!</v>
      </c>
    </row>
    <row r="345" spans="1:21" ht="60" x14ac:dyDescent="0.25">
      <c r="A345" s="167" t="s">
        <v>9</v>
      </c>
      <c r="B345" s="141">
        <v>52</v>
      </c>
      <c r="C345" s="141">
        <v>0</v>
      </c>
      <c r="D345" s="3" t="s">
        <v>57</v>
      </c>
      <c r="E345" s="141">
        <v>852</v>
      </c>
      <c r="F345" s="4" t="s">
        <v>91</v>
      </c>
      <c r="G345" s="4" t="s">
        <v>101</v>
      </c>
      <c r="H345" s="3" t="s">
        <v>240</v>
      </c>
      <c r="I345" s="3" t="s">
        <v>22</v>
      </c>
      <c r="J345" s="22">
        <f>'6.ВС'!J348</f>
        <v>43000</v>
      </c>
      <c r="K345" s="22">
        <f>'6.ВС'!K348</f>
        <v>43000</v>
      </c>
      <c r="L345" s="22">
        <f>'6.ВС'!L348</f>
        <v>0</v>
      </c>
      <c r="M345" s="22">
        <f>'6.ВС'!M348</f>
        <v>0</v>
      </c>
      <c r="N345" s="22">
        <f>'6.ВС'!N348</f>
        <v>43000</v>
      </c>
      <c r="O345" s="22">
        <f>'6.ВС'!O348</f>
        <v>14000</v>
      </c>
      <c r="P345" s="255">
        <f t="shared" si="162"/>
        <v>32.558139534883722</v>
      </c>
      <c r="Q345" s="22" t="e">
        <f>'6.ВС'!#REF!</f>
        <v>#REF!</v>
      </c>
      <c r="R345" s="254" t="e">
        <f>'6.ВС'!#REF!</f>
        <v>#REF!</v>
      </c>
      <c r="S345" s="254" t="e">
        <f>'6.ВС'!#REF!</f>
        <v>#REF!</v>
      </c>
      <c r="T345" s="254" t="e">
        <f>'6.ВС'!#REF!</f>
        <v>#REF!</v>
      </c>
      <c r="U345" s="255" t="e">
        <f t="shared" si="163"/>
        <v>#REF!</v>
      </c>
    </row>
    <row r="346" spans="1:21" ht="150" x14ac:dyDescent="0.25">
      <c r="A346" s="167" t="s">
        <v>734</v>
      </c>
      <c r="B346" s="141">
        <v>52</v>
      </c>
      <c r="C346" s="141">
        <v>0</v>
      </c>
      <c r="D346" s="3" t="s">
        <v>57</v>
      </c>
      <c r="E346" s="141">
        <v>852</v>
      </c>
      <c r="F346" s="3" t="s">
        <v>91</v>
      </c>
      <c r="G346" s="3" t="s">
        <v>13</v>
      </c>
      <c r="H346" s="3" t="s">
        <v>241</v>
      </c>
      <c r="I346" s="3"/>
      <c r="J346" s="22">
        <f t="shared" ref="J346:T346" si="178">J347</f>
        <v>5054940</v>
      </c>
      <c r="K346" s="22">
        <f t="shared" si="178"/>
        <v>5054940</v>
      </c>
      <c r="L346" s="22">
        <f t="shared" si="178"/>
        <v>0</v>
      </c>
      <c r="M346" s="22">
        <f t="shared" si="178"/>
        <v>0</v>
      </c>
      <c r="N346" s="22">
        <f t="shared" si="178"/>
        <v>5054940</v>
      </c>
      <c r="O346" s="22">
        <f t="shared" si="178"/>
        <v>3552681.12</v>
      </c>
      <c r="P346" s="255">
        <f t="shared" si="162"/>
        <v>70.281370698762004</v>
      </c>
      <c r="Q346" s="22" t="e">
        <f t="shared" si="178"/>
        <v>#REF!</v>
      </c>
      <c r="R346" s="254" t="e">
        <f t="shared" si="178"/>
        <v>#REF!</v>
      </c>
      <c r="S346" s="254" t="e">
        <f t="shared" si="178"/>
        <v>#REF!</v>
      </c>
      <c r="T346" s="254" t="e">
        <f t="shared" si="178"/>
        <v>#REF!</v>
      </c>
      <c r="U346" s="255" t="e">
        <f t="shared" si="163"/>
        <v>#REF!</v>
      </c>
    </row>
    <row r="347" spans="1:21" ht="30" x14ac:dyDescent="0.25">
      <c r="A347" s="166" t="s">
        <v>94</v>
      </c>
      <c r="B347" s="141">
        <v>52</v>
      </c>
      <c r="C347" s="141">
        <v>0</v>
      </c>
      <c r="D347" s="3" t="s">
        <v>57</v>
      </c>
      <c r="E347" s="141">
        <v>852</v>
      </c>
      <c r="F347" s="3" t="s">
        <v>91</v>
      </c>
      <c r="G347" s="3" t="s">
        <v>13</v>
      </c>
      <c r="H347" s="3" t="s">
        <v>241</v>
      </c>
      <c r="I347" s="3" t="s">
        <v>95</v>
      </c>
      <c r="J347" s="22">
        <f t="shared" ref="J347:O347" si="179">J348+J349</f>
        <v>5054940</v>
      </c>
      <c r="K347" s="22">
        <f t="shared" si="179"/>
        <v>5054940</v>
      </c>
      <c r="L347" s="22">
        <f t="shared" si="179"/>
        <v>0</v>
      </c>
      <c r="M347" s="22">
        <f t="shared" si="179"/>
        <v>0</v>
      </c>
      <c r="N347" s="22">
        <f t="shared" si="179"/>
        <v>5054940</v>
      </c>
      <c r="O347" s="22">
        <f t="shared" si="179"/>
        <v>3552681.12</v>
      </c>
      <c r="P347" s="255">
        <f t="shared" si="162"/>
        <v>70.281370698762004</v>
      </c>
      <c r="Q347" s="22" t="e">
        <f t="shared" ref="Q347:T347" si="180">Q348+Q349</f>
        <v>#REF!</v>
      </c>
      <c r="R347" s="254" t="e">
        <f t="shared" si="180"/>
        <v>#REF!</v>
      </c>
      <c r="S347" s="254" t="e">
        <f t="shared" si="180"/>
        <v>#REF!</v>
      </c>
      <c r="T347" s="254" t="e">
        <f t="shared" si="180"/>
        <v>#REF!</v>
      </c>
      <c r="U347" s="255" t="e">
        <f t="shared" si="163"/>
        <v>#REF!</v>
      </c>
    </row>
    <row r="348" spans="1:21" ht="30" x14ac:dyDescent="0.25">
      <c r="A348" s="166" t="s">
        <v>102</v>
      </c>
      <c r="B348" s="141">
        <v>52</v>
      </c>
      <c r="C348" s="141">
        <v>0</v>
      </c>
      <c r="D348" s="3" t="s">
        <v>57</v>
      </c>
      <c r="E348" s="141">
        <v>852</v>
      </c>
      <c r="F348" s="3" t="s">
        <v>91</v>
      </c>
      <c r="G348" s="3" t="s">
        <v>13</v>
      </c>
      <c r="H348" s="3" t="s">
        <v>241</v>
      </c>
      <c r="I348" s="3" t="s">
        <v>103</v>
      </c>
      <c r="J348" s="22">
        <f>'6.ВС'!J343</f>
        <v>3521497</v>
      </c>
      <c r="K348" s="22">
        <f>'6.ВС'!K343</f>
        <v>3521497</v>
      </c>
      <c r="L348" s="22">
        <f>'6.ВС'!L343</f>
        <v>0</v>
      </c>
      <c r="M348" s="22">
        <f>'6.ВС'!M343</f>
        <v>0</v>
      </c>
      <c r="N348" s="22">
        <f>'6.ВС'!N343</f>
        <v>3521497</v>
      </c>
      <c r="O348" s="22">
        <f>'6.ВС'!O343</f>
        <v>2555637.5699999998</v>
      </c>
      <c r="P348" s="255">
        <f t="shared" si="162"/>
        <v>72.572476137279111</v>
      </c>
      <c r="Q348" s="22" t="e">
        <f>'6.ВС'!#REF!</f>
        <v>#REF!</v>
      </c>
      <c r="R348" s="254" t="e">
        <f>'6.ВС'!#REF!</f>
        <v>#REF!</v>
      </c>
      <c r="S348" s="254" t="e">
        <f>'6.ВС'!#REF!</f>
        <v>#REF!</v>
      </c>
      <c r="T348" s="254" t="e">
        <f>'6.ВС'!#REF!</f>
        <v>#REF!</v>
      </c>
      <c r="U348" s="255" t="e">
        <f t="shared" si="163"/>
        <v>#REF!</v>
      </c>
    </row>
    <row r="349" spans="1:21" ht="60" x14ac:dyDescent="0.25">
      <c r="A349" s="166" t="s">
        <v>96</v>
      </c>
      <c r="B349" s="141">
        <v>52</v>
      </c>
      <c r="C349" s="141">
        <v>0</v>
      </c>
      <c r="D349" s="3" t="s">
        <v>57</v>
      </c>
      <c r="E349" s="141">
        <v>852</v>
      </c>
      <c r="F349" s="3" t="s">
        <v>91</v>
      </c>
      <c r="G349" s="3" t="s">
        <v>45</v>
      </c>
      <c r="H349" s="3" t="s">
        <v>241</v>
      </c>
      <c r="I349" s="3" t="s">
        <v>97</v>
      </c>
      <c r="J349" s="22">
        <f>'6.ВС'!J344</f>
        <v>1533443</v>
      </c>
      <c r="K349" s="22">
        <f>'6.ВС'!K344</f>
        <v>1533443</v>
      </c>
      <c r="L349" s="22">
        <f>'6.ВС'!L344</f>
        <v>0</v>
      </c>
      <c r="M349" s="22">
        <f>'6.ВС'!M344</f>
        <v>0</v>
      </c>
      <c r="N349" s="22">
        <f>'6.ВС'!N344</f>
        <v>1533443</v>
      </c>
      <c r="O349" s="22">
        <f>'6.ВС'!O344</f>
        <v>997043.55</v>
      </c>
      <c r="P349" s="255">
        <f t="shared" si="162"/>
        <v>65.019929009425198</v>
      </c>
      <c r="Q349" s="22" t="e">
        <f>'6.ВС'!#REF!</f>
        <v>#REF!</v>
      </c>
      <c r="R349" s="254" t="e">
        <f>'6.ВС'!#REF!</f>
        <v>#REF!</v>
      </c>
      <c r="S349" s="254" t="e">
        <f>'6.ВС'!#REF!</f>
        <v>#REF!</v>
      </c>
      <c r="T349" s="254" t="e">
        <f>'6.ВС'!#REF!</f>
        <v>#REF!</v>
      </c>
      <c r="U349" s="255" t="e">
        <f t="shared" si="163"/>
        <v>#REF!</v>
      </c>
    </row>
    <row r="350" spans="1:21" ht="45" x14ac:dyDescent="0.25">
      <c r="A350" s="16" t="s">
        <v>724</v>
      </c>
      <c r="B350" s="141">
        <v>53</v>
      </c>
      <c r="C350" s="141"/>
      <c r="D350" s="4"/>
      <c r="E350" s="141"/>
      <c r="F350" s="4"/>
      <c r="G350" s="4"/>
      <c r="H350" s="4"/>
      <c r="I350" s="3"/>
      <c r="J350" s="22">
        <f t="shared" ref="J350:O350" si="181">J351+J361</f>
        <v>8901900</v>
      </c>
      <c r="K350" s="22">
        <f t="shared" si="181"/>
        <v>859000</v>
      </c>
      <c r="L350" s="22">
        <f t="shared" si="181"/>
        <v>8040500</v>
      </c>
      <c r="M350" s="22">
        <f t="shared" si="181"/>
        <v>2400</v>
      </c>
      <c r="N350" s="22">
        <f t="shared" si="181"/>
        <v>8901900</v>
      </c>
      <c r="O350" s="22">
        <f t="shared" si="181"/>
        <v>6214467.0700000003</v>
      </c>
      <c r="P350" s="255">
        <f t="shared" si="162"/>
        <v>69.810569316662736</v>
      </c>
      <c r="Q350" s="22" t="e">
        <f t="shared" ref="Q350:T350" si="182">Q351+Q361</f>
        <v>#REF!</v>
      </c>
      <c r="R350" s="254" t="e">
        <f t="shared" si="182"/>
        <v>#REF!</v>
      </c>
      <c r="S350" s="254" t="e">
        <f t="shared" si="182"/>
        <v>#REF!</v>
      </c>
      <c r="T350" s="254" t="e">
        <f t="shared" si="182"/>
        <v>#REF!</v>
      </c>
      <c r="U350" s="255" t="e">
        <f t="shared" si="163"/>
        <v>#REF!</v>
      </c>
    </row>
    <row r="351" spans="1:21" ht="90" x14ac:dyDescent="0.25">
      <c r="A351" s="16" t="s">
        <v>672</v>
      </c>
      <c r="B351" s="141">
        <v>53</v>
      </c>
      <c r="C351" s="141">
        <v>0</v>
      </c>
      <c r="D351" s="4" t="s">
        <v>11</v>
      </c>
      <c r="E351" s="141"/>
      <c r="F351" s="4"/>
      <c r="G351" s="4"/>
      <c r="H351" s="4"/>
      <c r="I351" s="3"/>
      <c r="J351" s="22">
        <f t="shared" ref="J351:T351" si="183">J352</f>
        <v>6183900</v>
      </c>
      <c r="K351" s="22">
        <f t="shared" si="183"/>
        <v>0</v>
      </c>
      <c r="L351" s="22">
        <f t="shared" si="183"/>
        <v>6181500</v>
      </c>
      <c r="M351" s="22">
        <f t="shared" si="183"/>
        <v>2400</v>
      </c>
      <c r="N351" s="22">
        <f t="shared" si="183"/>
        <v>6183900</v>
      </c>
      <c r="O351" s="22">
        <f t="shared" si="183"/>
        <v>4086220.07</v>
      </c>
      <c r="P351" s="255">
        <f t="shared" si="162"/>
        <v>66.078365917948219</v>
      </c>
      <c r="Q351" s="22" t="e">
        <f t="shared" si="183"/>
        <v>#REF!</v>
      </c>
      <c r="R351" s="254" t="e">
        <f t="shared" si="183"/>
        <v>#REF!</v>
      </c>
      <c r="S351" s="254" t="e">
        <f t="shared" si="183"/>
        <v>#REF!</v>
      </c>
      <c r="T351" s="254" t="e">
        <f t="shared" si="183"/>
        <v>#REF!</v>
      </c>
      <c r="U351" s="255" t="e">
        <f t="shared" si="163"/>
        <v>#REF!</v>
      </c>
    </row>
    <row r="352" spans="1:21" ht="45" x14ac:dyDescent="0.25">
      <c r="A352" s="16" t="s">
        <v>126</v>
      </c>
      <c r="B352" s="141">
        <v>53</v>
      </c>
      <c r="C352" s="141">
        <v>0</v>
      </c>
      <c r="D352" s="3" t="s">
        <v>11</v>
      </c>
      <c r="E352" s="141">
        <v>853</v>
      </c>
      <c r="F352" s="3"/>
      <c r="G352" s="3"/>
      <c r="H352" s="3"/>
      <c r="I352" s="3"/>
      <c r="J352" s="22">
        <f t="shared" ref="J352:O352" si="184">J353+J358</f>
        <v>6183900</v>
      </c>
      <c r="K352" s="22">
        <f t="shared" si="184"/>
        <v>0</v>
      </c>
      <c r="L352" s="22">
        <f t="shared" si="184"/>
        <v>6181500</v>
      </c>
      <c r="M352" s="22">
        <f t="shared" si="184"/>
        <v>2400</v>
      </c>
      <c r="N352" s="22">
        <f t="shared" si="184"/>
        <v>6183900</v>
      </c>
      <c r="O352" s="22">
        <f t="shared" si="184"/>
        <v>4086220.07</v>
      </c>
      <c r="P352" s="255">
        <f t="shared" si="162"/>
        <v>66.078365917948219</v>
      </c>
      <c r="Q352" s="22" t="e">
        <f t="shared" ref="Q352:T352" si="185">Q353+Q358</f>
        <v>#REF!</v>
      </c>
      <c r="R352" s="254" t="e">
        <f t="shared" si="185"/>
        <v>#REF!</v>
      </c>
      <c r="S352" s="254" t="e">
        <f t="shared" si="185"/>
        <v>#REF!</v>
      </c>
      <c r="T352" s="254" t="e">
        <f t="shared" si="185"/>
        <v>#REF!</v>
      </c>
      <c r="U352" s="255" t="e">
        <f t="shared" si="163"/>
        <v>#REF!</v>
      </c>
    </row>
    <row r="353" spans="1:21" ht="60" x14ac:dyDescent="0.25">
      <c r="A353" s="16" t="s">
        <v>19</v>
      </c>
      <c r="B353" s="141">
        <v>53</v>
      </c>
      <c r="C353" s="141">
        <v>0</v>
      </c>
      <c r="D353" s="3" t="s">
        <v>11</v>
      </c>
      <c r="E353" s="5">
        <v>853</v>
      </c>
      <c r="F353" s="3" t="s">
        <v>16</v>
      </c>
      <c r="G353" s="3" t="s">
        <v>101</v>
      </c>
      <c r="H353" s="3" t="s">
        <v>184</v>
      </c>
      <c r="I353" s="3"/>
      <c r="J353" s="22">
        <f t="shared" ref="J353:O353" si="186">J354+J356</f>
        <v>6181500</v>
      </c>
      <c r="K353" s="22">
        <f t="shared" si="186"/>
        <v>0</v>
      </c>
      <c r="L353" s="22">
        <f t="shared" si="186"/>
        <v>6181500</v>
      </c>
      <c r="M353" s="22">
        <f t="shared" si="186"/>
        <v>0</v>
      </c>
      <c r="N353" s="22">
        <f t="shared" si="186"/>
        <v>6181500</v>
      </c>
      <c r="O353" s="22">
        <f t="shared" si="186"/>
        <v>4086220.07</v>
      </c>
      <c r="P353" s="255">
        <f t="shared" si="162"/>
        <v>66.104021192267254</v>
      </c>
      <c r="Q353" s="22" t="e">
        <f t="shared" ref="Q353:T353" si="187">Q354+Q356</f>
        <v>#REF!</v>
      </c>
      <c r="R353" s="254" t="e">
        <f t="shared" si="187"/>
        <v>#REF!</v>
      </c>
      <c r="S353" s="254" t="e">
        <f t="shared" si="187"/>
        <v>#REF!</v>
      </c>
      <c r="T353" s="254" t="e">
        <f t="shared" si="187"/>
        <v>#REF!</v>
      </c>
      <c r="U353" s="255" t="e">
        <f t="shared" si="163"/>
        <v>#REF!</v>
      </c>
    </row>
    <row r="354" spans="1:21" ht="120" x14ac:dyDescent="0.25">
      <c r="A354" s="166" t="s">
        <v>15</v>
      </c>
      <c r="B354" s="141">
        <v>53</v>
      </c>
      <c r="C354" s="141">
        <v>0</v>
      </c>
      <c r="D354" s="3" t="s">
        <v>11</v>
      </c>
      <c r="E354" s="5">
        <v>853</v>
      </c>
      <c r="F354" s="3" t="s">
        <v>11</v>
      </c>
      <c r="G354" s="3" t="s">
        <v>101</v>
      </c>
      <c r="H354" s="3" t="s">
        <v>184</v>
      </c>
      <c r="I354" s="3" t="s">
        <v>17</v>
      </c>
      <c r="J354" s="22">
        <f t="shared" ref="J354:T354" si="188">J355</f>
        <v>5913700</v>
      </c>
      <c r="K354" s="22">
        <f t="shared" si="188"/>
        <v>0</v>
      </c>
      <c r="L354" s="22">
        <f t="shared" si="188"/>
        <v>5913700</v>
      </c>
      <c r="M354" s="22">
        <f t="shared" si="188"/>
        <v>0</v>
      </c>
      <c r="N354" s="22">
        <f t="shared" si="188"/>
        <v>5913700</v>
      </c>
      <c r="O354" s="22">
        <f t="shared" si="188"/>
        <v>3981901.07</v>
      </c>
      <c r="P354" s="255">
        <f t="shared" si="162"/>
        <v>67.333497979268472</v>
      </c>
      <c r="Q354" s="22" t="e">
        <f t="shared" si="188"/>
        <v>#REF!</v>
      </c>
      <c r="R354" s="254" t="e">
        <f t="shared" si="188"/>
        <v>#REF!</v>
      </c>
      <c r="S354" s="254" t="e">
        <f t="shared" si="188"/>
        <v>#REF!</v>
      </c>
      <c r="T354" s="254" t="e">
        <f t="shared" si="188"/>
        <v>#REF!</v>
      </c>
      <c r="U354" s="255" t="e">
        <f t="shared" si="163"/>
        <v>#REF!</v>
      </c>
    </row>
    <row r="355" spans="1:21" ht="45" x14ac:dyDescent="0.25">
      <c r="A355" s="166" t="s">
        <v>8</v>
      </c>
      <c r="B355" s="141">
        <v>53</v>
      </c>
      <c r="C355" s="141">
        <v>0</v>
      </c>
      <c r="D355" s="3" t="s">
        <v>11</v>
      </c>
      <c r="E355" s="5">
        <v>853</v>
      </c>
      <c r="F355" s="3" t="s">
        <v>11</v>
      </c>
      <c r="G355" s="3" t="s">
        <v>101</v>
      </c>
      <c r="H355" s="3" t="s">
        <v>184</v>
      </c>
      <c r="I355" s="3" t="s">
        <v>18</v>
      </c>
      <c r="J355" s="22">
        <f>'6.ВС'!J354</f>
        <v>5913700</v>
      </c>
      <c r="K355" s="22">
        <f>'6.ВС'!K354</f>
        <v>0</v>
      </c>
      <c r="L355" s="22">
        <f>'6.ВС'!L354</f>
        <v>5913700</v>
      </c>
      <c r="M355" s="22">
        <f>'6.ВС'!M354</f>
        <v>0</v>
      </c>
      <c r="N355" s="22">
        <f>'6.ВС'!N354</f>
        <v>5913700</v>
      </c>
      <c r="O355" s="22">
        <f>'6.ВС'!O354</f>
        <v>3981901.07</v>
      </c>
      <c r="P355" s="255">
        <f t="shared" si="162"/>
        <v>67.333497979268472</v>
      </c>
      <c r="Q355" s="22" t="e">
        <f>'6.ВС'!#REF!</f>
        <v>#REF!</v>
      </c>
      <c r="R355" s="254" t="e">
        <f>'6.ВС'!#REF!</f>
        <v>#REF!</v>
      </c>
      <c r="S355" s="254" t="e">
        <f>'6.ВС'!#REF!</f>
        <v>#REF!</v>
      </c>
      <c r="T355" s="254" t="e">
        <f>'6.ВС'!#REF!</f>
        <v>#REF!</v>
      </c>
      <c r="U355" s="255" t="e">
        <f t="shared" si="163"/>
        <v>#REF!</v>
      </c>
    </row>
    <row r="356" spans="1:21" s="2" customFormat="1" ht="60" x14ac:dyDescent="0.25">
      <c r="A356" s="167" t="s">
        <v>20</v>
      </c>
      <c r="B356" s="141">
        <v>53</v>
      </c>
      <c r="C356" s="141">
        <v>0</v>
      </c>
      <c r="D356" s="3" t="s">
        <v>11</v>
      </c>
      <c r="E356" s="5">
        <v>853</v>
      </c>
      <c r="F356" s="3" t="s">
        <v>11</v>
      </c>
      <c r="G356" s="3" t="s">
        <v>101</v>
      </c>
      <c r="H356" s="3" t="s">
        <v>184</v>
      </c>
      <c r="I356" s="3" t="s">
        <v>21</v>
      </c>
      <c r="J356" s="58">
        <f t="shared" ref="J356:T356" si="189">J357</f>
        <v>267800</v>
      </c>
      <c r="K356" s="58">
        <f t="shared" si="189"/>
        <v>0</v>
      </c>
      <c r="L356" s="58">
        <f t="shared" si="189"/>
        <v>267800</v>
      </c>
      <c r="M356" s="58">
        <f t="shared" si="189"/>
        <v>0</v>
      </c>
      <c r="N356" s="58">
        <f t="shared" si="189"/>
        <v>267800</v>
      </c>
      <c r="O356" s="58">
        <f t="shared" si="189"/>
        <v>104319</v>
      </c>
      <c r="P356" s="255">
        <f t="shared" si="162"/>
        <v>38.954070201643013</v>
      </c>
      <c r="Q356" s="58" t="e">
        <f t="shared" si="189"/>
        <v>#REF!</v>
      </c>
      <c r="R356" s="261" t="e">
        <f t="shared" si="189"/>
        <v>#REF!</v>
      </c>
      <c r="S356" s="261" t="e">
        <f t="shared" si="189"/>
        <v>#REF!</v>
      </c>
      <c r="T356" s="261" t="e">
        <f t="shared" si="189"/>
        <v>#REF!</v>
      </c>
      <c r="U356" s="255" t="e">
        <f t="shared" si="163"/>
        <v>#REF!</v>
      </c>
    </row>
    <row r="357" spans="1:21" s="2" customFormat="1" ht="60" x14ac:dyDescent="0.25">
      <c r="A357" s="167" t="s">
        <v>9</v>
      </c>
      <c r="B357" s="141">
        <v>53</v>
      </c>
      <c r="C357" s="141">
        <v>0</v>
      </c>
      <c r="D357" s="3" t="s">
        <v>11</v>
      </c>
      <c r="E357" s="5">
        <v>853</v>
      </c>
      <c r="F357" s="3" t="s">
        <v>11</v>
      </c>
      <c r="G357" s="3" t="s">
        <v>101</v>
      </c>
      <c r="H357" s="3" t="s">
        <v>184</v>
      </c>
      <c r="I357" s="3" t="s">
        <v>22</v>
      </c>
      <c r="J357" s="58">
        <f>'6.ВС'!J356</f>
        <v>267800</v>
      </c>
      <c r="K357" s="58">
        <f>'6.ВС'!K356</f>
        <v>0</v>
      </c>
      <c r="L357" s="58">
        <f>'6.ВС'!L356</f>
        <v>267800</v>
      </c>
      <c r="M357" s="58">
        <f>'6.ВС'!M356</f>
        <v>0</v>
      </c>
      <c r="N357" s="58">
        <f>'6.ВС'!N356</f>
        <v>267800</v>
      </c>
      <c r="O357" s="58">
        <f>'6.ВС'!O356</f>
        <v>104319</v>
      </c>
      <c r="P357" s="255">
        <f t="shared" si="162"/>
        <v>38.954070201643013</v>
      </c>
      <c r="Q357" s="58" t="e">
        <f>'6.ВС'!#REF!</f>
        <v>#REF!</v>
      </c>
      <c r="R357" s="261" t="e">
        <f>'6.ВС'!#REF!</f>
        <v>#REF!</v>
      </c>
      <c r="S357" s="261" t="e">
        <f>'6.ВС'!#REF!</f>
        <v>#REF!</v>
      </c>
      <c r="T357" s="261" t="e">
        <f>'6.ВС'!#REF!</f>
        <v>#REF!</v>
      </c>
      <c r="U357" s="255" t="e">
        <f t="shared" si="163"/>
        <v>#REF!</v>
      </c>
    </row>
    <row r="358" spans="1:21" ht="135" x14ac:dyDescent="0.25">
      <c r="A358" s="9" t="s">
        <v>253</v>
      </c>
      <c r="B358" s="141">
        <v>53</v>
      </c>
      <c r="C358" s="141">
        <v>0</v>
      </c>
      <c r="D358" s="3" t="s">
        <v>11</v>
      </c>
      <c r="E358" s="5">
        <v>853</v>
      </c>
      <c r="F358" s="3"/>
      <c r="G358" s="3"/>
      <c r="H358" s="3" t="s">
        <v>254</v>
      </c>
      <c r="I358" s="3"/>
      <c r="J358" s="22">
        <f t="shared" ref="J358:T359" si="190">J359</f>
        <v>2400</v>
      </c>
      <c r="K358" s="22">
        <f t="shared" si="190"/>
        <v>0</v>
      </c>
      <c r="L358" s="22">
        <f t="shared" si="190"/>
        <v>0</v>
      </c>
      <c r="M358" s="22">
        <f t="shared" si="190"/>
        <v>2400</v>
      </c>
      <c r="N358" s="22">
        <f t="shared" si="190"/>
        <v>2400</v>
      </c>
      <c r="O358" s="22">
        <f t="shared" si="190"/>
        <v>0</v>
      </c>
      <c r="P358" s="255">
        <f t="shared" si="162"/>
        <v>0</v>
      </c>
      <c r="Q358" s="22" t="e">
        <f t="shared" si="190"/>
        <v>#REF!</v>
      </c>
      <c r="R358" s="254" t="e">
        <f t="shared" si="190"/>
        <v>#REF!</v>
      </c>
      <c r="S358" s="254" t="e">
        <f t="shared" si="190"/>
        <v>#REF!</v>
      </c>
      <c r="T358" s="254" t="e">
        <f t="shared" si="190"/>
        <v>#REF!</v>
      </c>
      <c r="U358" s="255" t="e">
        <f t="shared" si="163"/>
        <v>#REF!</v>
      </c>
    </row>
    <row r="359" spans="1:21" ht="60" x14ac:dyDescent="0.25">
      <c r="A359" s="167" t="s">
        <v>20</v>
      </c>
      <c r="B359" s="141">
        <v>53</v>
      </c>
      <c r="C359" s="141">
        <v>0</v>
      </c>
      <c r="D359" s="3" t="s">
        <v>11</v>
      </c>
      <c r="E359" s="5">
        <v>853</v>
      </c>
      <c r="F359" s="3"/>
      <c r="G359" s="3"/>
      <c r="H359" s="3" t="s">
        <v>254</v>
      </c>
      <c r="I359" s="3" t="s">
        <v>21</v>
      </c>
      <c r="J359" s="22">
        <f t="shared" si="190"/>
        <v>2400</v>
      </c>
      <c r="K359" s="22">
        <f t="shared" si="190"/>
        <v>0</v>
      </c>
      <c r="L359" s="22">
        <f t="shared" si="190"/>
        <v>0</v>
      </c>
      <c r="M359" s="22">
        <f t="shared" si="190"/>
        <v>2400</v>
      </c>
      <c r="N359" s="22">
        <f t="shared" si="190"/>
        <v>2400</v>
      </c>
      <c r="O359" s="22">
        <f t="shared" si="190"/>
        <v>0</v>
      </c>
      <c r="P359" s="255">
        <f t="shared" si="162"/>
        <v>0</v>
      </c>
      <c r="Q359" s="22" t="e">
        <f t="shared" si="190"/>
        <v>#REF!</v>
      </c>
      <c r="R359" s="254" t="e">
        <f t="shared" si="190"/>
        <v>#REF!</v>
      </c>
      <c r="S359" s="254" t="e">
        <f t="shared" si="190"/>
        <v>#REF!</v>
      </c>
      <c r="T359" s="254" t="e">
        <f t="shared" si="190"/>
        <v>#REF!</v>
      </c>
      <c r="U359" s="255" t="e">
        <f t="shared" si="163"/>
        <v>#REF!</v>
      </c>
    </row>
    <row r="360" spans="1:21" ht="60" x14ac:dyDescent="0.25">
      <c r="A360" s="167" t="s">
        <v>9</v>
      </c>
      <c r="B360" s="141">
        <v>53</v>
      </c>
      <c r="C360" s="141">
        <v>0</v>
      </c>
      <c r="D360" s="3" t="s">
        <v>11</v>
      </c>
      <c r="E360" s="5">
        <v>853</v>
      </c>
      <c r="F360" s="3"/>
      <c r="G360" s="3"/>
      <c r="H360" s="3" t="s">
        <v>254</v>
      </c>
      <c r="I360" s="3" t="s">
        <v>22</v>
      </c>
      <c r="J360" s="22">
        <f>'6.ВС'!J359</f>
        <v>2400</v>
      </c>
      <c r="K360" s="22">
        <f>'6.ВС'!K359</f>
        <v>0</v>
      </c>
      <c r="L360" s="22">
        <f>'6.ВС'!L359</f>
        <v>0</v>
      </c>
      <c r="M360" s="22">
        <f>'6.ВС'!M359</f>
        <v>2400</v>
      </c>
      <c r="N360" s="22">
        <f>'6.ВС'!N359</f>
        <v>2400</v>
      </c>
      <c r="O360" s="22">
        <f>'6.ВС'!O359</f>
        <v>0</v>
      </c>
      <c r="P360" s="255">
        <f t="shared" si="162"/>
        <v>0</v>
      </c>
      <c r="Q360" s="22" t="e">
        <f>'6.ВС'!#REF!</f>
        <v>#REF!</v>
      </c>
      <c r="R360" s="254" t="e">
        <f>'6.ВС'!#REF!</f>
        <v>#REF!</v>
      </c>
      <c r="S360" s="254" t="e">
        <f>'6.ВС'!#REF!</f>
        <v>#REF!</v>
      </c>
      <c r="T360" s="254" t="e">
        <f>'6.ВС'!#REF!</f>
        <v>#REF!</v>
      </c>
      <c r="U360" s="255" t="e">
        <f t="shared" si="163"/>
        <v>#REF!</v>
      </c>
    </row>
    <row r="361" spans="1:21" ht="75" x14ac:dyDescent="0.25">
      <c r="A361" s="16" t="s">
        <v>673</v>
      </c>
      <c r="B361" s="141">
        <v>53</v>
      </c>
      <c r="C361" s="141">
        <v>0</v>
      </c>
      <c r="D361" s="4" t="s">
        <v>43</v>
      </c>
      <c r="E361" s="141"/>
      <c r="F361" s="4"/>
      <c r="G361" s="4"/>
      <c r="H361" s="4"/>
      <c r="I361" s="4"/>
      <c r="J361" s="22">
        <f t="shared" ref="J361:T361" si="191">J362</f>
        <v>2718000</v>
      </c>
      <c r="K361" s="22">
        <f t="shared" si="191"/>
        <v>859000</v>
      </c>
      <c r="L361" s="22">
        <f t="shared" si="191"/>
        <v>1859000</v>
      </c>
      <c r="M361" s="22">
        <f t="shared" si="191"/>
        <v>0</v>
      </c>
      <c r="N361" s="22">
        <f t="shared" si="191"/>
        <v>2718000</v>
      </c>
      <c r="O361" s="22">
        <f t="shared" si="191"/>
        <v>2128247</v>
      </c>
      <c r="P361" s="255">
        <f t="shared" si="162"/>
        <v>78.301949963208244</v>
      </c>
      <c r="Q361" s="22" t="e">
        <f t="shared" si="191"/>
        <v>#REF!</v>
      </c>
      <c r="R361" s="254" t="e">
        <f t="shared" si="191"/>
        <v>#REF!</v>
      </c>
      <c r="S361" s="254" t="e">
        <f t="shared" si="191"/>
        <v>#REF!</v>
      </c>
      <c r="T361" s="254" t="e">
        <f t="shared" si="191"/>
        <v>#REF!</v>
      </c>
      <c r="U361" s="255" t="e">
        <f t="shared" si="163"/>
        <v>#REF!</v>
      </c>
    </row>
    <row r="362" spans="1:21" ht="45" x14ac:dyDescent="0.25">
      <c r="A362" s="16" t="s">
        <v>126</v>
      </c>
      <c r="B362" s="141">
        <v>53</v>
      </c>
      <c r="C362" s="141">
        <v>0</v>
      </c>
      <c r="D362" s="3" t="s">
        <v>43</v>
      </c>
      <c r="E362" s="141">
        <v>853</v>
      </c>
      <c r="F362" s="3"/>
      <c r="G362" s="3"/>
      <c r="H362" s="3"/>
      <c r="I362" s="3"/>
      <c r="J362" s="22">
        <f t="shared" ref="J362:O362" si="192">J363+J366</f>
        <v>2718000</v>
      </c>
      <c r="K362" s="22">
        <f t="shared" si="192"/>
        <v>859000</v>
      </c>
      <c r="L362" s="22">
        <f t="shared" si="192"/>
        <v>1859000</v>
      </c>
      <c r="M362" s="22">
        <f t="shared" si="192"/>
        <v>0</v>
      </c>
      <c r="N362" s="22">
        <f t="shared" si="192"/>
        <v>2718000</v>
      </c>
      <c r="O362" s="22">
        <f t="shared" si="192"/>
        <v>2128247</v>
      </c>
      <c r="P362" s="255">
        <f t="shared" si="162"/>
        <v>78.301949963208244</v>
      </c>
      <c r="Q362" s="22" t="e">
        <f t="shared" ref="Q362:T362" si="193">Q363+Q366</f>
        <v>#REF!</v>
      </c>
      <c r="R362" s="254" t="e">
        <f t="shared" si="193"/>
        <v>#REF!</v>
      </c>
      <c r="S362" s="254" t="e">
        <f t="shared" si="193"/>
        <v>#REF!</v>
      </c>
      <c r="T362" s="254" t="e">
        <f t="shared" si="193"/>
        <v>#REF!</v>
      </c>
      <c r="U362" s="255" t="e">
        <f t="shared" si="163"/>
        <v>#REF!</v>
      </c>
    </row>
    <row r="363" spans="1:21" ht="30" x14ac:dyDescent="0.25">
      <c r="A363" s="16" t="s">
        <v>223</v>
      </c>
      <c r="B363" s="141">
        <v>53</v>
      </c>
      <c r="C363" s="141">
        <v>0</v>
      </c>
      <c r="D363" s="4" t="s">
        <v>43</v>
      </c>
      <c r="E363" s="5">
        <v>853</v>
      </c>
      <c r="F363" s="4" t="s">
        <v>132</v>
      </c>
      <c r="G363" s="4" t="s">
        <v>11</v>
      </c>
      <c r="H363" s="4" t="s">
        <v>180</v>
      </c>
      <c r="I363" s="4"/>
      <c r="J363" s="22">
        <f t="shared" ref="J363:T364" si="194">J364</f>
        <v>859000</v>
      </c>
      <c r="K363" s="22">
        <f t="shared" si="194"/>
        <v>859000</v>
      </c>
      <c r="L363" s="22">
        <f t="shared" si="194"/>
        <v>0</v>
      </c>
      <c r="M363" s="22">
        <f t="shared" si="194"/>
        <v>0</v>
      </c>
      <c r="N363" s="22">
        <f t="shared" si="194"/>
        <v>859000</v>
      </c>
      <c r="O363" s="22">
        <f t="shared" si="194"/>
        <v>644247</v>
      </c>
      <c r="P363" s="255">
        <f t="shared" si="162"/>
        <v>74.999650756693825</v>
      </c>
      <c r="Q363" s="22" t="e">
        <f t="shared" si="194"/>
        <v>#REF!</v>
      </c>
      <c r="R363" s="254" t="e">
        <f t="shared" si="194"/>
        <v>#REF!</v>
      </c>
      <c r="S363" s="254" t="e">
        <f t="shared" si="194"/>
        <v>#REF!</v>
      </c>
      <c r="T363" s="254" t="e">
        <f t="shared" si="194"/>
        <v>#REF!</v>
      </c>
      <c r="U363" s="255" t="e">
        <f t="shared" si="163"/>
        <v>#REF!</v>
      </c>
    </row>
    <row r="364" spans="1:21" x14ac:dyDescent="0.25">
      <c r="A364" s="166" t="s">
        <v>34</v>
      </c>
      <c r="B364" s="141">
        <v>53</v>
      </c>
      <c r="C364" s="141">
        <v>0</v>
      </c>
      <c r="D364" s="3" t="s">
        <v>43</v>
      </c>
      <c r="E364" s="5">
        <v>853</v>
      </c>
      <c r="F364" s="3" t="s">
        <v>132</v>
      </c>
      <c r="G364" s="3" t="s">
        <v>11</v>
      </c>
      <c r="H364" s="3" t="s">
        <v>180</v>
      </c>
      <c r="I364" s="3" t="s">
        <v>35</v>
      </c>
      <c r="J364" s="22">
        <f t="shared" si="194"/>
        <v>859000</v>
      </c>
      <c r="K364" s="22">
        <f t="shared" si="194"/>
        <v>859000</v>
      </c>
      <c r="L364" s="22">
        <f t="shared" si="194"/>
        <v>0</v>
      </c>
      <c r="M364" s="22">
        <f t="shared" si="194"/>
        <v>0</v>
      </c>
      <c r="N364" s="22">
        <f t="shared" si="194"/>
        <v>859000</v>
      </c>
      <c r="O364" s="22">
        <f t="shared" si="194"/>
        <v>644247</v>
      </c>
      <c r="P364" s="255">
        <f t="shared" si="162"/>
        <v>74.999650756693825</v>
      </c>
      <c r="Q364" s="22" t="e">
        <f t="shared" si="194"/>
        <v>#REF!</v>
      </c>
      <c r="R364" s="254" t="e">
        <f t="shared" si="194"/>
        <v>#REF!</v>
      </c>
      <c r="S364" s="254" t="e">
        <f t="shared" si="194"/>
        <v>#REF!</v>
      </c>
      <c r="T364" s="254" t="e">
        <f t="shared" si="194"/>
        <v>#REF!</v>
      </c>
      <c r="U364" s="255" t="e">
        <f t="shared" si="163"/>
        <v>#REF!</v>
      </c>
    </row>
    <row r="365" spans="1:21" x14ac:dyDescent="0.25">
      <c r="A365" s="166" t="s">
        <v>134</v>
      </c>
      <c r="B365" s="141">
        <v>53</v>
      </c>
      <c r="C365" s="141">
        <v>0</v>
      </c>
      <c r="D365" s="3" t="s">
        <v>43</v>
      </c>
      <c r="E365" s="5">
        <v>853</v>
      </c>
      <c r="F365" s="3" t="s">
        <v>132</v>
      </c>
      <c r="G365" s="3" t="s">
        <v>11</v>
      </c>
      <c r="H365" s="4" t="s">
        <v>180</v>
      </c>
      <c r="I365" s="3" t="s">
        <v>135</v>
      </c>
      <c r="J365" s="22">
        <f>'6.ВС'!J371</f>
        <v>859000</v>
      </c>
      <c r="K365" s="22">
        <f>'6.ВС'!K371</f>
        <v>859000</v>
      </c>
      <c r="L365" s="22">
        <f>'6.ВС'!L371</f>
        <v>0</v>
      </c>
      <c r="M365" s="22">
        <f>'6.ВС'!M371</f>
        <v>0</v>
      </c>
      <c r="N365" s="22">
        <f>'6.ВС'!N371</f>
        <v>859000</v>
      </c>
      <c r="O365" s="22">
        <f>'6.ВС'!O371</f>
        <v>644247</v>
      </c>
      <c r="P365" s="255">
        <f t="shared" ref="P365:P403" si="195">O365/N365*100</f>
        <v>74.999650756693825</v>
      </c>
      <c r="Q365" s="22" t="e">
        <f>'6.ВС'!#REF!</f>
        <v>#REF!</v>
      </c>
      <c r="R365" s="254" t="e">
        <f>'6.ВС'!#REF!</f>
        <v>#REF!</v>
      </c>
      <c r="S365" s="254" t="e">
        <f>'6.ВС'!#REF!</f>
        <v>#REF!</v>
      </c>
      <c r="T365" s="254" t="e">
        <f>'6.ВС'!#REF!</f>
        <v>#REF!</v>
      </c>
      <c r="U365" s="255" t="e">
        <f t="shared" ref="U365:U403" si="196">T365/S365*100</f>
        <v>#REF!</v>
      </c>
    </row>
    <row r="366" spans="1:21" ht="45" x14ac:dyDescent="0.25">
      <c r="A366" s="16" t="s">
        <v>181</v>
      </c>
      <c r="B366" s="141">
        <v>53</v>
      </c>
      <c r="C366" s="141">
        <v>0</v>
      </c>
      <c r="D366" s="4" t="s">
        <v>43</v>
      </c>
      <c r="E366" s="5">
        <v>853</v>
      </c>
      <c r="F366" s="3" t="s">
        <v>132</v>
      </c>
      <c r="G366" s="3" t="s">
        <v>43</v>
      </c>
      <c r="H366" s="4" t="s">
        <v>219</v>
      </c>
      <c r="I366" s="3"/>
      <c r="J366" s="22">
        <f t="shared" ref="J366:T367" si="197">J367</f>
        <v>1859000</v>
      </c>
      <c r="K366" s="22">
        <f t="shared" si="197"/>
        <v>0</v>
      </c>
      <c r="L366" s="22">
        <f t="shared" si="197"/>
        <v>1859000</v>
      </c>
      <c r="M366" s="22">
        <f t="shared" si="197"/>
        <v>0</v>
      </c>
      <c r="N366" s="22">
        <f t="shared" si="197"/>
        <v>1859000</v>
      </c>
      <c r="O366" s="22">
        <f t="shared" si="197"/>
        <v>1484000</v>
      </c>
      <c r="P366" s="255">
        <f t="shared" si="195"/>
        <v>79.827864443249069</v>
      </c>
      <c r="Q366" s="22" t="e">
        <f t="shared" si="197"/>
        <v>#REF!</v>
      </c>
      <c r="R366" s="254" t="e">
        <f t="shared" si="197"/>
        <v>#REF!</v>
      </c>
      <c r="S366" s="254" t="e">
        <f t="shared" si="197"/>
        <v>#REF!</v>
      </c>
      <c r="T366" s="254" t="e">
        <f t="shared" si="197"/>
        <v>#REF!</v>
      </c>
      <c r="U366" s="255" t="e">
        <f t="shared" si="196"/>
        <v>#REF!</v>
      </c>
    </row>
    <row r="367" spans="1:21" x14ac:dyDescent="0.25">
      <c r="A367" s="166" t="s">
        <v>34</v>
      </c>
      <c r="B367" s="141">
        <v>53</v>
      </c>
      <c r="C367" s="141">
        <v>0</v>
      </c>
      <c r="D367" s="3" t="s">
        <v>43</v>
      </c>
      <c r="E367" s="5">
        <v>853</v>
      </c>
      <c r="F367" s="3" t="s">
        <v>132</v>
      </c>
      <c r="G367" s="3" t="s">
        <v>43</v>
      </c>
      <c r="H367" s="4" t="s">
        <v>219</v>
      </c>
      <c r="I367" s="3" t="s">
        <v>35</v>
      </c>
      <c r="J367" s="22">
        <f t="shared" si="197"/>
        <v>1859000</v>
      </c>
      <c r="K367" s="22">
        <f t="shared" si="197"/>
        <v>0</v>
      </c>
      <c r="L367" s="22">
        <f t="shared" si="197"/>
        <v>1859000</v>
      </c>
      <c r="M367" s="22">
        <f t="shared" si="197"/>
        <v>0</v>
      </c>
      <c r="N367" s="22">
        <f t="shared" si="197"/>
        <v>1859000</v>
      </c>
      <c r="O367" s="22">
        <f t="shared" si="197"/>
        <v>1484000</v>
      </c>
      <c r="P367" s="255">
        <f t="shared" si="195"/>
        <v>79.827864443249069</v>
      </c>
      <c r="Q367" s="22" t="e">
        <f t="shared" si="197"/>
        <v>#REF!</v>
      </c>
      <c r="R367" s="254" t="e">
        <f t="shared" si="197"/>
        <v>#REF!</v>
      </c>
      <c r="S367" s="254" t="e">
        <f t="shared" si="197"/>
        <v>#REF!</v>
      </c>
      <c r="T367" s="254" t="e">
        <f t="shared" si="197"/>
        <v>#REF!</v>
      </c>
      <c r="U367" s="255" t="e">
        <f t="shared" si="196"/>
        <v>#REF!</v>
      </c>
    </row>
    <row r="368" spans="1:21" x14ac:dyDescent="0.25">
      <c r="A368" s="166" t="s">
        <v>134</v>
      </c>
      <c r="B368" s="141">
        <v>53</v>
      </c>
      <c r="C368" s="141">
        <v>0</v>
      </c>
      <c r="D368" s="3" t="s">
        <v>43</v>
      </c>
      <c r="E368" s="5">
        <v>853</v>
      </c>
      <c r="F368" s="3" t="s">
        <v>132</v>
      </c>
      <c r="G368" s="3" t="s">
        <v>43</v>
      </c>
      <c r="H368" s="4" t="s">
        <v>219</v>
      </c>
      <c r="I368" s="3" t="s">
        <v>135</v>
      </c>
      <c r="J368" s="22">
        <f>'6.ВС'!J375</f>
        <v>1859000</v>
      </c>
      <c r="K368" s="22">
        <f>'6.ВС'!K375</f>
        <v>0</v>
      </c>
      <c r="L368" s="22">
        <f>'6.ВС'!L375</f>
        <v>1859000</v>
      </c>
      <c r="M368" s="22">
        <f>'6.ВС'!M375</f>
        <v>0</v>
      </c>
      <c r="N368" s="22">
        <f>'6.ВС'!N375</f>
        <v>1859000</v>
      </c>
      <c r="O368" s="22">
        <f>'6.ВС'!O375</f>
        <v>1484000</v>
      </c>
      <c r="P368" s="255">
        <f t="shared" si="195"/>
        <v>79.827864443249069</v>
      </c>
      <c r="Q368" s="22" t="e">
        <f>'6.ВС'!#REF!</f>
        <v>#REF!</v>
      </c>
      <c r="R368" s="254" t="e">
        <f>'6.ВС'!#REF!</f>
        <v>#REF!</v>
      </c>
      <c r="S368" s="254" t="e">
        <f>'6.ВС'!#REF!</f>
        <v>#REF!</v>
      </c>
      <c r="T368" s="254" t="e">
        <f>'6.ВС'!#REF!</f>
        <v>#REF!</v>
      </c>
      <c r="U368" s="255" t="e">
        <f t="shared" si="196"/>
        <v>#REF!</v>
      </c>
    </row>
    <row r="369" spans="1:21" x14ac:dyDescent="0.25">
      <c r="A369" s="16" t="s">
        <v>182</v>
      </c>
      <c r="B369" s="141">
        <v>70</v>
      </c>
      <c r="C369" s="141"/>
      <c r="D369" s="3"/>
      <c r="E369" s="5"/>
      <c r="F369" s="3"/>
      <c r="G369" s="3"/>
      <c r="H369" s="3"/>
      <c r="I369" s="3"/>
      <c r="J369" s="23">
        <f t="shared" ref="J369:O369" si="198">J370+J377+J381+J388+J394</f>
        <v>2678431</v>
      </c>
      <c r="K369" s="23">
        <f t="shared" si="198"/>
        <v>523431</v>
      </c>
      <c r="L369" s="23">
        <f t="shared" si="198"/>
        <v>2137000</v>
      </c>
      <c r="M369" s="23">
        <f t="shared" si="198"/>
        <v>18000</v>
      </c>
      <c r="N369" s="23">
        <f t="shared" si="198"/>
        <v>2678431</v>
      </c>
      <c r="O369" s="23">
        <f t="shared" si="198"/>
        <v>1431731.67</v>
      </c>
      <c r="P369" s="255">
        <f t="shared" si="195"/>
        <v>53.45411810123165</v>
      </c>
      <c r="Q369" s="23" t="e">
        <f>Q370+Q377+Q381+Q388+Q394</f>
        <v>#REF!</v>
      </c>
      <c r="R369" s="259" t="e">
        <f>R370+R377+R381+R388+R394</f>
        <v>#REF!</v>
      </c>
      <c r="S369" s="259" t="e">
        <f>S370+S377+S381+S388+S394</f>
        <v>#REF!</v>
      </c>
      <c r="T369" s="259" t="e">
        <f>T370+T377+T381+T388+T394</f>
        <v>#REF!</v>
      </c>
      <c r="U369" s="255" t="e">
        <f t="shared" si="196"/>
        <v>#REF!</v>
      </c>
    </row>
    <row r="370" spans="1:21" ht="30" x14ac:dyDescent="0.25">
      <c r="A370" s="16" t="s">
        <v>6</v>
      </c>
      <c r="B370" s="141">
        <v>70</v>
      </c>
      <c r="C370" s="141">
        <v>0</v>
      </c>
      <c r="D370" s="3" t="s">
        <v>175</v>
      </c>
      <c r="E370" s="5">
        <v>851</v>
      </c>
      <c r="F370" s="3"/>
      <c r="G370" s="3"/>
      <c r="H370" s="3"/>
      <c r="I370" s="3"/>
      <c r="J370" s="23">
        <f t="shared" ref="J370:O370" si="199">J371+J374</f>
        <v>411523.36</v>
      </c>
      <c r="K370" s="23">
        <f t="shared" si="199"/>
        <v>331523.36</v>
      </c>
      <c r="L370" s="23">
        <f t="shared" si="199"/>
        <v>80000</v>
      </c>
      <c r="M370" s="23">
        <f t="shared" si="199"/>
        <v>0</v>
      </c>
      <c r="N370" s="23">
        <f t="shared" si="199"/>
        <v>471523.36</v>
      </c>
      <c r="O370" s="23">
        <f t="shared" si="199"/>
        <v>471523.36</v>
      </c>
      <c r="P370" s="255">
        <f t="shared" si="195"/>
        <v>100</v>
      </c>
      <c r="Q370" s="23" t="e">
        <f t="shared" ref="Q370:T370" si="200">Q371+Q374</f>
        <v>#REF!</v>
      </c>
      <c r="R370" s="259" t="e">
        <f t="shared" si="200"/>
        <v>#REF!</v>
      </c>
      <c r="S370" s="259" t="e">
        <f t="shared" si="200"/>
        <v>#REF!</v>
      </c>
      <c r="T370" s="259" t="e">
        <f t="shared" si="200"/>
        <v>#REF!</v>
      </c>
      <c r="U370" s="255" t="e">
        <f t="shared" si="196"/>
        <v>#REF!</v>
      </c>
    </row>
    <row r="371" spans="1:21" ht="75" x14ac:dyDescent="0.25">
      <c r="A371" s="1" t="s">
        <v>763</v>
      </c>
      <c r="B371" s="196">
        <v>70</v>
      </c>
      <c r="C371" s="196">
        <v>0</v>
      </c>
      <c r="D371" s="3" t="s">
        <v>175</v>
      </c>
      <c r="E371" s="196">
        <v>851</v>
      </c>
      <c r="F371" s="3"/>
      <c r="G371" s="3"/>
      <c r="H371" s="3" t="s">
        <v>765</v>
      </c>
      <c r="I371" s="3"/>
      <c r="J371" s="23">
        <f t="shared" ref="J371:T371" si="201">J372</f>
        <v>331523.36</v>
      </c>
      <c r="K371" s="23">
        <f t="shared" si="201"/>
        <v>331523.36</v>
      </c>
      <c r="L371" s="23">
        <f t="shared" si="201"/>
        <v>0</v>
      </c>
      <c r="M371" s="23">
        <f t="shared" si="201"/>
        <v>0</v>
      </c>
      <c r="N371" s="23">
        <f t="shared" si="201"/>
        <v>331523.36</v>
      </c>
      <c r="O371" s="23">
        <f t="shared" si="201"/>
        <v>331523.36</v>
      </c>
      <c r="P371" s="255">
        <f t="shared" si="195"/>
        <v>100</v>
      </c>
      <c r="Q371" s="23" t="e">
        <f t="shared" si="201"/>
        <v>#REF!</v>
      </c>
      <c r="R371" s="259" t="e">
        <f t="shared" si="201"/>
        <v>#REF!</v>
      </c>
      <c r="S371" s="259" t="e">
        <f t="shared" si="201"/>
        <v>#REF!</v>
      </c>
      <c r="T371" s="259" t="e">
        <f t="shared" si="201"/>
        <v>#REF!</v>
      </c>
      <c r="U371" s="255" t="e">
        <f t="shared" si="196"/>
        <v>#REF!</v>
      </c>
    </row>
    <row r="372" spans="1:21" ht="120" x14ac:dyDescent="0.25">
      <c r="A372" s="1" t="s">
        <v>15</v>
      </c>
      <c r="B372" s="196">
        <v>70</v>
      </c>
      <c r="C372" s="196">
        <v>0</v>
      </c>
      <c r="D372" s="3" t="s">
        <v>175</v>
      </c>
      <c r="E372" s="196">
        <v>851</v>
      </c>
      <c r="F372" s="3"/>
      <c r="G372" s="3"/>
      <c r="H372" s="3" t="s">
        <v>765</v>
      </c>
      <c r="I372" s="3" t="s">
        <v>17</v>
      </c>
      <c r="J372" s="23">
        <f t="shared" ref="J372:T372" si="202">J373</f>
        <v>331523.36</v>
      </c>
      <c r="K372" s="23">
        <f t="shared" si="202"/>
        <v>331523.36</v>
      </c>
      <c r="L372" s="23">
        <f t="shared" si="202"/>
        <v>0</v>
      </c>
      <c r="M372" s="23">
        <f t="shared" si="202"/>
        <v>0</v>
      </c>
      <c r="N372" s="23">
        <f t="shared" si="202"/>
        <v>331523.36</v>
      </c>
      <c r="O372" s="23">
        <f t="shared" si="202"/>
        <v>331523.36</v>
      </c>
      <c r="P372" s="255">
        <f t="shared" si="195"/>
        <v>100</v>
      </c>
      <c r="Q372" s="23" t="e">
        <f t="shared" si="202"/>
        <v>#REF!</v>
      </c>
      <c r="R372" s="259" t="e">
        <f t="shared" si="202"/>
        <v>#REF!</v>
      </c>
      <c r="S372" s="259" t="e">
        <f t="shared" si="202"/>
        <v>#REF!</v>
      </c>
      <c r="T372" s="259" t="e">
        <f t="shared" si="202"/>
        <v>#REF!</v>
      </c>
      <c r="U372" s="255" t="e">
        <f t="shared" si="196"/>
        <v>#REF!</v>
      </c>
    </row>
    <row r="373" spans="1:21" ht="45" x14ac:dyDescent="0.25">
      <c r="A373" s="1" t="s">
        <v>499</v>
      </c>
      <c r="B373" s="196">
        <v>70</v>
      </c>
      <c r="C373" s="196">
        <v>0</v>
      </c>
      <c r="D373" s="3" t="s">
        <v>175</v>
      </c>
      <c r="E373" s="196">
        <v>851</v>
      </c>
      <c r="F373" s="3"/>
      <c r="G373" s="3"/>
      <c r="H373" s="3" t="s">
        <v>765</v>
      </c>
      <c r="I373" s="3" t="s">
        <v>18</v>
      </c>
      <c r="J373" s="23">
        <f>'6.ВС'!J53</f>
        <v>331523.36</v>
      </c>
      <c r="K373" s="23">
        <f>'6.ВС'!K53</f>
        <v>331523.36</v>
      </c>
      <c r="L373" s="23">
        <f>'6.ВС'!L53</f>
        <v>0</v>
      </c>
      <c r="M373" s="23">
        <f>'6.ВС'!M53</f>
        <v>0</v>
      </c>
      <c r="N373" s="23">
        <f>'6.ВС'!N53</f>
        <v>331523.36</v>
      </c>
      <c r="O373" s="23">
        <f>'6.ВС'!O53</f>
        <v>331523.36</v>
      </c>
      <c r="P373" s="255">
        <f t="shared" si="195"/>
        <v>100</v>
      </c>
      <c r="Q373" s="23" t="e">
        <f>'6.ВС'!#REF!</f>
        <v>#REF!</v>
      </c>
      <c r="R373" s="259" t="e">
        <f>'6.ВС'!#REF!</f>
        <v>#REF!</v>
      </c>
      <c r="S373" s="259" t="e">
        <f>'6.ВС'!#REF!</f>
        <v>#REF!</v>
      </c>
      <c r="T373" s="259" t="e">
        <f>'6.ВС'!#REF!</f>
        <v>#REF!</v>
      </c>
      <c r="U373" s="255" t="e">
        <f t="shared" si="196"/>
        <v>#REF!</v>
      </c>
    </row>
    <row r="374" spans="1:21" ht="30" x14ac:dyDescent="0.25">
      <c r="A374" s="16" t="s">
        <v>98</v>
      </c>
      <c r="B374" s="141">
        <v>70</v>
      </c>
      <c r="C374" s="141">
        <v>0</v>
      </c>
      <c r="D374" s="3" t="s">
        <v>175</v>
      </c>
      <c r="E374" s="141">
        <v>851</v>
      </c>
      <c r="F374" s="3" t="s">
        <v>11</v>
      </c>
      <c r="G374" s="3" t="s">
        <v>105</v>
      </c>
      <c r="H374" s="3" t="s">
        <v>252</v>
      </c>
      <c r="I374" s="3"/>
      <c r="J374" s="22">
        <f t="shared" ref="J374:T375" si="203">J375</f>
        <v>80000</v>
      </c>
      <c r="K374" s="22">
        <f t="shared" si="203"/>
        <v>0</v>
      </c>
      <c r="L374" s="22">
        <f t="shared" si="203"/>
        <v>80000</v>
      </c>
      <c r="M374" s="22">
        <f t="shared" si="203"/>
        <v>0</v>
      </c>
      <c r="N374" s="22">
        <f t="shared" si="203"/>
        <v>140000</v>
      </c>
      <c r="O374" s="22">
        <f t="shared" si="203"/>
        <v>140000</v>
      </c>
      <c r="P374" s="255">
        <f t="shared" si="195"/>
        <v>100</v>
      </c>
      <c r="Q374" s="22" t="e">
        <f t="shared" si="203"/>
        <v>#REF!</v>
      </c>
      <c r="R374" s="254" t="e">
        <f t="shared" si="203"/>
        <v>#REF!</v>
      </c>
      <c r="S374" s="254" t="e">
        <f t="shared" si="203"/>
        <v>#REF!</v>
      </c>
      <c r="T374" s="254" t="e">
        <f t="shared" si="203"/>
        <v>#REF!</v>
      </c>
      <c r="U374" s="255" t="e">
        <f t="shared" si="196"/>
        <v>#REF!</v>
      </c>
    </row>
    <row r="375" spans="1:21" ht="30" x14ac:dyDescent="0.25">
      <c r="A375" s="166" t="s">
        <v>94</v>
      </c>
      <c r="B375" s="141">
        <v>70</v>
      </c>
      <c r="C375" s="141">
        <v>0</v>
      </c>
      <c r="D375" s="3" t="s">
        <v>175</v>
      </c>
      <c r="E375" s="141">
        <v>851</v>
      </c>
      <c r="F375" s="3" t="s">
        <v>11</v>
      </c>
      <c r="G375" s="3" t="s">
        <v>105</v>
      </c>
      <c r="H375" s="3" t="s">
        <v>252</v>
      </c>
      <c r="I375" s="3" t="s">
        <v>95</v>
      </c>
      <c r="J375" s="22">
        <f t="shared" si="203"/>
        <v>80000</v>
      </c>
      <c r="K375" s="22">
        <f t="shared" si="203"/>
        <v>0</v>
      </c>
      <c r="L375" s="22">
        <f t="shared" si="203"/>
        <v>80000</v>
      </c>
      <c r="M375" s="22">
        <f t="shared" si="203"/>
        <v>0</v>
      </c>
      <c r="N375" s="22">
        <f t="shared" si="203"/>
        <v>140000</v>
      </c>
      <c r="O375" s="22">
        <f t="shared" si="203"/>
        <v>140000</v>
      </c>
      <c r="P375" s="255">
        <f t="shared" si="195"/>
        <v>100</v>
      </c>
      <c r="Q375" s="22" t="e">
        <f t="shared" si="203"/>
        <v>#REF!</v>
      </c>
      <c r="R375" s="254" t="e">
        <f t="shared" si="203"/>
        <v>#REF!</v>
      </c>
      <c r="S375" s="254" t="e">
        <f t="shared" si="203"/>
        <v>#REF!</v>
      </c>
      <c r="T375" s="254" t="e">
        <f t="shared" si="203"/>
        <v>#REF!</v>
      </c>
      <c r="U375" s="255" t="e">
        <f t="shared" si="196"/>
        <v>#REF!</v>
      </c>
    </row>
    <row r="376" spans="1:21" ht="60" x14ac:dyDescent="0.25">
      <c r="A376" s="166" t="s">
        <v>96</v>
      </c>
      <c r="B376" s="141">
        <v>70</v>
      </c>
      <c r="C376" s="141">
        <v>0</v>
      </c>
      <c r="D376" s="3" t="s">
        <v>175</v>
      </c>
      <c r="E376" s="141">
        <v>851</v>
      </c>
      <c r="F376" s="3" t="s">
        <v>11</v>
      </c>
      <c r="G376" s="3" t="s">
        <v>105</v>
      </c>
      <c r="H376" s="3" t="s">
        <v>252</v>
      </c>
      <c r="I376" s="3" t="s">
        <v>97</v>
      </c>
      <c r="J376" s="22">
        <f>'6.ВС'!J207</f>
        <v>80000</v>
      </c>
      <c r="K376" s="22">
        <f>'6.ВС'!K207</f>
        <v>0</v>
      </c>
      <c r="L376" s="22">
        <f>'6.ВС'!L207</f>
        <v>80000</v>
      </c>
      <c r="M376" s="22">
        <f>'6.ВС'!M207</f>
        <v>0</v>
      </c>
      <c r="N376" s="22">
        <f>'6.ВС'!N207</f>
        <v>140000</v>
      </c>
      <c r="O376" s="22">
        <f>'6.ВС'!O207</f>
        <v>140000</v>
      </c>
      <c r="P376" s="255">
        <f t="shared" si="195"/>
        <v>100</v>
      </c>
      <c r="Q376" s="22" t="e">
        <f>'6.ВС'!#REF!</f>
        <v>#REF!</v>
      </c>
      <c r="R376" s="254" t="e">
        <f>'6.ВС'!#REF!</f>
        <v>#REF!</v>
      </c>
      <c r="S376" s="254" t="e">
        <f>'6.ВС'!#REF!</f>
        <v>#REF!</v>
      </c>
      <c r="T376" s="254" t="e">
        <f>'6.ВС'!#REF!</f>
        <v>#REF!</v>
      </c>
      <c r="U376" s="255" t="e">
        <f t="shared" si="196"/>
        <v>#REF!</v>
      </c>
    </row>
    <row r="377" spans="1:21" ht="45" x14ac:dyDescent="0.25">
      <c r="A377" s="197" t="s">
        <v>111</v>
      </c>
      <c r="B377" s="196">
        <v>70</v>
      </c>
      <c r="C377" s="196">
        <v>0</v>
      </c>
      <c r="D377" s="3" t="s">
        <v>175</v>
      </c>
      <c r="E377" s="196">
        <v>852</v>
      </c>
      <c r="F377" s="3"/>
      <c r="G377" s="3"/>
      <c r="H377" s="3"/>
      <c r="I377" s="3"/>
      <c r="J377" s="23">
        <f t="shared" ref="J377:T377" si="204">J378</f>
        <v>40468.11</v>
      </c>
      <c r="K377" s="23">
        <f t="shared" si="204"/>
        <v>40468.11</v>
      </c>
      <c r="L377" s="23">
        <f t="shared" si="204"/>
        <v>0</v>
      </c>
      <c r="M377" s="23">
        <f t="shared" si="204"/>
        <v>0</v>
      </c>
      <c r="N377" s="23">
        <f t="shared" si="204"/>
        <v>40468.11</v>
      </c>
      <c r="O377" s="23">
        <f t="shared" si="204"/>
        <v>40468.11</v>
      </c>
      <c r="P377" s="255">
        <f t="shared" si="195"/>
        <v>100</v>
      </c>
      <c r="Q377" s="23" t="e">
        <f t="shared" si="204"/>
        <v>#REF!</v>
      </c>
      <c r="R377" s="259" t="e">
        <f t="shared" si="204"/>
        <v>#REF!</v>
      </c>
      <c r="S377" s="259" t="e">
        <f t="shared" si="204"/>
        <v>#REF!</v>
      </c>
      <c r="T377" s="259" t="e">
        <f t="shared" si="204"/>
        <v>#REF!</v>
      </c>
      <c r="U377" s="255" t="e">
        <f t="shared" si="196"/>
        <v>#REF!</v>
      </c>
    </row>
    <row r="378" spans="1:21" ht="75" x14ac:dyDescent="0.25">
      <c r="A378" s="1" t="s">
        <v>763</v>
      </c>
      <c r="B378" s="196">
        <v>70</v>
      </c>
      <c r="C378" s="196">
        <v>0</v>
      </c>
      <c r="D378" s="3" t="s">
        <v>175</v>
      </c>
      <c r="E378" s="196">
        <v>852</v>
      </c>
      <c r="F378" s="3"/>
      <c r="G378" s="3"/>
      <c r="H378" s="3" t="s">
        <v>765</v>
      </c>
      <c r="I378" s="3"/>
      <c r="J378" s="23">
        <f t="shared" ref="J378:T379" si="205">J379</f>
        <v>40468.11</v>
      </c>
      <c r="K378" s="23">
        <f t="shared" si="205"/>
        <v>40468.11</v>
      </c>
      <c r="L378" s="23">
        <f t="shared" si="205"/>
        <v>0</v>
      </c>
      <c r="M378" s="23">
        <f t="shared" si="205"/>
        <v>0</v>
      </c>
      <c r="N378" s="23">
        <f t="shared" si="205"/>
        <v>40468.11</v>
      </c>
      <c r="O378" s="23">
        <f t="shared" si="205"/>
        <v>40468.11</v>
      </c>
      <c r="P378" s="255">
        <f t="shared" si="195"/>
        <v>100</v>
      </c>
      <c r="Q378" s="23" t="e">
        <f t="shared" si="205"/>
        <v>#REF!</v>
      </c>
      <c r="R378" s="259" t="e">
        <f t="shared" si="205"/>
        <v>#REF!</v>
      </c>
      <c r="S378" s="259" t="e">
        <f t="shared" si="205"/>
        <v>#REF!</v>
      </c>
      <c r="T378" s="259" t="e">
        <f t="shared" si="205"/>
        <v>#REF!</v>
      </c>
      <c r="U378" s="255" t="e">
        <f t="shared" si="196"/>
        <v>#REF!</v>
      </c>
    </row>
    <row r="379" spans="1:21" ht="120" x14ac:dyDescent="0.25">
      <c r="A379" s="1" t="s">
        <v>15</v>
      </c>
      <c r="B379" s="196">
        <v>70</v>
      </c>
      <c r="C379" s="196">
        <v>0</v>
      </c>
      <c r="D379" s="3" t="s">
        <v>175</v>
      </c>
      <c r="E379" s="196">
        <v>852</v>
      </c>
      <c r="F379" s="3"/>
      <c r="G379" s="3"/>
      <c r="H379" s="3" t="s">
        <v>765</v>
      </c>
      <c r="I379" s="3" t="s">
        <v>17</v>
      </c>
      <c r="J379" s="23">
        <f t="shared" si="205"/>
        <v>40468.11</v>
      </c>
      <c r="K379" s="23">
        <f t="shared" si="205"/>
        <v>40468.11</v>
      </c>
      <c r="L379" s="23">
        <f t="shared" si="205"/>
        <v>0</v>
      </c>
      <c r="M379" s="23">
        <f t="shared" si="205"/>
        <v>0</v>
      </c>
      <c r="N379" s="23">
        <f t="shared" si="205"/>
        <v>40468.11</v>
      </c>
      <c r="O379" s="23">
        <f t="shared" si="205"/>
        <v>40468.11</v>
      </c>
      <c r="P379" s="255">
        <f t="shared" si="195"/>
        <v>100</v>
      </c>
      <c r="Q379" s="23" t="e">
        <f t="shared" si="205"/>
        <v>#REF!</v>
      </c>
      <c r="R379" s="259" t="e">
        <f t="shared" si="205"/>
        <v>#REF!</v>
      </c>
      <c r="S379" s="259" t="e">
        <f t="shared" si="205"/>
        <v>#REF!</v>
      </c>
      <c r="T379" s="259" t="e">
        <f t="shared" si="205"/>
        <v>#REF!</v>
      </c>
      <c r="U379" s="255" t="e">
        <f t="shared" si="196"/>
        <v>#REF!</v>
      </c>
    </row>
    <row r="380" spans="1:21" ht="45" x14ac:dyDescent="0.25">
      <c r="A380" s="1" t="s">
        <v>499</v>
      </c>
      <c r="B380" s="196">
        <v>70</v>
      </c>
      <c r="C380" s="196">
        <v>0</v>
      </c>
      <c r="D380" s="3" t="s">
        <v>175</v>
      </c>
      <c r="E380" s="196">
        <v>852</v>
      </c>
      <c r="F380" s="3"/>
      <c r="G380" s="3"/>
      <c r="H380" s="3" t="s">
        <v>765</v>
      </c>
      <c r="I380" s="3" t="s">
        <v>18</v>
      </c>
      <c r="J380" s="23">
        <f>'6.ВС'!J332</f>
        <v>40468.11</v>
      </c>
      <c r="K380" s="23">
        <f>'6.ВС'!K332</f>
        <v>40468.11</v>
      </c>
      <c r="L380" s="23">
        <f>'6.ВС'!L332</f>
        <v>0</v>
      </c>
      <c r="M380" s="23">
        <f>'6.ВС'!M332</f>
        <v>0</v>
      </c>
      <c r="N380" s="23">
        <f>'6.ВС'!N332</f>
        <v>40468.11</v>
      </c>
      <c r="O380" s="23">
        <f>'6.ВС'!O332</f>
        <v>40468.11</v>
      </c>
      <c r="P380" s="255">
        <f t="shared" si="195"/>
        <v>100</v>
      </c>
      <c r="Q380" s="23" t="e">
        <f>'6.ВС'!#REF!</f>
        <v>#REF!</v>
      </c>
      <c r="R380" s="259" t="e">
        <f>'6.ВС'!#REF!</f>
        <v>#REF!</v>
      </c>
      <c r="S380" s="259" t="e">
        <f>'6.ВС'!#REF!</f>
        <v>#REF!</v>
      </c>
      <c r="T380" s="259" t="e">
        <f>'6.ВС'!#REF!</f>
        <v>#REF!</v>
      </c>
      <c r="U380" s="255" t="e">
        <f t="shared" si="196"/>
        <v>#REF!</v>
      </c>
    </row>
    <row r="381" spans="1:21" ht="45" x14ac:dyDescent="0.25">
      <c r="A381" s="16" t="s">
        <v>126</v>
      </c>
      <c r="B381" s="141">
        <v>70</v>
      </c>
      <c r="C381" s="141">
        <v>0</v>
      </c>
      <c r="D381" s="3" t="s">
        <v>175</v>
      </c>
      <c r="E381" s="5">
        <v>853</v>
      </c>
      <c r="F381" s="3"/>
      <c r="G381" s="3"/>
      <c r="H381" s="3"/>
      <c r="I381" s="3"/>
      <c r="J381" s="23">
        <f>J382+J385</f>
        <v>1071439.53</v>
      </c>
      <c r="K381" s="23">
        <f t="shared" ref="K381:T381" si="206">K382+K385</f>
        <v>151439.53</v>
      </c>
      <c r="L381" s="23">
        <f t="shared" si="206"/>
        <v>920000</v>
      </c>
      <c r="M381" s="23">
        <f t="shared" si="206"/>
        <v>0</v>
      </c>
      <c r="N381" s="23">
        <f t="shared" si="206"/>
        <v>1011439.53</v>
      </c>
      <c r="O381" s="23">
        <f t="shared" si="206"/>
        <v>151439.53</v>
      </c>
      <c r="P381" s="23">
        <f t="shared" si="206"/>
        <v>100</v>
      </c>
      <c r="Q381" s="23" t="e">
        <f t="shared" si="206"/>
        <v>#REF!</v>
      </c>
      <c r="R381" s="23" t="e">
        <f t="shared" si="206"/>
        <v>#REF!</v>
      </c>
      <c r="S381" s="23" t="e">
        <f t="shared" si="206"/>
        <v>#REF!</v>
      </c>
      <c r="T381" s="23" t="e">
        <f t="shared" si="206"/>
        <v>#REF!</v>
      </c>
      <c r="U381" s="255" t="e">
        <f t="shared" si="196"/>
        <v>#REF!</v>
      </c>
    </row>
    <row r="382" spans="1:21" ht="75" x14ac:dyDescent="0.25">
      <c r="A382" s="1" t="s">
        <v>763</v>
      </c>
      <c r="B382" s="196">
        <v>70</v>
      </c>
      <c r="C382" s="196">
        <v>0</v>
      </c>
      <c r="D382" s="3" t="s">
        <v>175</v>
      </c>
      <c r="E382" s="196">
        <v>853</v>
      </c>
      <c r="F382" s="3"/>
      <c r="G382" s="3"/>
      <c r="H382" s="3" t="s">
        <v>765</v>
      </c>
      <c r="I382" s="3"/>
      <c r="J382" s="23">
        <f t="shared" ref="J382:T382" si="207">J383</f>
        <v>151439.53</v>
      </c>
      <c r="K382" s="23">
        <f t="shared" si="207"/>
        <v>151439.53</v>
      </c>
      <c r="L382" s="23">
        <f t="shared" si="207"/>
        <v>0</v>
      </c>
      <c r="M382" s="23">
        <f t="shared" si="207"/>
        <v>0</v>
      </c>
      <c r="N382" s="23">
        <f t="shared" si="207"/>
        <v>151439.53</v>
      </c>
      <c r="O382" s="23">
        <f t="shared" si="207"/>
        <v>151439.53</v>
      </c>
      <c r="P382" s="255">
        <f t="shared" si="195"/>
        <v>100</v>
      </c>
      <c r="Q382" s="23" t="e">
        <f t="shared" si="207"/>
        <v>#REF!</v>
      </c>
      <c r="R382" s="259" t="e">
        <f t="shared" si="207"/>
        <v>#REF!</v>
      </c>
      <c r="S382" s="259" t="e">
        <f t="shared" si="207"/>
        <v>#REF!</v>
      </c>
      <c r="T382" s="259" t="e">
        <f t="shared" si="207"/>
        <v>#REF!</v>
      </c>
      <c r="U382" s="255" t="e">
        <f t="shared" si="196"/>
        <v>#REF!</v>
      </c>
    </row>
    <row r="383" spans="1:21" ht="120" x14ac:dyDescent="0.25">
      <c r="A383" s="1" t="s">
        <v>15</v>
      </c>
      <c r="B383" s="196">
        <v>70</v>
      </c>
      <c r="C383" s="196">
        <v>0</v>
      </c>
      <c r="D383" s="3" t="s">
        <v>175</v>
      </c>
      <c r="E383" s="196">
        <v>853</v>
      </c>
      <c r="F383" s="3"/>
      <c r="G383" s="3"/>
      <c r="H383" s="3" t="s">
        <v>765</v>
      </c>
      <c r="I383" s="3" t="s">
        <v>17</v>
      </c>
      <c r="J383" s="23">
        <f t="shared" ref="J383:T383" si="208">J384</f>
        <v>151439.53</v>
      </c>
      <c r="K383" s="23">
        <f t="shared" si="208"/>
        <v>151439.53</v>
      </c>
      <c r="L383" s="23">
        <f t="shared" si="208"/>
        <v>0</v>
      </c>
      <c r="M383" s="23">
        <f t="shared" si="208"/>
        <v>0</v>
      </c>
      <c r="N383" s="23">
        <f t="shared" si="208"/>
        <v>151439.53</v>
      </c>
      <c r="O383" s="23">
        <f t="shared" si="208"/>
        <v>151439.53</v>
      </c>
      <c r="P383" s="255">
        <f t="shared" si="195"/>
        <v>100</v>
      </c>
      <c r="Q383" s="23" t="e">
        <f t="shared" si="208"/>
        <v>#REF!</v>
      </c>
      <c r="R383" s="259" t="e">
        <f t="shared" si="208"/>
        <v>#REF!</v>
      </c>
      <c r="S383" s="259" t="e">
        <f t="shared" si="208"/>
        <v>#REF!</v>
      </c>
      <c r="T383" s="259" t="e">
        <f t="shared" si="208"/>
        <v>#REF!</v>
      </c>
      <c r="U383" s="255" t="e">
        <f t="shared" si="196"/>
        <v>#REF!</v>
      </c>
    </row>
    <row r="384" spans="1:21" ht="45" x14ac:dyDescent="0.25">
      <c r="A384" s="1" t="s">
        <v>499</v>
      </c>
      <c r="B384" s="196">
        <v>70</v>
      </c>
      <c r="C384" s="196">
        <v>0</v>
      </c>
      <c r="D384" s="3" t="s">
        <v>175</v>
      </c>
      <c r="E384" s="196">
        <v>853</v>
      </c>
      <c r="F384" s="3"/>
      <c r="G384" s="3"/>
      <c r="H384" s="3" t="s">
        <v>765</v>
      </c>
      <c r="I384" s="3" t="s">
        <v>18</v>
      </c>
      <c r="J384" s="23">
        <f>'6.ВС'!J362</f>
        <v>151439.53</v>
      </c>
      <c r="K384" s="23">
        <f>'6.ВС'!K362</f>
        <v>151439.53</v>
      </c>
      <c r="L384" s="23">
        <f>'6.ВС'!L362</f>
        <v>0</v>
      </c>
      <c r="M384" s="23">
        <f>'6.ВС'!M362</f>
        <v>0</v>
      </c>
      <c r="N384" s="23">
        <f>'6.ВС'!N362</f>
        <v>151439.53</v>
      </c>
      <c r="O384" s="23">
        <f>'6.ВС'!O362</f>
        <v>151439.53</v>
      </c>
      <c r="P384" s="255">
        <f t="shared" si="195"/>
        <v>100</v>
      </c>
      <c r="Q384" s="23" t="e">
        <f>'6.ВС'!#REF!</f>
        <v>#REF!</v>
      </c>
      <c r="R384" s="259" t="e">
        <f>'6.ВС'!#REF!</f>
        <v>#REF!</v>
      </c>
      <c r="S384" s="259" t="e">
        <f>'6.ВС'!#REF!</f>
        <v>#REF!</v>
      </c>
      <c r="T384" s="259" t="e">
        <f>'6.ВС'!#REF!</f>
        <v>#REF!</v>
      </c>
      <c r="U384" s="255" t="e">
        <f t="shared" si="196"/>
        <v>#REF!</v>
      </c>
    </row>
    <row r="385" spans="1:21" ht="30" x14ac:dyDescent="0.25">
      <c r="A385" s="16" t="s">
        <v>98</v>
      </c>
      <c r="B385" s="141">
        <v>70</v>
      </c>
      <c r="C385" s="141">
        <v>0</v>
      </c>
      <c r="D385" s="3" t="s">
        <v>175</v>
      </c>
      <c r="E385" s="141">
        <v>853</v>
      </c>
      <c r="F385" s="3" t="s">
        <v>11</v>
      </c>
      <c r="G385" s="3" t="s">
        <v>105</v>
      </c>
      <c r="H385" s="3" t="s">
        <v>252</v>
      </c>
      <c r="I385" s="3"/>
      <c r="J385" s="22">
        <f t="shared" ref="J385:T386" si="209">J386</f>
        <v>920000</v>
      </c>
      <c r="K385" s="22">
        <f t="shared" si="209"/>
        <v>0</v>
      </c>
      <c r="L385" s="22">
        <f t="shared" si="209"/>
        <v>920000</v>
      </c>
      <c r="M385" s="22">
        <f t="shared" si="209"/>
        <v>0</v>
      </c>
      <c r="N385" s="22">
        <f t="shared" si="209"/>
        <v>860000</v>
      </c>
      <c r="O385" s="22">
        <f t="shared" si="209"/>
        <v>0</v>
      </c>
      <c r="P385" s="255">
        <f t="shared" si="195"/>
        <v>0</v>
      </c>
      <c r="Q385" s="22" t="e">
        <f t="shared" si="209"/>
        <v>#REF!</v>
      </c>
      <c r="R385" s="254" t="e">
        <f t="shared" si="209"/>
        <v>#REF!</v>
      </c>
      <c r="S385" s="254" t="e">
        <f t="shared" si="209"/>
        <v>#REF!</v>
      </c>
      <c r="T385" s="254" t="e">
        <f t="shared" si="209"/>
        <v>#REF!</v>
      </c>
      <c r="U385" s="255" t="e">
        <f t="shared" si="196"/>
        <v>#REF!</v>
      </c>
    </row>
    <row r="386" spans="1:21" x14ac:dyDescent="0.25">
      <c r="A386" s="167" t="s">
        <v>23</v>
      </c>
      <c r="B386" s="141">
        <v>70</v>
      </c>
      <c r="C386" s="141">
        <v>0</v>
      </c>
      <c r="D386" s="3" t="s">
        <v>175</v>
      </c>
      <c r="E386" s="141">
        <v>853</v>
      </c>
      <c r="F386" s="3" t="s">
        <v>11</v>
      </c>
      <c r="G386" s="3" t="s">
        <v>105</v>
      </c>
      <c r="H386" s="3" t="s">
        <v>252</v>
      </c>
      <c r="I386" s="3" t="s">
        <v>24</v>
      </c>
      <c r="J386" s="22">
        <f t="shared" si="209"/>
        <v>920000</v>
      </c>
      <c r="K386" s="22">
        <f t="shared" si="209"/>
        <v>0</v>
      </c>
      <c r="L386" s="22">
        <f t="shared" si="209"/>
        <v>920000</v>
      </c>
      <c r="M386" s="22">
        <f t="shared" si="209"/>
        <v>0</v>
      </c>
      <c r="N386" s="22">
        <f t="shared" si="209"/>
        <v>860000</v>
      </c>
      <c r="O386" s="22">
        <f t="shared" si="209"/>
        <v>0</v>
      </c>
      <c r="P386" s="255">
        <f t="shared" si="195"/>
        <v>0</v>
      </c>
      <c r="Q386" s="22" t="e">
        <f t="shared" si="209"/>
        <v>#REF!</v>
      </c>
      <c r="R386" s="254" t="e">
        <f t="shared" si="209"/>
        <v>#REF!</v>
      </c>
      <c r="S386" s="254" t="e">
        <f t="shared" si="209"/>
        <v>#REF!</v>
      </c>
      <c r="T386" s="254" t="e">
        <f t="shared" si="209"/>
        <v>#REF!</v>
      </c>
      <c r="U386" s="255" t="e">
        <f t="shared" si="196"/>
        <v>#REF!</v>
      </c>
    </row>
    <row r="387" spans="1:21" x14ac:dyDescent="0.25">
      <c r="A387" s="166" t="s">
        <v>129</v>
      </c>
      <c r="B387" s="141">
        <v>70</v>
      </c>
      <c r="C387" s="141">
        <v>0</v>
      </c>
      <c r="D387" s="3" t="s">
        <v>175</v>
      </c>
      <c r="E387" s="141">
        <v>853</v>
      </c>
      <c r="F387" s="3" t="s">
        <v>11</v>
      </c>
      <c r="G387" s="3" t="s">
        <v>105</v>
      </c>
      <c r="H387" s="3" t="s">
        <v>252</v>
      </c>
      <c r="I387" s="3" t="s">
        <v>130</v>
      </c>
      <c r="J387" s="22">
        <f>'6.ВС'!J366</f>
        <v>920000</v>
      </c>
      <c r="K387" s="22">
        <f>'6.ВС'!K366</f>
        <v>0</v>
      </c>
      <c r="L387" s="22">
        <f>'6.ВС'!L366</f>
        <v>920000</v>
      </c>
      <c r="M387" s="22">
        <f>'6.ВС'!M366</f>
        <v>0</v>
      </c>
      <c r="N387" s="22">
        <f>'6.ВС'!N366</f>
        <v>860000</v>
      </c>
      <c r="O387" s="22">
        <f>'6.ВС'!O366</f>
        <v>0</v>
      </c>
      <c r="P387" s="255">
        <f t="shared" si="195"/>
        <v>0</v>
      </c>
      <c r="Q387" s="22" t="e">
        <f>'6.ВС'!#REF!</f>
        <v>#REF!</v>
      </c>
      <c r="R387" s="254" t="e">
        <f>'6.ВС'!#REF!</f>
        <v>#REF!</v>
      </c>
      <c r="S387" s="254" t="e">
        <f>'6.ВС'!#REF!</f>
        <v>#REF!</v>
      </c>
      <c r="T387" s="254" t="e">
        <f>'6.ВС'!#REF!</f>
        <v>#REF!</v>
      </c>
      <c r="U387" s="255" t="e">
        <f t="shared" si="196"/>
        <v>#REF!</v>
      </c>
    </row>
    <row r="388" spans="1:21" ht="30" x14ac:dyDescent="0.25">
      <c r="A388" s="16" t="s">
        <v>139</v>
      </c>
      <c r="B388" s="5">
        <v>70</v>
      </c>
      <c r="C388" s="5">
        <v>0</v>
      </c>
      <c r="D388" s="3" t="s">
        <v>175</v>
      </c>
      <c r="E388" s="5">
        <v>854</v>
      </c>
      <c r="F388" s="5"/>
      <c r="G388" s="3"/>
      <c r="H388" s="3"/>
      <c r="I388" s="3"/>
      <c r="J388" s="22">
        <f t="shared" ref="J388:T388" si="210">J389</f>
        <v>387800</v>
      </c>
      <c r="K388" s="22">
        <f t="shared" si="210"/>
        <v>0</v>
      </c>
      <c r="L388" s="22">
        <f t="shared" si="210"/>
        <v>387800</v>
      </c>
      <c r="M388" s="22">
        <f t="shared" si="210"/>
        <v>0</v>
      </c>
      <c r="N388" s="22">
        <f t="shared" si="210"/>
        <v>387800</v>
      </c>
      <c r="O388" s="22">
        <f t="shared" si="210"/>
        <v>265772.52999999997</v>
      </c>
      <c r="P388" s="255">
        <f t="shared" si="195"/>
        <v>68.533401237751406</v>
      </c>
      <c r="Q388" s="22" t="e">
        <f t="shared" si="210"/>
        <v>#REF!</v>
      </c>
      <c r="R388" s="254" t="e">
        <f t="shared" si="210"/>
        <v>#REF!</v>
      </c>
      <c r="S388" s="254" t="e">
        <f t="shared" si="210"/>
        <v>#REF!</v>
      </c>
      <c r="T388" s="254" t="e">
        <f t="shared" si="210"/>
        <v>#REF!</v>
      </c>
      <c r="U388" s="255" t="e">
        <f t="shared" si="196"/>
        <v>#REF!</v>
      </c>
    </row>
    <row r="389" spans="1:21" ht="60" x14ac:dyDescent="0.25">
      <c r="A389" s="16" t="s">
        <v>19</v>
      </c>
      <c r="B389" s="141">
        <v>70</v>
      </c>
      <c r="C389" s="141">
        <v>0</v>
      </c>
      <c r="D389" s="3" t="s">
        <v>175</v>
      </c>
      <c r="E389" s="141">
        <v>854</v>
      </c>
      <c r="F389" s="3" t="s">
        <v>16</v>
      </c>
      <c r="G389" s="3" t="s">
        <v>45</v>
      </c>
      <c r="H389" s="3" t="s">
        <v>184</v>
      </c>
      <c r="I389" s="3"/>
      <c r="J389" s="22">
        <f t="shared" ref="J389:O389" si="211">J390+J393</f>
        <v>387800</v>
      </c>
      <c r="K389" s="22">
        <f t="shared" si="211"/>
        <v>0</v>
      </c>
      <c r="L389" s="22">
        <f t="shared" si="211"/>
        <v>387800</v>
      </c>
      <c r="M389" s="22">
        <f t="shared" si="211"/>
        <v>0</v>
      </c>
      <c r="N389" s="22">
        <f t="shared" si="211"/>
        <v>387800</v>
      </c>
      <c r="O389" s="22">
        <f t="shared" si="211"/>
        <v>265772.52999999997</v>
      </c>
      <c r="P389" s="255">
        <f t="shared" si="195"/>
        <v>68.533401237751406</v>
      </c>
      <c r="Q389" s="22" t="e">
        <f t="shared" ref="Q389:T389" si="212">Q390+Q393</f>
        <v>#REF!</v>
      </c>
      <c r="R389" s="254" t="e">
        <f t="shared" si="212"/>
        <v>#REF!</v>
      </c>
      <c r="S389" s="254" t="e">
        <f t="shared" si="212"/>
        <v>#REF!</v>
      </c>
      <c r="T389" s="254" t="e">
        <f t="shared" si="212"/>
        <v>#REF!</v>
      </c>
      <c r="U389" s="255" t="e">
        <f t="shared" si="196"/>
        <v>#REF!</v>
      </c>
    </row>
    <row r="390" spans="1:21" ht="120" x14ac:dyDescent="0.25">
      <c r="A390" s="166" t="s">
        <v>15</v>
      </c>
      <c r="B390" s="141">
        <v>70</v>
      </c>
      <c r="C390" s="141">
        <v>0</v>
      </c>
      <c r="D390" s="3" t="s">
        <v>175</v>
      </c>
      <c r="E390" s="141">
        <v>854</v>
      </c>
      <c r="F390" s="3" t="s">
        <v>11</v>
      </c>
      <c r="G390" s="3" t="s">
        <v>45</v>
      </c>
      <c r="H390" s="3" t="s">
        <v>184</v>
      </c>
      <c r="I390" s="3" t="s">
        <v>17</v>
      </c>
      <c r="J390" s="22">
        <f t="shared" ref="J390:T390" si="213">J391</f>
        <v>331400</v>
      </c>
      <c r="K390" s="22">
        <f t="shared" si="213"/>
        <v>0</v>
      </c>
      <c r="L390" s="22">
        <f t="shared" si="213"/>
        <v>331400</v>
      </c>
      <c r="M390" s="22">
        <f t="shared" si="213"/>
        <v>0</v>
      </c>
      <c r="N390" s="22">
        <f t="shared" si="213"/>
        <v>331400</v>
      </c>
      <c r="O390" s="22">
        <f t="shared" si="213"/>
        <v>235743.65999999997</v>
      </c>
      <c r="P390" s="255">
        <f t="shared" si="195"/>
        <v>71.135684972842483</v>
      </c>
      <c r="Q390" s="22" t="e">
        <f t="shared" si="213"/>
        <v>#REF!</v>
      </c>
      <c r="R390" s="254" t="e">
        <f t="shared" si="213"/>
        <v>#REF!</v>
      </c>
      <c r="S390" s="254" t="e">
        <f t="shared" si="213"/>
        <v>#REF!</v>
      </c>
      <c r="T390" s="254" t="e">
        <f t="shared" si="213"/>
        <v>#REF!</v>
      </c>
      <c r="U390" s="255" t="e">
        <f t="shared" si="196"/>
        <v>#REF!</v>
      </c>
    </row>
    <row r="391" spans="1:21" ht="45" x14ac:dyDescent="0.25">
      <c r="A391" s="166" t="s">
        <v>8</v>
      </c>
      <c r="B391" s="141">
        <v>70</v>
      </c>
      <c r="C391" s="141">
        <v>0</v>
      </c>
      <c r="D391" s="3" t="s">
        <v>175</v>
      </c>
      <c r="E391" s="141">
        <v>854</v>
      </c>
      <c r="F391" s="3" t="s">
        <v>11</v>
      </c>
      <c r="G391" s="3" t="s">
        <v>45</v>
      </c>
      <c r="H391" s="3" t="s">
        <v>184</v>
      </c>
      <c r="I391" s="3" t="s">
        <v>18</v>
      </c>
      <c r="J391" s="22">
        <f>'6.ВС'!J381</f>
        <v>331400</v>
      </c>
      <c r="K391" s="22">
        <f>'6.ВС'!K381</f>
        <v>0</v>
      </c>
      <c r="L391" s="22">
        <f>'6.ВС'!L381</f>
        <v>331400</v>
      </c>
      <c r="M391" s="22">
        <f>'6.ВС'!M381</f>
        <v>0</v>
      </c>
      <c r="N391" s="22">
        <f>'6.ВС'!N381</f>
        <v>331400</v>
      </c>
      <c r="O391" s="22">
        <f>'6.ВС'!O381</f>
        <v>235743.65999999997</v>
      </c>
      <c r="P391" s="255">
        <f t="shared" si="195"/>
        <v>71.135684972842483</v>
      </c>
      <c r="Q391" s="22" t="e">
        <f>'6.ВС'!#REF!</f>
        <v>#REF!</v>
      </c>
      <c r="R391" s="254" t="e">
        <f>'6.ВС'!#REF!</f>
        <v>#REF!</v>
      </c>
      <c r="S391" s="254" t="e">
        <f>'6.ВС'!#REF!</f>
        <v>#REF!</v>
      </c>
      <c r="T391" s="254" t="e">
        <f>'6.ВС'!#REF!</f>
        <v>#REF!</v>
      </c>
      <c r="U391" s="255" t="e">
        <f t="shared" si="196"/>
        <v>#REF!</v>
      </c>
    </row>
    <row r="392" spans="1:21" ht="60" x14ac:dyDescent="0.25">
      <c r="A392" s="167" t="s">
        <v>20</v>
      </c>
      <c r="B392" s="141">
        <v>70</v>
      </c>
      <c r="C392" s="141">
        <v>0</v>
      </c>
      <c r="D392" s="3" t="s">
        <v>175</v>
      </c>
      <c r="E392" s="141">
        <v>854</v>
      </c>
      <c r="F392" s="3" t="s">
        <v>11</v>
      </c>
      <c r="G392" s="3" t="s">
        <v>45</v>
      </c>
      <c r="H392" s="3" t="s">
        <v>184</v>
      </c>
      <c r="I392" s="3" t="s">
        <v>21</v>
      </c>
      <c r="J392" s="22">
        <f t="shared" ref="J392:T392" si="214">J393</f>
        <v>56400</v>
      </c>
      <c r="K392" s="22">
        <f t="shared" si="214"/>
        <v>0</v>
      </c>
      <c r="L392" s="22">
        <f t="shared" si="214"/>
        <v>56400</v>
      </c>
      <c r="M392" s="22">
        <f t="shared" si="214"/>
        <v>0</v>
      </c>
      <c r="N392" s="22">
        <f t="shared" si="214"/>
        <v>56400</v>
      </c>
      <c r="O392" s="22">
        <f t="shared" si="214"/>
        <v>30028.87</v>
      </c>
      <c r="P392" s="255">
        <f t="shared" si="195"/>
        <v>53.242677304964538</v>
      </c>
      <c r="Q392" s="22" t="e">
        <f t="shared" si="214"/>
        <v>#REF!</v>
      </c>
      <c r="R392" s="254" t="e">
        <f t="shared" si="214"/>
        <v>#REF!</v>
      </c>
      <c r="S392" s="254" t="e">
        <f t="shared" si="214"/>
        <v>#REF!</v>
      </c>
      <c r="T392" s="254" t="e">
        <f t="shared" si="214"/>
        <v>#REF!</v>
      </c>
      <c r="U392" s="255" t="e">
        <f t="shared" si="196"/>
        <v>#REF!</v>
      </c>
    </row>
    <row r="393" spans="1:21" ht="60" x14ac:dyDescent="0.25">
      <c r="A393" s="167" t="s">
        <v>9</v>
      </c>
      <c r="B393" s="141">
        <v>70</v>
      </c>
      <c r="C393" s="141">
        <v>0</v>
      </c>
      <c r="D393" s="3" t="s">
        <v>175</v>
      </c>
      <c r="E393" s="141">
        <v>854</v>
      </c>
      <c r="F393" s="3" t="s">
        <v>11</v>
      </c>
      <c r="G393" s="3" t="s">
        <v>45</v>
      </c>
      <c r="H393" s="3" t="s">
        <v>184</v>
      </c>
      <c r="I393" s="3" t="s">
        <v>22</v>
      </c>
      <c r="J393" s="22">
        <f>'6.ВС'!J383</f>
        <v>56400</v>
      </c>
      <c r="K393" s="22">
        <f>'6.ВС'!K383</f>
        <v>0</v>
      </c>
      <c r="L393" s="22">
        <f>'6.ВС'!L383</f>
        <v>56400</v>
      </c>
      <c r="M393" s="22">
        <f>'6.ВС'!M383</f>
        <v>0</v>
      </c>
      <c r="N393" s="22">
        <f>'6.ВС'!N383</f>
        <v>56400</v>
      </c>
      <c r="O393" s="22">
        <f>'6.ВС'!O383</f>
        <v>30028.87</v>
      </c>
      <c r="P393" s="255">
        <f t="shared" si="195"/>
        <v>53.242677304964538</v>
      </c>
      <c r="Q393" s="22" t="e">
        <f>'6.ВС'!#REF!</f>
        <v>#REF!</v>
      </c>
      <c r="R393" s="254" t="e">
        <f>'6.ВС'!#REF!</f>
        <v>#REF!</v>
      </c>
      <c r="S393" s="254" t="e">
        <f>'6.ВС'!#REF!</f>
        <v>#REF!</v>
      </c>
      <c r="T393" s="254" t="e">
        <f>'6.ВС'!#REF!</f>
        <v>#REF!</v>
      </c>
      <c r="U393" s="255" t="e">
        <f t="shared" si="196"/>
        <v>#REF!</v>
      </c>
    </row>
    <row r="394" spans="1:21" ht="45" x14ac:dyDescent="0.25">
      <c r="A394" s="16" t="s">
        <v>142</v>
      </c>
      <c r="B394" s="141">
        <v>70</v>
      </c>
      <c r="C394" s="141">
        <v>0</v>
      </c>
      <c r="D394" s="3" t="s">
        <v>175</v>
      </c>
      <c r="E394" s="141">
        <v>857</v>
      </c>
      <c r="F394" s="3"/>
      <c r="G394" s="3"/>
      <c r="H394" s="3"/>
      <c r="I394" s="3"/>
      <c r="J394" s="22">
        <f t="shared" ref="J394:O394" si="215">J395+J398+J401</f>
        <v>767200</v>
      </c>
      <c r="K394" s="22">
        <f t="shared" si="215"/>
        <v>0</v>
      </c>
      <c r="L394" s="22">
        <f t="shared" si="215"/>
        <v>749200</v>
      </c>
      <c r="M394" s="22">
        <f t="shared" si="215"/>
        <v>18000</v>
      </c>
      <c r="N394" s="22">
        <f t="shared" si="215"/>
        <v>767200</v>
      </c>
      <c r="O394" s="22">
        <f t="shared" si="215"/>
        <v>502528.14</v>
      </c>
      <c r="P394" s="255">
        <f t="shared" si="195"/>
        <v>65.501582377476538</v>
      </c>
      <c r="Q394" s="22" t="e">
        <f t="shared" ref="Q394:T394" si="216">Q395+Q398+Q401</f>
        <v>#REF!</v>
      </c>
      <c r="R394" s="254" t="e">
        <f t="shared" si="216"/>
        <v>#REF!</v>
      </c>
      <c r="S394" s="254" t="e">
        <f t="shared" si="216"/>
        <v>#REF!</v>
      </c>
      <c r="T394" s="254" t="e">
        <f t="shared" si="216"/>
        <v>#REF!</v>
      </c>
      <c r="U394" s="255" t="e">
        <f t="shared" si="196"/>
        <v>#REF!</v>
      </c>
    </row>
    <row r="395" spans="1:21" ht="60" x14ac:dyDescent="0.25">
      <c r="A395" s="16" t="s">
        <v>19</v>
      </c>
      <c r="B395" s="141">
        <v>70</v>
      </c>
      <c r="C395" s="141">
        <v>0</v>
      </c>
      <c r="D395" s="3" t="s">
        <v>175</v>
      </c>
      <c r="E395" s="141">
        <v>857</v>
      </c>
      <c r="F395" s="3" t="s">
        <v>11</v>
      </c>
      <c r="G395" s="3" t="s">
        <v>101</v>
      </c>
      <c r="H395" s="3" t="s">
        <v>184</v>
      </c>
      <c r="I395" s="3"/>
      <c r="J395" s="22">
        <f t="shared" ref="J395:T396" si="217">J396</f>
        <v>20500</v>
      </c>
      <c r="K395" s="22">
        <f t="shared" si="217"/>
        <v>0</v>
      </c>
      <c r="L395" s="22">
        <f t="shared" si="217"/>
        <v>20500</v>
      </c>
      <c r="M395" s="22">
        <f t="shared" si="217"/>
        <v>0</v>
      </c>
      <c r="N395" s="22">
        <f t="shared" si="217"/>
        <v>20500</v>
      </c>
      <c r="O395" s="22">
        <f t="shared" si="217"/>
        <v>4500</v>
      </c>
      <c r="P395" s="255">
        <f t="shared" si="195"/>
        <v>21.951219512195124</v>
      </c>
      <c r="Q395" s="22" t="e">
        <f t="shared" si="217"/>
        <v>#REF!</v>
      </c>
      <c r="R395" s="254" t="e">
        <f t="shared" si="217"/>
        <v>#REF!</v>
      </c>
      <c r="S395" s="254" t="e">
        <f t="shared" si="217"/>
        <v>#REF!</v>
      </c>
      <c r="T395" s="254" t="e">
        <f t="shared" si="217"/>
        <v>#REF!</v>
      </c>
      <c r="U395" s="255" t="e">
        <f t="shared" si="196"/>
        <v>#REF!</v>
      </c>
    </row>
    <row r="396" spans="1:21" ht="60" x14ac:dyDescent="0.25">
      <c r="A396" s="167" t="s">
        <v>20</v>
      </c>
      <c r="B396" s="141">
        <v>70</v>
      </c>
      <c r="C396" s="141">
        <v>0</v>
      </c>
      <c r="D396" s="3" t="s">
        <v>175</v>
      </c>
      <c r="E396" s="141">
        <v>857</v>
      </c>
      <c r="F396" s="3" t="s">
        <v>11</v>
      </c>
      <c r="G396" s="3" t="s">
        <v>45</v>
      </c>
      <c r="H396" s="3" t="s">
        <v>184</v>
      </c>
      <c r="I396" s="3" t="s">
        <v>21</v>
      </c>
      <c r="J396" s="22">
        <f t="shared" si="217"/>
        <v>20500</v>
      </c>
      <c r="K396" s="22">
        <f t="shared" si="217"/>
        <v>0</v>
      </c>
      <c r="L396" s="22">
        <f t="shared" si="217"/>
        <v>20500</v>
      </c>
      <c r="M396" s="22">
        <f t="shared" si="217"/>
        <v>0</v>
      </c>
      <c r="N396" s="22">
        <f t="shared" si="217"/>
        <v>20500</v>
      </c>
      <c r="O396" s="22">
        <f t="shared" si="217"/>
        <v>4500</v>
      </c>
      <c r="P396" s="255">
        <f t="shared" si="195"/>
        <v>21.951219512195124</v>
      </c>
      <c r="Q396" s="22" t="e">
        <f t="shared" si="217"/>
        <v>#REF!</v>
      </c>
      <c r="R396" s="254" t="e">
        <f t="shared" si="217"/>
        <v>#REF!</v>
      </c>
      <c r="S396" s="254" t="e">
        <f t="shared" si="217"/>
        <v>#REF!</v>
      </c>
      <c r="T396" s="254" t="e">
        <f t="shared" si="217"/>
        <v>#REF!</v>
      </c>
      <c r="U396" s="255" t="e">
        <f t="shared" si="196"/>
        <v>#REF!</v>
      </c>
    </row>
    <row r="397" spans="1:21" ht="60" x14ac:dyDescent="0.25">
      <c r="A397" s="167" t="s">
        <v>9</v>
      </c>
      <c r="B397" s="141">
        <v>70</v>
      </c>
      <c r="C397" s="141">
        <v>0</v>
      </c>
      <c r="D397" s="3" t="s">
        <v>175</v>
      </c>
      <c r="E397" s="141">
        <v>857</v>
      </c>
      <c r="F397" s="3" t="s">
        <v>11</v>
      </c>
      <c r="G397" s="3" t="s">
        <v>45</v>
      </c>
      <c r="H397" s="3" t="s">
        <v>184</v>
      </c>
      <c r="I397" s="3" t="s">
        <v>22</v>
      </c>
      <c r="J397" s="22">
        <f>'6.ВС'!J389</f>
        <v>20500</v>
      </c>
      <c r="K397" s="22">
        <f>'6.ВС'!K389</f>
        <v>0</v>
      </c>
      <c r="L397" s="22">
        <f>'6.ВС'!L389</f>
        <v>20500</v>
      </c>
      <c r="M397" s="22">
        <f>'6.ВС'!M389</f>
        <v>0</v>
      </c>
      <c r="N397" s="22">
        <f>'6.ВС'!N389</f>
        <v>20500</v>
      </c>
      <c r="O397" s="22">
        <f>'6.ВС'!O389</f>
        <v>4500</v>
      </c>
      <c r="P397" s="255">
        <f t="shared" si="195"/>
        <v>21.951219512195124</v>
      </c>
      <c r="Q397" s="22" t="e">
        <f>'6.ВС'!#REF!</f>
        <v>#REF!</v>
      </c>
      <c r="R397" s="254" t="e">
        <f>'6.ВС'!#REF!</f>
        <v>#REF!</v>
      </c>
      <c r="S397" s="254" t="e">
        <f>'6.ВС'!#REF!</f>
        <v>#REF!</v>
      </c>
      <c r="T397" s="254" t="e">
        <f>'6.ВС'!#REF!</f>
        <v>#REF!</v>
      </c>
      <c r="U397" s="255" t="e">
        <f t="shared" si="196"/>
        <v>#REF!</v>
      </c>
    </row>
    <row r="398" spans="1:21" ht="60" x14ac:dyDescent="0.25">
      <c r="A398" s="16" t="s">
        <v>143</v>
      </c>
      <c r="B398" s="141">
        <v>70</v>
      </c>
      <c r="C398" s="141">
        <v>0</v>
      </c>
      <c r="D398" s="3" t="s">
        <v>175</v>
      </c>
      <c r="E398" s="141">
        <v>857</v>
      </c>
      <c r="F398" s="3" t="s">
        <v>11</v>
      </c>
      <c r="G398" s="3" t="s">
        <v>101</v>
      </c>
      <c r="H398" s="3" t="s">
        <v>221</v>
      </c>
      <c r="I398" s="3"/>
      <c r="J398" s="22">
        <f t="shared" ref="J398:T399" si="218">J399</f>
        <v>728700</v>
      </c>
      <c r="K398" s="22">
        <f t="shared" si="218"/>
        <v>0</v>
      </c>
      <c r="L398" s="22">
        <f t="shared" si="218"/>
        <v>728700</v>
      </c>
      <c r="M398" s="22">
        <f t="shared" si="218"/>
        <v>0</v>
      </c>
      <c r="N398" s="22">
        <f t="shared" si="218"/>
        <v>728700</v>
      </c>
      <c r="O398" s="22">
        <f t="shared" si="218"/>
        <v>489793.14</v>
      </c>
      <c r="P398" s="255">
        <f t="shared" si="195"/>
        <v>67.214648003293547</v>
      </c>
      <c r="Q398" s="22" t="e">
        <f t="shared" si="218"/>
        <v>#REF!</v>
      </c>
      <c r="R398" s="254" t="e">
        <f t="shared" si="218"/>
        <v>#REF!</v>
      </c>
      <c r="S398" s="254" t="e">
        <f t="shared" si="218"/>
        <v>#REF!</v>
      </c>
      <c r="T398" s="254" t="e">
        <f t="shared" si="218"/>
        <v>#REF!</v>
      </c>
      <c r="U398" s="255" t="e">
        <f t="shared" si="196"/>
        <v>#REF!</v>
      </c>
    </row>
    <row r="399" spans="1:21" ht="120" x14ac:dyDescent="0.25">
      <c r="A399" s="166" t="s">
        <v>15</v>
      </c>
      <c r="B399" s="141">
        <v>70</v>
      </c>
      <c r="C399" s="141">
        <v>0</v>
      </c>
      <c r="D399" s="3" t="s">
        <v>175</v>
      </c>
      <c r="E399" s="141">
        <v>857</v>
      </c>
      <c r="F399" s="3" t="s">
        <v>16</v>
      </c>
      <c r="G399" s="3" t="s">
        <v>101</v>
      </c>
      <c r="H399" s="3" t="s">
        <v>221</v>
      </c>
      <c r="I399" s="3" t="s">
        <v>17</v>
      </c>
      <c r="J399" s="22">
        <f t="shared" si="218"/>
        <v>728700</v>
      </c>
      <c r="K399" s="22">
        <f t="shared" si="218"/>
        <v>0</v>
      </c>
      <c r="L399" s="22">
        <f t="shared" si="218"/>
        <v>728700</v>
      </c>
      <c r="M399" s="22">
        <f t="shared" si="218"/>
        <v>0</v>
      </c>
      <c r="N399" s="22">
        <f t="shared" si="218"/>
        <v>728700</v>
      </c>
      <c r="O399" s="22">
        <f t="shared" si="218"/>
        <v>489793.14</v>
      </c>
      <c r="P399" s="255">
        <f t="shared" si="195"/>
        <v>67.214648003293547</v>
      </c>
      <c r="Q399" s="22" t="e">
        <f t="shared" si="218"/>
        <v>#REF!</v>
      </c>
      <c r="R399" s="254" t="e">
        <f t="shared" si="218"/>
        <v>#REF!</v>
      </c>
      <c r="S399" s="254" t="e">
        <f t="shared" si="218"/>
        <v>#REF!</v>
      </c>
      <c r="T399" s="254" t="e">
        <f t="shared" si="218"/>
        <v>#REF!</v>
      </c>
      <c r="U399" s="255" t="e">
        <f t="shared" si="196"/>
        <v>#REF!</v>
      </c>
    </row>
    <row r="400" spans="1:21" ht="45" x14ac:dyDescent="0.25">
      <c r="A400" s="166" t="s">
        <v>8</v>
      </c>
      <c r="B400" s="141">
        <v>70</v>
      </c>
      <c r="C400" s="141">
        <v>0</v>
      </c>
      <c r="D400" s="3" t="s">
        <v>175</v>
      </c>
      <c r="E400" s="141">
        <v>857</v>
      </c>
      <c r="F400" s="3" t="s">
        <v>11</v>
      </c>
      <c r="G400" s="3" t="s">
        <v>101</v>
      </c>
      <c r="H400" s="3" t="s">
        <v>221</v>
      </c>
      <c r="I400" s="3" t="s">
        <v>18</v>
      </c>
      <c r="J400" s="22">
        <f>'6.ВС'!J392</f>
        <v>728700</v>
      </c>
      <c r="K400" s="22">
        <f>'6.ВС'!K392</f>
        <v>0</v>
      </c>
      <c r="L400" s="22">
        <f>'6.ВС'!L392</f>
        <v>728700</v>
      </c>
      <c r="M400" s="22">
        <f>'6.ВС'!M392</f>
        <v>0</v>
      </c>
      <c r="N400" s="22">
        <f>'6.ВС'!N392</f>
        <v>728700</v>
      </c>
      <c r="O400" s="22">
        <f>'6.ВС'!O392</f>
        <v>489793.14</v>
      </c>
      <c r="P400" s="255">
        <f t="shared" si="195"/>
        <v>67.214648003293547</v>
      </c>
      <c r="Q400" s="22" t="e">
        <f>'6.ВС'!#REF!</f>
        <v>#REF!</v>
      </c>
      <c r="R400" s="254" t="e">
        <f>'6.ВС'!#REF!</f>
        <v>#REF!</v>
      </c>
      <c r="S400" s="254" t="e">
        <f>'6.ВС'!#REF!</f>
        <v>#REF!</v>
      </c>
      <c r="T400" s="254" t="e">
        <f>'6.ВС'!#REF!</f>
        <v>#REF!</v>
      </c>
      <c r="U400" s="255" t="e">
        <f t="shared" si="196"/>
        <v>#REF!</v>
      </c>
    </row>
    <row r="401" spans="1:25" ht="135" x14ac:dyDescent="0.25">
      <c r="A401" s="16" t="s">
        <v>145</v>
      </c>
      <c r="B401" s="141">
        <v>70</v>
      </c>
      <c r="C401" s="141">
        <v>0</v>
      </c>
      <c r="D401" s="3" t="s">
        <v>175</v>
      </c>
      <c r="E401" s="141">
        <v>857</v>
      </c>
      <c r="F401" s="3" t="s">
        <v>16</v>
      </c>
      <c r="G401" s="3" t="s">
        <v>101</v>
      </c>
      <c r="H401" s="3" t="s">
        <v>220</v>
      </c>
      <c r="I401" s="61"/>
      <c r="J401" s="22">
        <f t="shared" ref="J401:T402" si="219">J402</f>
        <v>18000</v>
      </c>
      <c r="K401" s="22">
        <f t="shared" si="219"/>
        <v>0</v>
      </c>
      <c r="L401" s="22">
        <f t="shared" si="219"/>
        <v>0</v>
      </c>
      <c r="M401" s="22">
        <f t="shared" si="219"/>
        <v>18000</v>
      </c>
      <c r="N401" s="22">
        <f t="shared" si="219"/>
        <v>18000</v>
      </c>
      <c r="O401" s="22">
        <f t="shared" si="219"/>
        <v>8235</v>
      </c>
      <c r="P401" s="255">
        <f t="shared" si="195"/>
        <v>45.75</v>
      </c>
      <c r="Q401" s="22" t="e">
        <f t="shared" si="219"/>
        <v>#REF!</v>
      </c>
      <c r="R401" s="254" t="e">
        <f t="shared" si="219"/>
        <v>#REF!</v>
      </c>
      <c r="S401" s="254" t="e">
        <f t="shared" si="219"/>
        <v>#REF!</v>
      </c>
      <c r="T401" s="254" t="e">
        <f t="shared" si="219"/>
        <v>#REF!</v>
      </c>
      <c r="U401" s="255" t="e">
        <f t="shared" si="196"/>
        <v>#REF!</v>
      </c>
      <c r="Y401" s="11" t="s">
        <v>285</v>
      </c>
    </row>
    <row r="402" spans="1:25" ht="60" x14ac:dyDescent="0.25">
      <c r="A402" s="167" t="s">
        <v>20</v>
      </c>
      <c r="B402" s="141">
        <v>70</v>
      </c>
      <c r="C402" s="141">
        <v>0</v>
      </c>
      <c r="D402" s="3" t="s">
        <v>175</v>
      </c>
      <c r="E402" s="141">
        <v>857</v>
      </c>
      <c r="F402" s="3" t="s">
        <v>11</v>
      </c>
      <c r="G402" s="3" t="s">
        <v>101</v>
      </c>
      <c r="H402" s="3" t="s">
        <v>220</v>
      </c>
      <c r="I402" s="3" t="s">
        <v>21</v>
      </c>
      <c r="J402" s="22">
        <f t="shared" si="219"/>
        <v>18000</v>
      </c>
      <c r="K402" s="22">
        <f t="shared" si="219"/>
        <v>0</v>
      </c>
      <c r="L402" s="22">
        <f t="shared" si="219"/>
        <v>0</v>
      </c>
      <c r="M402" s="22">
        <f t="shared" si="219"/>
        <v>18000</v>
      </c>
      <c r="N402" s="22">
        <f t="shared" si="219"/>
        <v>18000</v>
      </c>
      <c r="O402" s="22">
        <f t="shared" si="219"/>
        <v>8235</v>
      </c>
      <c r="P402" s="255">
        <f t="shared" si="195"/>
        <v>45.75</v>
      </c>
      <c r="Q402" s="22" t="e">
        <f t="shared" si="219"/>
        <v>#REF!</v>
      </c>
      <c r="R402" s="254" t="e">
        <f t="shared" si="219"/>
        <v>#REF!</v>
      </c>
      <c r="S402" s="254" t="e">
        <f t="shared" si="219"/>
        <v>#REF!</v>
      </c>
      <c r="T402" s="254" t="e">
        <f t="shared" si="219"/>
        <v>#REF!</v>
      </c>
      <c r="U402" s="255" t="e">
        <f t="shared" si="196"/>
        <v>#REF!</v>
      </c>
    </row>
    <row r="403" spans="1:25" ht="60" x14ac:dyDescent="0.25">
      <c r="A403" s="167" t="s">
        <v>9</v>
      </c>
      <c r="B403" s="141">
        <v>70</v>
      </c>
      <c r="C403" s="141">
        <v>0</v>
      </c>
      <c r="D403" s="3" t="s">
        <v>175</v>
      </c>
      <c r="E403" s="141">
        <v>857</v>
      </c>
      <c r="F403" s="3" t="s">
        <v>11</v>
      </c>
      <c r="G403" s="3" t="s">
        <v>101</v>
      </c>
      <c r="H403" s="3" t="s">
        <v>220</v>
      </c>
      <c r="I403" s="3" t="s">
        <v>22</v>
      </c>
      <c r="J403" s="22">
        <f>'6.ВС'!J395</f>
        <v>18000</v>
      </c>
      <c r="K403" s="22">
        <f>'6.ВС'!K395</f>
        <v>0</v>
      </c>
      <c r="L403" s="22">
        <f>'6.ВС'!L395</f>
        <v>0</v>
      </c>
      <c r="M403" s="22">
        <f>'6.ВС'!M395</f>
        <v>18000</v>
      </c>
      <c r="N403" s="22">
        <f>'6.ВС'!N395</f>
        <v>18000</v>
      </c>
      <c r="O403" s="22">
        <f>'6.ВС'!O395</f>
        <v>8235</v>
      </c>
      <c r="P403" s="255">
        <f t="shared" si="195"/>
        <v>45.75</v>
      </c>
      <c r="Q403" s="22" t="e">
        <f>'6.ВС'!#REF!</f>
        <v>#REF!</v>
      </c>
      <c r="R403" s="254" t="e">
        <f>'6.ВС'!#REF!</f>
        <v>#REF!</v>
      </c>
      <c r="S403" s="254" t="e">
        <f>'6.ВС'!#REF!</f>
        <v>#REF!</v>
      </c>
      <c r="T403" s="254" t="e">
        <f>'6.ВС'!#REF!</f>
        <v>#REF!</v>
      </c>
      <c r="U403" s="255" t="e">
        <f t="shared" si="196"/>
        <v>#REF!</v>
      </c>
    </row>
    <row r="404" spans="1:25" x14ac:dyDescent="0.25">
      <c r="A404" s="166" t="s">
        <v>147</v>
      </c>
      <c r="B404" s="141"/>
      <c r="C404" s="141"/>
      <c r="D404" s="3"/>
      <c r="E404" s="141"/>
      <c r="F404" s="3"/>
      <c r="G404" s="3"/>
      <c r="H404" s="3"/>
      <c r="I404" s="3"/>
      <c r="J404" s="22">
        <f t="shared" ref="J404:O404" si="220">J6+J244+J350+J369</f>
        <v>388644765.63999999</v>
      </c>
      <c r="K404" s="22">
        <f t="shared" si="220"/>
        <v>223643346.80000001</v>
      </c>
      <c r="L404" s="22">
        <f t="shared" si="220"/>
        <v>158355700.63999999</v>
      </c>
      <c r="M404" s="22">
        <f t="shared" si="220"/>
        <v>6645718.2000000002</v>
      </c>
      <c r="N404" s="22">
        <f t="shared" si="220"/>
        <v>388644765.63999999</v>
      </c>
      <c r="O404" s="22">
        <f t="shared" si="220"/>
        <v>251420319.03</v>
      </c>
      <c r="P404" s="255">
        <f>O404/N404*100</f>
        <v>64.691549007735659</v>
      </c>
      <c r="Q404" s="22" t="e">
        <f>Q6+Q244+Q350+Q369</f>
        <v>#REF!</v>
      </c>
      <c r="R404" s="254" t="e">
        <f>R6+R244+R350+R369</f>
        <v>#REF!</v>
      </c>
      <c r="S404" s="254" t="e">
        <f>S6+S244+S350+S369</f>
        <v>#REF!</v>
      </c>
      <c r="T404" s="254" t="e">
        <f>T6+T244+T350+T369</f>
        <v>#REF!</v>
      </c>
      <c r="U404" s="255" t="e">
        <f>T404/S404*100</f>
        <v>#REF!</v>
      </c>
    </row>
    <row r="405" spans="1:25" x14ac:dyDescent="0.25">
      <c r="A405" s="11"/>
      <c r="D405" s="11"/>
      <c r="E405" s="11"/>
      <c r="F405" s="11"/>
      <c r="G405" s="11"/>
      <c r="H405" s="11"/>
      <c r="J405" s="178">
        <f>J404-'6.ВС'!J396</f>
        <v>0</v>
      </c>
      <c r="K405" s="178">
        <f>K404-'6.ВС'!K396</f>
        <v>0</v>
      </c>
      <c r="L405" s="178">
        <f>L404-'6.ВС'!L396</f>
        <v>0</v>
      </c>
      <c r="M405" s="178">
        <f>M404-'6.ВС'!M396</f>
        <v>0</v>
      </c>
      <c r="N405" s="178">
        <f>N404-'6.ВС'!N396</f>
        <v>0</v>
      </c>
      <c r="O405" s="178">
        <f>O404-'6.ВС'!O396</f>
        <v>0</v>
      </c>
      <c r="P405" s="260">
        <f>P404-'6.ВС'!P396</f>
        <v>0</v>
      </c>
    </row>
    <row r="406" spans="1:25" x14ac:dyDescent="0.25">
      <c r="A406" s="11"/>
      <c r="D406" s="11"/>
      <c r="E406" s="11"/>
      <c r="F406" s="11"/>
      <c r="G406" s="11"/>
      <c r="H406" s="11"/>
      <c r="J406" s="30"/>
      <c r="K406" s="30"/>
      <c r="L406" s="30"/>
      <c r="M406" s="30"/>
      <c r="N406" s="30"/>
      <c r="O406" s="30"/>
      <c r="P406" s="257"/>
    </row>
    <row r="407" spans="1:25" x14ac:dyDescent="0.25">
      <c r="J407" s="30"/>
      <c r="K407" s="30"/>
      <c r="L407" s="30"/>
      <c r="M407" s="30"/>
      <c r="N407" s="30"/>
      <c r="O407" s="30"/>
      <c r="P407" s="257"/>
    </row>
    <row r="410" spans="1:25" x14ac:dyDescent="0.25">
      <c r="E410" s="10">
        <v>851</v>
      </c>
    </row>
    <row r="411" spans="1:25" x14ac:dyDescent="0.25">
      <c r="E411" s="10">
        <v>852</v>
      </c>
    </row>
    <row r="412" spans="1:25" x14ac:dyDescent="0.25">
      <c r="E412" s="10">
        <v>853</v>
      </c>
    </row>
    <row r="413" spans="1:25" x14ac:dyDescent="0.25">
      <c r="E413" s="10">
        <v>854</v>
      </c>
    </row>
    <row r="414" spans="1:25" x14ac:dyDescent="0.25">
      <c r="E414" s="10">
        <v>857</v>
      </c>
    </row>
    <row r="415" spans="1:25" x14ac:dyDescent="0.25">
      <c r="J415" s="30"/>
      <c r="K415" s="30"/>
      <c r="L415" s="30"/>
      <c r="M415" s="30"/>
      <c r="N415" s="30"/>
      <c r="O415" s="30"/>
      <c r="P415" s="257"/>
    </row>
  </sheetData>
  <mergeCells count="3">
    <mergeCell ref="A3:P3"/>
    <mergeCell ref="J2:P2"/>
    <mergeCell ref="J1:M1"/>
  </mergeCells>
  <pageMargins left="0.6692913385826772" right="0.59055118110236227" top="0.39370078740157483" bottom="0.39370078740157483" header="0.31496062992125984" footer="0.31496062992125984"/>
  <pageSetup paperSize="9" scale="8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33"/>
  <sheetViews>
    <sheetView workbookViewId="0">
      <pane xSplit="3" ySplit="5" topLeftCell="D15" activePane="bottomRight" state="frozen"/>
      <selection activeCell="B99" sqref="B99"/>
      <selection pane="topRight" activeCell="B99" sqref="B99"/>
      <selection pane="bottomLeft" activeCell="B99" sqref="B99"/>
      <selection pane="bottomRight" activeCell="B99" sqref="B99"/>
    </sheetView>
  </sheetViews>
  <sheetFormatPr defaultRowHeight="15" x14ac:dyDescent="0.25"/>
  <cols>
    <col min="1" max="1" width="4.42578125" style="46" customWidth="1"/>
    <col min="2" max="2" width="23" style="46" customWidth="1"/>
    <col min="3" max="3" width="17.140625" style="2" customWidth="1"/>
    <col min="4" max="4" width="22.7109375" style="2" customWidth="1"/>
    <col min="5" max="12" width="14.7109375" style="2" customWidth="1"/>
    <col min="13" max="13" width="15.42578125" style="2" customWidth="1"/>
    <col min="14" max="261" width="9.140625" style="2"/>
    <col min="262" max="262" width="4.42578125" style="2" customWidth="1"/>
    <col min="263" max="263" width="23" style="2" customWidth="1"/>
    <col min="264" max="264" width="17.140625" style="2" customWidth="1"/>
    <col min="265" max="265" width="34.85546875" style="2" customWidth="1"/>
    <col min="266" max="268" width="13.140625" style="2" customWidth="1"/>
    <col min="269" max="517" width="9.140625" style="2"/>
    <col min="518" max="518" width="4.42578125" style="2" customWidth="1"/>
    <col min="519" max="519" width="23" style="2" customWidth="1"/>
    <col min="520" max="520" width="17.140625" style="2" customWidth="1"/>
    <col min="521" max="521" width="34.85546875" style="2" customWidth="1"/>
    <col min="522" max="524" width="13.140625" style="2" customWidth="1"/>
    <col min="525" max="773" width="9.140625" style="2"/>
    <col min="774" max="774" width="4.42578125" style="2" customWidth="1"/>
    <col min="775" max="775" width="23" style="2" customWidth="1"/>
    <col min="776" max="776" width="17.140625" style="2" customWidth="1"/>
    <col min="777" max="777" width="34.85546875" style="2" customWidth="1"/>
    <col min="778" max="780" width="13.140625" style="2" customWidth="1"/>
    <col min="781" max="1029" width="9.140625" style="2"/>
    <col min="1030" max="1030" width="4.42578125" style="2" customWidth="1"/>
    <col min="1031" max="1031" width="23" style="2" customWidth="1"/>
    <col min="1032" max="1032" width="17.140625" style="2" customWidth="1"/>
    <col min="1033" max="1033" width="34.85546875" style="2" customWidth="1"/>
    <col min="1034" max="1036" width="13.140625" style="2" customWidth="1"/>
    <col min="1037" max="1285" width="9.140625" style="2"/>
    <col min="1286" max="1286" width="4.42578125" style="2" customWidth="1"/>
    <col min="1287" max="1287" width="23" style="2" customWidth="1"/>
    <col min="1288" max="1288" width="17.140625" style="2" customWidth="1"/>
    <col min="1289" max="1289" width="34.85546875" style="2" customWidth="1"/>
    <col min="1290" max="1292" width="13.140625" style="2" customWidth="1"/>
    <col min="1293" max="1541" width="9.140625" style="2"/>
    <col min="1542" max="1542" width="4.42578125" style="2" customWidth="1"/>
    <col min="1543" max="1543" width="23" style="2" customWidth="1"/>
    <col min="1544" max="1544" width="17.140625" style="2" customWidth="1"/>
    <col min="1545" max="1545" width="34.85546875" style="2" customWidth="1"/>
    <col min="1546" max="1548" width="13.140625" style="2" customWidth="1"/>
    <col min="1549" max="1797" width="9.140625" style="2"/>
    <col min="1798" max="1798" width="4.42578125" style="2" customWidth="1"/>
    <col min="1799" max="1799" width="23" style="2" customWidth="1"/>
    <col min="1800" max="1800" width="17.140625" style="2" customWidth="1"/>
    <col min="1801" max="1801" width="34.85546875" style="2" customWidth="1"/>
    <col min="1802" max="1804" width="13.140625" style="2" customWidth="1"/>
    <col min="1805" max="2053" width="9.140625" style="2"/>
    <col min="2054" max="2054" width="4.42578125" style="2" customWidth="1"/>
    <col min="2055" max="2055" width="23" style="2" customWidth="1"/>
    <col min="2056" max="2056" width="17.140625" style="2" customWidth="1"/>
    <col min="2057" max="2057" width="34.85546875" style="2" customWidth="1"/>
    <col min="2058" max="2060" width="13.140625" style="2" customWidth="1"/>
    <col min="2061" max="2309" width="9.140625" style="2"/>
    <col min="2310" max="2310" width="4.42578125" style="2" customWidth="1"/>
    <col min="2311" max="2311" width="23" style="2" customWidth="1"/>
    <col min="2312" max="2312" width="17.140625" style="2" customWidth="1"/>
    <col min="2313" max="2313" width="34.85546875" style="2" customWidth="1"/>
    <col min="2314" max="2316" width="13.140625" style="2" customWidth="1"/>
    <col min="2317" max="2565" width="9.140625" style="2"/>
    <col min="2566" max="2566" width="4.42578125" style="2" customWidth="1"/>
    <col min="2567" max="2567" width="23" style="2" customWidth="1"/>
    <col min="2568" max="2568" width="17.140625" style="2" customWidth="1"/>
    <col min="2569" max="2569" width="34.85546875" style="2" customWidth="1"/>
    <col min="2570" max="2572" width="13.140625" style="2" customWidth="1"/>
    <col min="2573" max="2821" width="9.140625" style="2"/>
    <col min="2822" max="2822" width="4.42578125" style="2" customWidth="1"/>
    <col min="2823" max="2823" width="23" style="2" customWidth="1"/>
    <col min="2824" max="2824" width="17.140625" style="2" customWidth="1"/>
    <col min="2825" max="2825" width="34.85546875" style="2" customWidth="1"/>
    <col min="2826" max="2828" width="13.140625" style="2" customWidth="1"/>
    <col min="2829" max="3077" width="9.140625" style="2"/>
    <col min="3078" max="3078" width="4.42578125" style="2" customWidth="1"/>
    <col min="3079" max="3079" width="23" style="2" customWidth="1"/>
    <col min="3080" max="3080" width="17.140625" style="2" customWidth="1"/>
    <col min="3081" max="3081" width="34.85546875" style="2" customWidth="1"/>
    <col min="3082" max="3084" width="13.140625" style="2" customWidth="1"/>
    <col min="3085" max="3333" width="9.140625" style="2"/>
    <col min="3334" max="3334" width="4.42578125" style="2" customWidth="1"/>
    <col min="3335" max="3335" width="23" style="2" customWidth="1"/>
    <col min="3336" max="3336" width="17.140625" style="2" customWidth="1"/>
    <col min="3337" max="3337" width="34.85546875" style="2" customWidth="1"/>
    <col min="3338" max="3340" width="13.140625" style="2" customWidth="1"/>
    <col min="3341" max="3589" width="9.140625" style="2"/>
    <col min="3590" max="3590" width="4.42578125" style="2" customWidth="1"/>
    <col min="3591" max="3591" width="23" style="2" customWidth="1"/>
    <col min="3592" max="3592" width="17.140625" style="2" customWidth="1"/>
    <col min="3593" max="3593" width="34.85546875" style="2" customWidth="1"/>
    <col min="3594" max="3596" width="13.140625" style="2" customWidth="1"/>
    <col min="3597" max="3845" width="9.140625" style="2"/>
    <col min="3846" max="3846" width="4.42578125" style="2" customWidth="1"/>
    <col min="3847" max="3847" width="23" style="2" customWidth="1"/>
    <col min="3848" max="3848" width="17.140625" style="2" customWidth="1"/>
    <col min="3849" max="3849" width="34.85546875" style="2" customWidth="1"/>
    <col min="3850" max="3852" width="13.140625" style="2" customWidth="1"/>
    <col min="3853" max="4101" width="9.140625" style="2"/>
    <col min="4102" max="4102" width="4.42578125" style="2" customWidth="1"/>
    <col min="4103" max="4103" width="23" style="2" customWidth="1"/>
    <col min="4104" max="4104" width="17.140625" style="2" customWidth="1"/>
    <col min="4105" max="4105" width="34.85546875" style="2" customWidth="1"/>
    <col min="4106" max="4108" width="13.140625" style="2" customWidth="1"/>
    <col min="4109" max="4357" width="9.140625" style="2"/>
    <col min="4358" max="4358" width="4.42578125" style="2" customWidth="1"/>
    <col min="4359" max="4359" width="23" style="2" customWidth="1"/>
    <col min="4360" max="4360" width="17.140625" style="2" customWidth="1"/>
    <col min="4361" max="4361" width="34.85546875" style="2" customWidth="1"/>
    <col min="4362" max="4364" width="13.140625" style="2" customWidth="1"/>
    <col min="4365" max="4613" width="9.140625" style="2"/>
    <col min="4614" max="4614" width="4.42578125" style="2" customWidth="1"/>
    <col min="4615" max="4615" width="23" style="2" customWidth="1"/>
    <col min="4616" max="4616" width="17.140625" style="2" customWidth="1"/>
    <col min="4617" max="4617" width="34.85546875" style="2" customWidth="1"/>
    <col min="4618" max="4620" width="13.140625" style="2" customWidth="1"/>
    <col min="4621" max="4869" width="9.140625" style="2"/>
    <col min="4870" max="4870" width="4.42578125" style="2" customWidth="1"/>
    <col min="4871" max="4871" width="23" style="2" customWidth="1"/>
    <col min="4872" max="4872" width="17.140625" style="2" customWidth="1"/>
    <col min="4873" max="4873" width="34.85546875" style="2" customWidth="1"/>
    <col min="4874" max="4876" width="13.140625" style="2" customWidth="1"/>
    <col min="4877" max="5125" width="9.140625" style="2"/>
    <col min="5126" max="5126" width="4.42578125" style="2" customWidth="1"/>
    <col min="5127" max="5127" width="23" style="2" customWidth="1"/>
    <col min="5128" max="5128" width="17.140625" style="2" customWidth="1"/>
    <col min="5129" max="5129" width="34.85546875" style="2" customWidth="1"/>
    <col min="5130" max="5132" width="13.140625" style="2" customWidth="1"/>
    <col min="5133" max="5381" width="9.140625" style="2"/>
    <col min="5382" max="5382" width="4.42578125" style="2" customWidth="1"/>
    <col min="5383" max="5383" width="23" style="2" customWidth="1"/>
    <col min="5384" max="5384" width="17.140625" style="2" customWidth="1"/>
    <col min="5385" max="5385" width="34.85546875" style="2" customWidth="1"/>
    <col min="5386" max="5388" width="13.140625" style="2" customWidth="1"/>
    <col min="5389" max="5637" width="9.140625" style="2"/>
    <col min="5638" max="5638" width="4.42578125" style="2" customWidth="1"/>
    <col min="5639" max="5639" width="23" style="2" customWidth="1"/>
    <col min="5640" max="5640" width="17.140625" style="2" customWidth="1"/>
    <col min="5641" max="5641" width="34.85546875" style="2" customWidth="1"/>
    <col min="5642" max="5644" width="13.140625" style="2" customWidth="1"/>
    <col min="5645" max="5893" width="9.140625" style="2"/>
    <col min="5894" max="5894" width="4.42578125" style="2" customWidth="1"/>
    <col min="5895" max="5895" width="23" style="2" customWidth="1"/>
    <col min="5896" max="5896" width="17.140625" style="2" customWidth="1"/>
    <col min="5897" max="5897" width="34.85546875" style="2" customWidth="1"/>
    <col min="5898" max="5900" width="13.140625" style="2" customWidth="1"/>
    <col min="5901" max="6149" width="9.140625" style="2"/>
    <col min="6150" max="6150" width="4.42578125" style="2" customWidth="1"/>
    <col min="6151" max="6151" width="23" style="2" customWidth="1"/>
    <col min="6152" max="6152" width="17.140625" style="2" customWidth="1"/>
    <col min="6153" max="6153" width="34.85546875" style="2" customWidth="1"/>
    <col min="6154" max="6156" width="13.140625" style="2" customWidth="1"/>
    <col min="6157" max="6405" width="9.140625" style="2"/>
    <col min="6406" max="6406" width="4.42578125" style="2" customWidth="1"/>
    <col min="6407" max="6407" width="23" style="2" customWidth="1"/>
    <col min="6408" max="6408" width="17.140625" style="2" customWidth="1"/>
    <col min="6409" max="6409" width="34.85546875" style="2" customWidth="1"/>
    <col min="6410" max="6412" width="13.140625" style="2" customWidth="1"/>
    <col min="6413" max="6661" width="9.140625" style="2"/>
    <col min="6662" max="6662" width="4.42578125" style="2" customWidth="1"/>
    <col min="6663" max="6663" width="23" style="2" customWidth="1"/>
    <col min="6664" max="6664" width="17.140625" style="2" customWidth="1"/>
    <col min="6665" max="6665" width="34.85546875" style="2" customWidth="1"/>
    <col min="6666" max="6668" width="13.140625" style="2" customWidth="1"/>
    <col min="6669" max="6917" width="9.140625" style="2"/>
    <col min="6918" max="6918" width="4.42578125" style="2" customWidth="1"/>
    <col min="6919" max="6919" width="23" style="2" customWidth="1"/>
    <col min="6920" max="6920" width="17.140625" style="2" customWidth="1"/>
    <col min="6921" max="6921" width="34.85546875" style="2" customWidth="1"/>
    <col min="6922" max="6924" width="13.140625" style="2" customWidth="1"/>
    <col min="6925" max="7173" width="9.140625" style="2"/>
    <col min="7174" max="7174" width="4.42578125" style="2" customWidth="1"/>
    <col min="7175" max="7175" width="23" style="2" customWidth="1"/>
    <col min="7176" max="7176" width="17.140625" style="2" customWidth="1"/>
    <col min="7177" max="7177" width="34.85546875" style="2" customWidth="1"/>
    <col min="7178" max="7180" width="13.140625" style="2" customWidth="1"/>
    <col min="7181" max="7429" width="9.140625" style="2"/>
    <col min="7430" max="7430" width="4.42578125" style="2" customWidth="1"/>
    <col min="7431" max="7431" width="23" style="2" customWidth="1"/>
    <col min="7432" max="7432" width="17.140625" style="2" customWidth="1"/>
    <col min="7433" max="7433" width="34.85546875" style="2" customWidth="1"/>
    <col min="7434" max="7436" width="13.140625" style="2" customWidth="1"/>
    <col min="7437" max="7685" width="9.140625" style="2"/>
    <col min="7686" max="7686" width="4.42578125" style="2" customWidth="1"/>
    <col min="7687" max="7687" width="23" style="2" customWidth="1"/>
    <col min="7688" max="7688" width="17.140625" style="2" customWidth="1"/>
    <col min="7689" max="7689" width="34.85546875" style="2" customWidth="1"/>
    <col min="7690" max="7692" width="13.140625" style="2" customWidth="1"/>
    <col min="7693" max="7941" width="9.140625" style="2"/>
    <col min="7942" max="7942" width="4.42578125" style="2" customWidth="1"/>
    <col min="7943" max="7943" width="23" style="2" customWidth="1"/>
    <col min="7944" max="7944" width="17.140625" style="2" customWidth="1"/>
    <col min="7945" max="7945" width="34.85546875" style="2" customWidth="1"/>
    <col min="7946" max="7948" width="13.140625" style="2" customWidth="1"/>
    <col min="7949" max="8197" width="9.140625" style="2"/>
    <col min="8198" max="8198" width="4.42578125" style="2" customWidth="1"/>
    <col min="8199" max="8199" width="23" style="2" customWidth="1"/>
    <col min="8200" max="8200" width="17.140625" style="2" customWidth="1"/>
    <col min="8201" max="8201" width="34.85546875" style="2" customWidth="1"/>
    <col min="8202" max="8204" width="13.140625" style="2" customWidth="1"/>
    <col min="8205" max="8453" width="9.140625" style="2"/>
    <col min="8454" max="8454" width="4.42578125" style="2" customWidth="1"/>
    <col min="8455" max="8455" width="23" style="2" customWidth="1"/>
    <col min="8456" max="8456" width="17.140625" style="2" customWidth="1"/>
    <col min="8457" max="8457" width="34.85546875" style="2" customWidth="1"/>
    <col min="8458" max="8460" width="13.140625" style="2" customWidth="1"/>
    <col min="8461" max="8709" width="9.140625" style="2"/>
    <col min="8710" max="8710" width="4.42578125" style="2" customWidth="1"/>
    <col min="8711" max="8711" width="23" style="2" customWidth="1"/>
    <col min="8712" max="8712" width="17.140625" style="2" customWidth="1"/>
    <col min="8713" max="8713" width="34.85546875" style="2" customWidth="1"/>
    <col min="8714" max="8716" width="13.140625" style="2" customWidth="1"/>
    <col min="8717" max="8965" width="9.140625" style="2"/>
    <col min="8966" max="8966" width="4.42578125" style="2" customWidth="1"/>
    <col min="8967" max="8967" width="23" style="2" customWidth="1"/>
    <col min="8968" max="8968" width="17.140625" style="2" customWidth="1"/>
    <col min="8969" max="8969" width="34.85546875" style="2" customWidth="1"/>
    <col min="8970" max="8972" width="13.140625" style="2" customWidth="1"/>
    <col min="8973" max="9221" width="9.140625" style="2"/>
    <col min="9222" max="9222" width="4.42578125" style="2" customWidth="1"/>
    <col min="9223" max="9223" width="23" style="2" customWidth="1"/>
    <col min="9224" max="9224" width="17.140625" style="2" customWidth="1"/>
    <col min="9225" max="9225" width="34.85546875" style="2" customWidth="1"/>
    <col min="9226" max="9228" width="13.140625" style="2" customWidth="1"/>
    <col min="9229" max="9477" width="9.140625" style="2"/>
    <col min="9478" max="9478" width="4.42578125" style="2" customWidth="1"/>
    <col min="9479" max="9479" width="23" style="2" customWidth="1"/>
    <col min="9480" max="9480" width="17.140625" style="2" customWidth="1"/>
    <col min="9481" max="9481" width="34.85546875" style="2" customWidth="1"/>
    <col min="9482" max="9484" width="13.140625" style="2" customWidth="1"/>
    <col min="9485" max="9733" width="9.140625" style="2"/>
    <col min="9734" max="9734" width="4.42578125" style="2" customWidth="1"/>
    <col min="9735" max="9735" width="23" style="2" customWidth="1"/>
    <col min="9736" max="9736" width="17.140625" style="2" customWidth="1"/>
    <col min="9737" max="9737" width="34.85546875" style="2" customWidth="1"/>
    <col min="9738" max="9740" width="13.140625" style="2" customWidth="1"/>
    <col min="9741" max="9989" width="9.140625" style="2"/>
    <col min="9990" max="9990" width="4.42578125" style="2" customWidth="1"/>
    <col min="9991" max="9991" width="23" style="2" customWidth="1"/>
    <col min="9992" max="9992" width="17.140625" style="2" customWidth="1"/>
    <col min="9993" max="9993" width="34.85546875" style="2" customWidth="1"/>
    <col min="9994" max="9996" width="13.140625" style="2" customWidth="1"/>
    <col min="9997" max="10245" width="9.140625" style="2"/>
    <col min="10246" max="10246" width="4.42578125" style="2" customWidth="1"/>
    <col min="10247" max="10247" width="23" style="2" customWidth="1"/>
    <col min="10248" max="10248" width="17.140625" style="2" customWidth="1"/>
    <col min="10249" max="10249" width="34.85546875" style="2" customWidth="1"/>
    <col min="10250" max="10252" width="13.140625" style="2" customWidth="1"/>
    <col min="10253" max="10501" width="9.140625" style="2"/>
    <col min="10502" max="10502" width="4.42578125" style="2" customWidth="1"/>
    <col min="10503" max="10503" width="23" style="2" customWidth="1"/>
    <col min="10504" max="10504" width="17.140625" style="2" customWidth="1"/>
    <col min="10505" max="10505" width="34.85546875" style="2" customWidth="1"/>
    <col min="10506" max="10508" width="13.140625" style="2" customWidth="1"/>
    <col min="10509" max="10757" width="9.140625" style="2"/>
    <col min="10758" max="10758" width="4.42578125" style="2" customWidth="1"/>
    <col min="10759" max="10759" width="23" style="2" customWidth="1"/>
    <col min="10760" max="10760" width="17.140625" style="2" customWidth="1"/>
    <col min="10761" max="10761" width="34.85546875" style="2" customWidth="1"/>
    <col min="10762" max="10764" width="13.140625" style="2" customWidth="1"/>
    <col min="10765" max="11013" width="9.140625" style="2"/>
    <col min="11014" max="11014" width="4.42578125" style="2" customWidth="1"/>
    <col min="11015" max="11015" width="23" style="2" customWidth="1"/>
    <col min="11016" max="11016" width="17.140625" style="2" customWidth="1"/>
    <col min="11017" max="11017" width="34.85546875" style="2" customWidth="1"/>
    <col min="11018" max="11020" width="13.140625" style="2" customWidth="1"/>
    <col min="11021" max="11269" width="9.140625" style="2"/>
    <col min="11270" max="11270" width="4.42578125" style="2" customWidth="1"/>
    <col min="11271" max="11271" width="23" style="2" customWidth="1"/>
    <col min="11272" max="11272" width="17.140625" style="2" customWidth="1"/>
    <col min="11273" max="11273" width="34.85546875" style="2" customWidth="1"/>
    <col min="11274" max="11276" width="13.140625" style="2" customWidth="1"/>
    <col min="11277" max="11525" width="9.140625" style="2"/>
    <col min="11526" max="11526" width="4.42578125" style="2" customWidth="1"/>
    <col min="11527" max="11527" width="23" style="2" customWidth="1"/>
    <col min="11528" max="11528" width="17.140625" style="2" customWidth="1"/>
    <col min="11529" max="11529" width="34.85546875" style="2" customWidth="1"/>
    <col min="11530" max="11532" width="13.140625" style="2" customWidth="1"/>
    <col min="11533" max="11781" width="9.140625" style="2"/>
    <col min="11782" max="11782" width="4.42578125" style="2" customWidth="1"/>
    <col min="11783" max="11783" width="23" style="2" customWidth="1"/>
    <col min="11784" max="11784" width="17.140625" style="2" customWidth="1"/>
    <col min="11785" max="11785" width="34.85546875" style="2" customWidth="1"/>
    <col min="11786" max="11788" width="13.140625" style="2" customWidth="1"/>
    <col min="11789" max="12037" width="9.140625" style="2"/>
    <col min="12038" max="12038" width="4.42578125" style="2" customWidth="1"/>
    <col min="12039" max="12039" width="23" style="2" customWidth="1"/>
    <col min="12040" max="12040" width="17.140625" style="2" customWidth="1"/>
    <col min="12041" max="12041" width="34.85546875" style="2" customWidth="1"/>
    <col min="12042" max="12044" width="13.140625" style="2" customWidth="1"/>
    <col min="12045" max="12293" width="9.140625" style="2"/>
    <col min="12294" max="12294" width="4.42578125" style="2" customWidth="1"/>
    <col min="12295" max="12295" width="23" style="2" customWidth="1"/>
    <col min="12296" max="12296" width="17.140625" style="2" customWidth="1"/>
    <col min="12297" max="12297" width="34.85546875" style="2" customWidth="1"/>
    <col min="12298" max="12300" width="13.140625" style="2" customWidth="1"/>
    <col min="12301" max="12549" width="9.140625" style="2"/>
    <col min="12550" max="12550" width="4.42578125" style="2" customWidth="1"/>
    <col min="12551" max="12551" width="23" style="2" customWidth="1"/>
    <col min="12552" max="12552" width="17.140625" style="2" customWidth="1"/>
    <col min="12553" max="12553" width="34.85546875" style="2" customWidth="1"/>
    <col min="12554" max="12556" width="13.140625" style="2" customWidth="1"/>
    <col min="12557" max="12805" width="9.140625" style="2"/>
    <col min="12806" max="12806" width="4.42578125" style="2" customWidth="1"/>
    <col min="12807" max="12807" width="23" style="2" customWidth="1"/>
    <col min="12808" max="12808" width="17.140625" style="2" customWidth="1"/>
    <col min="12809" max="12809" width="34.85546875" style="2" customWidth="1"/>
    <col min="12810" max="12812" width="13.140625" style="2" customWidth="1"/>
    <col min="12813" max="13061" width="9.140625" style="2"/>
    <col min="13062" max="13062" width="4.42578125" style="2" customWidth="1"/>
    <col min="13063" max="13063" width="23" style="2" customWidth="1"/>
    <col min="13064" max="13064" width="17.140625" style="2" customWidth="1"/>
    <col min="13065" max="13065" width="34.85546875" style="2" customWidth="1"/>
    <col min="13066" max="13068" width="13.140625" style="2" customWidth="1"/>
    <col min="13069" max="13317" width="9.140625" style="2"/>
    <col min="13318" max="13318" width="4.42578125" style="2" customWidth="1"/>
    <col min="13319" max="13319" width="23" style="2" customWidth="1"/>
    <col min="13320" max="13320" width="17.140625" style="2" customWidth="1"/>
    <col min="13321" max="13321" width="34.85546875" style="2" customWidth="1"/>
    <col min="13322" max="13324" width="13.140625" style="2" customWidth="1"/>
    <col min="13325" max="13573" width="9.140625" style="2"/>
    <col min="13574" max="13574" width="4.42578125" style="2" customWidth="1"/>
    <col min="13575" max="13575" width="23" style="2" customWidth="1"/>
    <col min="13576" max="13576" width="17.140625" style="2" customWidth="1"/>
    <col min="13577" max="13577" width="34.85546875" style="2" customWidth="1"/>
    <col min="13578" max="13580" width="13.140625" style="2" customWidth="1"/>
    <col min="13581" max="13829" width="9.140625" style="2"/>
    <col min="13830" max="13830" width="4.42578125" style="2" customWidth="1"/>
    <col min="13831" max="13831" width="23" style="2" customWidth="1"/>
    <col min="13832" max="13832" width="17.140625" style="2" customWidth="1"/>
    <col min="13833" max="13833" width="34.85546875" style="2" customWidth="1"/>
    <col min="13834" max="13836" width="13.140625" style="2" customWidth="1"/>
    <col min="13837" max="14085" width="9.140625" style="2"/>
    <col min="14086" max="14086" width="4.42578125" style="2" customWidth="1"/>
    <col min="14087" max="14087" width="23" style="2" customWidth="1"/>
    <col min="14088" max="14088" width="17.140625" style="2" customWidth="1"/>
    <col min="14089" max="14089" width="34.85546875" style="2" customWidth="1"/>
    <col min="14090" max="14092" width="13.140625" style="2" customWidth="1"/>
    <col min="14093" max="14341" width="9.140625" style="2"/>
    <col min="14342" max="14342" width="4.42578125" style="2" customWidth="1"/>
    <col min="14343" max="14343" width="23" style="2" customWidth="1"/>
    <col min="14344" max="14344" width="17.140625" style="2" customWidth="1"/>
    <col min="14345" max="14345" width="34.85546875" style="2" customWidth="1"/>
    <col min="14346" max="14348" width="13.140625" style="2" customWidth="1"/>
    <col min="14349" max="14597" width="9.140625" style="2"/>
    <col min="14598" max="14598" width="4.42578125" style="2" customWidth="1"/>
    <col min="14599" max="14599" width="23" style="2" customWidth="1"/>
    <col min="14600" max="14600" width="17.140625" style="2" customWidth="1"/>
    <col min="14601" max="14601" width="34.85546875" style="2" customWidth="1"/>
    <col min="14602" max="14604" width="13.140625" style="2" customWidth="1"/>
    <col min="14605" max="14853" width="9.140625" style="2"/>
    <col min="14854" max="14854" width="4.42578125" style="2" customWidth="1"/>
    <col min="14855" max="14855" width="23" style="2" customWidth="1"/>
    <col min="14856" max="14856" width="17.140625" style="2" customWidth="1"/>
    <col min="14857" max="14857" width="34.85546875" style="2" customWidth="1"/>
    <col min="14858" max="14860" width="13.140625" style="2" customWidth="1"/>
    <col min="14861" max="15109" width="9.140625" style="2"/>
    <col min="15110" max="15110" width="4.42578125" style="2" customWidth="1"/>
    <col min="15111" max="15111" width="23" style="2" customWidth="1"/>
    <col min="15112" max="15112" width="17.140625" style="2" customWidth="1"/>
    <col min="15113" max="15113" width="34.85546875" style="2" customWidth="1"/>
    <col min="15114" max="15116" width="13.140625" style="2" customWidth="1"/>
    <col min="15117" max="15365" width="9.140625" style="2"/>
    <col min="15366" max="15366" width="4.42578125" style="2" customWidth="1"/>
    <col min="15367" max="15367" width="23" style="2" customWidth="1"/>
    <col min="15368" max="15368" width="17.140625" style="2" customWidth="1"/>
    <col min="15369" max="15369" width="34.85546875" style="2" customWidth="1"/>
    <col min="15370" max="15372" width="13.140625" style="2" customWidth="1"/>
    <col min="15373" max="15621" width="9.140625" style="2"/>
    <col min="15622" max="15622" width="4.42578125" style="2" customWidth="1"/>
    <col min="15623" max="15623" width="23" style="2" customWidth="1"/>
    <col min="15624" max="15624" width="17.140625" style="2" customWidth="1"/>
    <col min="15625" max="15625" width="34.85546875" style="2" customWidth="1"/>
    <col min="15626" max="15628" width="13.140625" style="2" customWidth="1"/>
    <col min="15629" max="15877" width="9.140625" style="2"/>
    <col min="15878" max="15878" width="4.42578125" style="2" customWidth="1"/>
    <col min="15879" max="15879" width="23" style="2" customWidth="1"/>
    <col min="15880" max="15880" width="17.140625" style="2" customWidth="1"/>
    <col min="15881" max="15881" width="34.85546875" style="2" customWidth="1"/>
    <col min="15882" max="15884" width="13.140625" style="2" customWidth="1"/>
    <col min="15885" max="16133" width="9.140625" style="2"/>
    <col min="16134" max="16134" width="4.42578125" style="2" customWidth="1"/>
    <col min="16135" max="16135" width="23" style="2" customWidth="1"/>
    <col min="16136" max="16136" width="17.140625" style="2" customWidth="1"/>
    <col min="16137" max="16137" width="34.85546875" style="2" customWidth="1"/>
    <col min="16138" max="16140" width="13.140625" style="2" customWidth="1"/>
    <col min="16141" max="16384" width="9.140625" style="2"/>
  </cols>
  <sheetData>
    <row r="1" spans="1:17" s="12" customFormat="1" ht="15" customHeight="1" x14ac:dyDescent="0.25">
      <c r="A1" s="43"/>
      <c r="B1" s="43"/>
      <c r="C1" s="44"/>
      <c r="E1" s="276" t="s">
        <v>283</v>
      </c>
      <c r="F1" s="276"/>
      <c r="G1" s="276"/>
      <c r="H1" s="276"/>
      <c r="I1" s="276"/>
      <c r="J1" s="276"/>
      <c r="K1" s="276"/>
      <c r="L1" s="276"/>
      <c r="M1" s="276"/>
    </row>
    <row r="2" spans="1:17" s="11" customFormat="1" ht="77.25" customHeight="1" x14ac:dyDescent="0.25">
      <c r="A2" s="45"/>
      <c r="B2" s="46"/>
      <c r="E2" s="273" t="s">
        <v>675</v>
      </c>
      <c r="F2" s="273"/>
      <c r="G2" s="273"/>
      <c r="H2" s="273"/>
      <c r="I2" s="273"/>
      <c r="J2" s="273"/>
      <c r="K2" s="273"/>
      <c r="L2" s="273"/>
      <c r="M2" s="273"/>
      <c r="N2" s="15"/>
      <c r="O2" s="15"/>
      <c r="P2" s="15"/>
      <c r="Q2" s="15"/>
    </row>
    <row r="3" spans="1:17" s="12" customFormat="1" ht="15" customHeight="1" x14ac:dyDescent="0.25">
      <c r="A3" s="272" t="s">
        <v>267</v>
      </c>
      <c r="B3" s="272"/>
      <c r="C3" s="272"/>
      <c r="D3" s="272"/>
      <c r="E3" s="272"/>
      <c r="F3" s="272"/>
      <c r="G3" s="272"/>
      <c r="H3" s="272"/>
      <c r="I3" s="272"/>
      <c r="J3" s="272"/>
      <c r="K3" s="272"/>
      <c r="L3" s="272"/>
      <c r="M3" s="272"/>
    </row>
    <row r="4" spans="1:17" s="12" customFormat="1" ht="36" customHeight="1" x14ac:dyDescent="0.25">
      <c r="A4" s="272" t="s">
        <v>721</v>
      </c>
      <c r="B4" s="272"/>
      <c r="C4" s="272"/>
      <c r="D4" s="272"/>
      <c r="E4" s="272"/>
      <c r="F4" s="272"/>
      <c r="G4" s="272"/>
      <c r="H4" s="272"/>
      <c r="I4" s="272"/>
      <c r="J4" s="272"/>
      <c r="K4" s="272"/>
      <c r="L4" s="272"/>
      <c r="M4" s="272"/>
    </row>
    <row r="5" spans="1:17" s="12" customFormat="1" ht="15.75" customHeight="1" x14ac:dyDescent="0.25">
      <c r="A5" s="43"/>
      <c r="B5" s="43"/>
      <c r="M5" s="60" t="s">
        <v>281</v>
      </c>
    </row>
    <row r="6" spans="1:17" s="11" customFormat="1" ht="28.5" customHeight="1" x14ac:dyDescent="0.25">
      <c r="A6" s="47"/>
      <c r="B6" s="55" t="s">
        <v>225</v>
      </c>
      <c r="C6" s="278" t="s">
        <v>226</v>
      </c>
      <c r="D6" s="278"/>
      <c r="E6" s="59" t="s">
        <v>284</v>
      </c>
      <c r="F6" s="59" t="s">
        <v>758</v>
      </c>
      <c r="G6" s="59" t="s">
        <v>759</v>
      </c>
      <c r="H6" s="59" t="s">
        <v>779</v>
      </c>
      <c r="I6" s="59" t="s">
        <v>759</v>
      </c>
      <c r="J6" s="59" t="s">
        <v>790</v>
      </c>
      <c r="K6" s="59" t="s">
        <v>791</v>
      </c>
      <c r="L6" s="59" t="s">
        <v>533</v>
      </c>
      <c r="M6" s="59" t="s">
        <v>582</v>
      </c>
      <c r="N6" s="12"/>
      <c r="O6" s="12"/>
      <c r="P6" s="12"/>
      <c r="Q6" s="12"/>
    </row>
    <row r="7" spans="1:17" s="12" customFormat="1" ht="31.5" customHeight="1" x14ac:dyDescent="0.25">
      <c r="A7" s="47">
        <v>853</v>
      </c>
      <c r="B7" s="55" t="s">
        <v>268</v>
      </c>
      <c r="C7" s="279" t="s">
        <v>269</v>
      </c>
      <c r="D7" s="279"/>
      <c r="E7" s="58">
        <f>E8</f>
        <v>0</v>
      </c>
      <c r="F7" s="58">
        <f>F8</f>
        <v>13826665.48</v>
      </c>
      <c r="G7" s="58">
        <f t="shared" ref="G7:M7" si="0">G8</f>
        <v>13826665.48</v>
      </c>
      <c r="H7" s="58" t="e">
        <f t="shared" si="0"/>
        <v>#REF!</v>
      </c>
      <c r="I7" s="58" t="e">
        <f t="shared" si="0"/>
        <v>#REF!</v>
      </c>
      <c r="J7" s="58">
        <f t="shared" si="0"/>
        <v>0</v>
      </c>
      <c r="K7" s="58" t="e">
        <f t="shared" si="0"/>
        <v>#REF!</v>
      </c>
      <c r="L7" s="58">
        <f t="shared" si="0"/>
        <v>0</v>
      </c>
      <c r="M7" s="58">
        <f t="shared" si="0"/>
        <v>0</v>
      </c>
    </row>
    <row r="8" spans="1:17" ht="33.75" customHeight="1" x14ac:dyDescent="0.25">
      <c r="A8" s="55">
        <v>853</v>
      </c>
      <c r="B8" s="55" t="s">
        <v>270</v>
      </c>
      <c r="C8" s="277" t="s">
        <v>227</v>
      </c>
      <c r="D8" s="277"/>
      <c r="E8" s="7">
        <f>E9+E13</f>
        <v>0</v>
      </c>
      <c r="F8" s="7">
        <f>F9+F13</f>
        <v>13826665.48</v>
      </c>
      <c r="G8" s="7">
        <f t="shared" ref="G8:M8" si="1">G9+G13</f>
        <v>13826665.48</v>
      </c>
      <c r="H8" s="7" t="e">
        <f t="shared" si="1"/>
        <v>#REF!</v>
      </c>
      <c r="I8" s="7" t="e">
        <f t="shared" si="1"/>
        <v>#REF!</v>
      </c>
      <c r="J8" s="7">
        <f t="shared" ref="J8:K8" si="2">J9+J13</f>
        <v>0</v>
      </c>
      <c r="K8" s="7" t="e">
        <f t="shared" si="2"/>
        <v>#REF!</v>
      </c>
      <c r="L8" s="7">
        <f t="shared" si="1"/>
        <v>0</v>
      </c>
      <c r="M8" s="7">
        <f t="shared" si="1"/>
        <v>0</v>
      </c>
    </row>
    <row r="9" spans="1:17" s="12" customFormat="1" ht="24.75" customHeight="1" x14ac:dyDescent="0.25">
      <c r="A9" s="47">
        <v>853</v>
      </c>
      <c r="B9" s="55" t="s">
        <v>271</v>
      </c>
      <c r="C9" s="277" t="s">
        <v>228</v>
      </c>
      <c r="D9" s="277"/>
      <c r="E9" s="7">
        <f>E10</f>
        <v>0</v>
      </c>
      <c r="F9" s="7">
        <f t="shared" ref="F9:K11" si="3">F10</f>
        <v>-7126491.2300000004</v>
      </c>
      <c r="G9" s="7">
        <f t="shared" si="3"/>
        <v>-7126491.2300000004</v>
      </c>
      <c r="H9" s="7" t="e">
        <f t="shared" si="3"/>
        <v>#REF!</v>
      </c>
      <c r="I9" s="7" t="e">
        <f t="shared" si="3"/>
        <v>#REF!</v>
      </c>
      <c r="J9" s="7">
        <f t="shared" si="3"/>
        <v>0</v>
      </c>
      <c r="K9" s="7" t="e">
        <f t="shared" si="3"/>
        <v>#REF!</v>
      </c>
      <c r="L9" s="7">
        <f t="shared" ref="L9:M11" si="4">L10</f>
        <v>0</v>
      </c>
      <c r="M9" s="7">
        <f t="shared" si="4"/>
        <v>0</v>
      </c>
    </row>
    <row r="10" spans="1:17" s="12" customFormat="1" ht="36.75" customHeight="1" x14ac:dyDescent="0.25">
      <c r="A10" s="47">
        <v>853</v>
      </c>
      <c r="B10" s="55" t="s">
        <v>272</v>
      </c>
      <c r="C10" s="277" t="s">
        <v>229</v>
      </c>
      <c r="D10" s="277"/>
      <c r="E10" s="7">
        <f>E11</f>
        <v>0</v>
      </c>
      <c r="F10" s="7">
        <f t="shared" si="3"/>
        <v>-7126491.2300000004</v>
      </c>
      <c r="G10" s="7">
        <f t="shared" si="3"/>
        <v>-7126491.2300000004</v>
      </c>
      <c r="H10" s="7" t="e">
        <f t="shared" si="3"/>
        <v>#REF!</v>
      </c>
      <c r="I10" s="7" t="e">
        <f t="shared" si="3"/>
        <v>#REF!</v>
      </c>
      <c r="J10" s="7">
        <f t="shared" si="3"/>
        <v>0</v>
      </c>
      <c r="K10" s="7" t="e">
        <f t="shared" si="3"/>
        <v>#REF!</v>
      </c>
      <c r="L10" s="7">
        <f t="shared" si="4"/>
        <v>0</v>
      </c>
      <c r="M10" s="7">
        <f t="shared" si="4"/>
        <v>0</v>
      </c>
    </row>
    <row r="11" spans="1:17" s="12" customFormat="1" ht="36.75" customHeight="1" x14ac:dyDescent="0.25">
      <c r="A11" s="47">
        <v>853</v>
      </c>
      <c r="B11" s="55" t="s">
        <v>273</v>
      </c>
      <c r="C11" s="277" t="s">
        <v>230</v>
      </c>
      <c r="D11" s="277"/>
      <c r="E11" s="7">
        <f>E12</f>
        <v>0</v>
      </c>
      <c r="F11" s="7">
        <f t="shared" si="3"/>
        <v>-7126491.2300000004</v>
      </c>
      <c r="G11" s="7">
        <f t="shared" si="3"/>
        <v>-7126491.2300000004</v>
      </c>
      <c r="H11" s="7" t="e">
        <f t="shared" si="3"/>
        <v>#REF!</v>
      </c>
      <c r="I11" s="7" t="e">
        <f t="shared" si="3"/>
        <v>#REF!</v>
      </c>
      <c r="J11" s="7">
        <f t="shared" si="3"/>
        <v>0</v>
      </c>
      <c r="K11" s="7" t="e">
        <f t="shared" si="3"/>
        <v>#REF!</v>
      </c>
      <c r="L11" s="7">
        <f t="shared" si="4"/>
        <v>0</v>
      </c>
      <c r="M11" s="7">
        <f t="shared" si="4"/>
        <v>0</v>
      </c>
    </row>
    <row r="12" spans="1:17" s="12" customFormat="1" ht="35.25" customHeight="1" x14ac:dyDescent="0.25">
      <c r="A12" s="47">
        <v>853</v>
      </c>
      <c r="B12" s="55" t="s">
        <v>274</v>
      </c>
      <c r="C12" s="277" t="s">
        <v>231</v>
      </c>
      <c r="D12" s="277"/>
      <c r="E12" s="7"/>
      <c r="F12" s="7">
        <f>-7364861.23+149530+1000+87840</f>
        <v>-7126491.2300000004</v>
      </c>
      <c r="G12" s="7">
        <f>E12+F12</f>
        <v>-7126491.2300000004</v>
      </c>
      <c r="H12" s="7" t="e">
        <f>-'1.Дох'!F166+'6.ВС'!#REF!</f>
        <v>#REF!</v>
      </c>
      <c r="I12" s="7" t="e">
        <f>G12+H12</f>
        <v>#REF!</v>
      </c>
      <c r="J12" s="7"/>
      <c r="K12" s="7" t="e">
        <f>I12+J12</f>
        <v>#REF!</v>
      </c>
      <c r="L12" s="7"/>
      <c r="M12" s="7"/>
    </row>
    <row r="13" spans="1:17" s="12" customFormat="1" ht="27" customHeight="1" x14ac:dyDescent="0.25">
      <c r="A13" s="47">
        <v>853</v>
      </c>
      <c r="B13" s="55" t="s">
        <v>275</v>
      </c>
      <c r="C13" s="277" t="s">
        <v>232</v>
      </c>
      <c r="D13" s="277"/>
      <c r="E13" s="7">
        <f>E14</f>
        <v>0</v>
      </c>
      <c r="F13" s="7">
        <f t="shared" ref="F13:K15" si="5">F14</f>
        <v>20953156.710000001</v>
      </c>
      <c r="G13" s="7">
        <f t="shared" si="5"/>
        <v>20953156.710000001</v>
      </c>
      <c r="H13" s="7">
        <f t="shared" si="5"/>
        <v>0</v>
      </c>
      <c r="I13" s="7">
        <f t="shared" si="5"/>
        <v>20953156.710000001</v>
      </c>
      <c r="J13" s="7">
        <f t="shared" si="5"/>
        <v>0</v>
      </c>
      <c r="K13" s="7">
        <f t="shared" si="5"/>
        <v>20953156.710000001</v>
      </c>
      <c r="L13" s="7">
        <f t="shared" ref="L13:M15" si="6">L14</f>
        <v>0</v>
      </c>
      <c r="M13" s="7">
        <f t="shared" si="6"/>
        <v>0</v>
      </c>
    </row>
    <row r="14" spans="1:17" s="12" customFormat="1" ht="36.75" customHeight="1" x14ac:dyDescent="0.25">
      <c r="A14" s="47">
        <v>853</v>
      </c>
      <c r="B14" s="55" t="s">
        <v>276</v>
      </c>
      <c r="C14" s="277" t="s">
        <v>233</v>
      </c>
      <c r="D14" s="277"/>
      <c r="E14" s="7">
        <f>E15</f>
        <v>0</v>
      </c>
      <c r="F14" s="7">
        <f t="shared" si="5"/>
        <v>20953156.710000001</v>
      </c>
      <c r="G14" s="7">
        <f t="shared" si="5"/>
        <v>20953156.710000001</v>
      </c>
      <c r="H14" s="7">
        <f t="shared" si="5"/>
        <v>0</v>
      </c>
      <c r="I14" s="7">
        <f t="shared" si="5"/>
        <v>20953156.710000001</v>
      </c>
      <c r="J14" s="7">
        <f t="shared" si="5"/>
        <v>0</v>
      </c>
      <c r="K14" s="7">
        <f t="shared" si="5"/>
        <v>20953156.710000001</v>
      </c>
      <c r="L14" s="7">
        <f t="shared" si="6"/>
        <v>0</v>
      </c>
      <c r="M14" s="7">
        <f t="shared" si="6"/>
        <v>0</v>
      </c>
    </row>
    <row r="15" spans="1:17" s="12" customFormat="1" ht="35.25" customHeight="1" x14ac:dyDescent="0.25">
      <c r="A15" s="47">
        <v>853</v>
      </c>
      <c r="B15" s="55" t="s">
        <v>277</v>
      </c>
      <c r="C15" s="277" t="s">
        <v>234</v>
      </c>
      <c r="D15" s="277"/>
      <c r="E15" s="7">
        <f>E16</f>
        <v>0</v>
      </c>
      <c r="F15" s="7">
        <f t="shared" si="5"/>
        <v>20953156.710000001</v>
      </c>
      <c r="G15" s="7">
        <f t="shared" si="5"/>
        <v>20953156.710000001</v>
      </c>
      <c r="H15" s="7">
        <f t="shared" si="5"/>
        <v>0</v>
      </c>
      <c r="I15" s="7">
        <f t="shared" si="5"/>
        <v>20953156.710000001</v>
      </c>
      <c r="J15" s="7">
        <f t="shared" si="5"/>
        <v>0</v>
      </c>
      <c r="K15" s="7">
        <f t="shared" si="5"/>
        <v>20953156.710000001</v>
      </c>
      <c r="L15" s="7">
        <f t="shared" si="6"/>
        <v>0</v>
      </c>
      <c r="M15" s="7">
        <f t="shared" si="6"/>
        <v>0</v>
      </c>
    </row>
    <row r="16" spans="1:17" s="12" customFormat="1" ht="48.75" customHeight="1" x14ac:dyDescent="0.25">
      <c r="A16" s="47">
        <v>853</v>
      </c>
      <c r="B16" s="55" t="s">
        <v>278</v>
      </c>
      <c r="C16" s="277" t="s">
        <v>235</v>
      </c>
      <c r="D16" s="277"/>
      <c r="E16" s="7"/>
      <c r="F16" s="7">
        <v>20953156.710000001</v>
      </c>
      <c r="G16" s="7">
        <f>E16+F16</f>
        <v>20953156.710000001</v>
      </c>
      <c r="H16" s="7">
        <v>0</v>
      </c>
      <c r="I16" s="7">
        <f>G16+H16</f>
        <v>20953156.710000001</v>
      </c>
      <c r="J16" s="7">
        <v>0</v>
      </c>
      <c r="K16" s="7">
        <f>I16+J16</f>
        <v>20953156.710000001</v>
      </c>
      <c r="L16" s="7"/>
      <c r="M16" s="7"/>
    </row>
    <row r="17" spans="1:13" s="12" customFormat="1" ht="34.5" customHeight="1" x14ac:dyDescent="0.25">
      <c r="A17" s="48"/>
      <c r="B17" s="55"/>
      <c r="C17" s="277" t="s">
        <v>236</v>
      </c>
      <c r="D17" s="277"/>
      <c r="E17" s="7">
        <f>E9+E13</f>
        <v>0</v>
      </c>
      <c r="F17" s="7">
        <f t="shared" ref="F17:G17" si="7">F9+F13</f>
        <v>13826665.48</v>
      </c>
      <c r="G17" s="7">
        <f t="shared" si="7"/>
        <v>13826665.48</v>
      </c>
      <c r="H17" s="7" t="e">
        <f t="shared" ref="H17:I17" si="8">H9+H13</f>
        <v>#REF!</v>
      </c>
      <c r="I17" s="7" t="e">
        <f t="shared" si="8"/>
        <v>#REF!</v>
      </c>
      <c r="J17" s="7">
        <f t="shared" ref="J17:K17" si="9">J9+J13</f>
        <v>0</v>
      </c>
      <c r="K17" s="7" t="e">
        <f t="shared" si="9"/>
        <v>#REF!</v>
      </c>
      <c r="L17" s="7">
        <f t="shared" ref="L17:M17" si="10">L9+L13</f>
        <v>0</v>
      </c>
      <c r="M17" s="7">
        <f t="shared" si="10"/>
        <v>0</v>
      </c>
    </row>
    <row r="19" spans="1:13" x14ac:dyDescent="0.25">
      <c r="E19" s="14"/>
      <c r="F19" s="14"/>
      <c r="G19" s="14"/>
      <c r="H19" s="14"/>
      <c r="I19" s="14"/>
      <c r="J19" s="14"/>
      <c r="K19" s="49" t="e">
        <f>'1.Дох'!I166-'6.ВС'!#REF!</f>
        <v>#REF!</v>
      </c>
      <c r="L19" s="49"/>
    </row>
    <row r="20" spans="1:13" x14ac:dyDescent="0.25">
      <c r="C20" s="50"/>
      <c r="D20" s="50" t="s">
        <v>279</v>
      </c>
      <c r="E20" s="51">
        <f>[1]Дох.!C131</f>
        <v>192134889.22999999</v>
      </c>
      <c r="F20" s="51"/>
      <c r="G20" s="51"/>
      <c r="H20" s="51"/>
      <c r="I20" s="51"/>
      <c r="J20" s="51"/>
      <c r="K20" s="51"/>
      <c r="L20" s="51">
        <f>[1]Дох.!D131</f>
        <v>193147789.22999999</v>
      </c>
      <c r="M20" s="51">
        <f>[1]Дох.!E131</f>
        <v>52107712.379999995</v>
      </c>
    </row>
    <row r="21" spans="1:13" x14ac:dyDescent="0.25">
      <c r="C21" s="50"/>
      <c r="D21" s="50" t="s">
        <v>280</v>
      </c>
      <c r="E21" s="51">
        <f>[1]Функц.!P441</f>
        <v>201209350.22999999</v>
      </c>
      <c r="F21" s="51"/>
      <c r="G21" s="51"/>
      <c r="H21" s="51"/>
      <c r="I21" s="51"/>
      <c r="J21" s="51"/>
      <c r="K21" s="51"/>
      <c r="L21" s="51">
        <f>[1]Функц.!Q441</f>
        <v>202222250.22999999</v>
      </c>
      <c r="M21" s="51">
        <f>[1]Функц.!R441</f>
        <v>50516008.289999999</v>
      </c>
    </row>
    <row r="22" spans="1:13" x14ac:dyDescent="0.25">
      <c r="C22" s="50"/>
      <c r="D22" s="50"/>
      <c r="E22" s="51">
        <f>E20-E21</f>
        <v>-9074461</v>
      </c>
      <c r="F22" s="51"/>
      <c r="G22" s="51"/>
      <c r="H22" s="51"/>
      <c r="I22" s="51"/>
      <c r="J22" s="51"/>
      <c r="K22" s="51"/>
      <c r="L22" s="51">
        <f>L20-L21</f>
        <v>-9074461</v>
      </c>
      <c r="M22" s="51">
        <f>M20-M21</f>
        <v>1591704.0899999961</v>
      </c>
    </row>
    <row r="23" spans="1:13" x14ac:dyDescent="0.25">
      <c r="C23" s="50"/>
      <c r="D23" s="50"/>
      <c r="E23" s="50"/>
      <c r="F23" s="50"/>
      <c r="G23" s="50"/>
      <c r="H23" s="50"/>
      <c r="I23" s="50"/>
      <c r="J23" s="50"/>
      <c r="K23" s="50"/>
      <c r="L23" s="50"/>
      <c r="M23" s="50"/>
    </row>
    <row r="24" spans="1:13" x14ac:dyDescent="0.25">
      <c r="C24" s="50"/>
      <c r="D24" s="50"/>
      <c r="E24" s="50"/>
      <c r="F24" s="50"/>
      <c r="G24" s="50"/>
      <c r="H24" s="50"/>
      <c r="I24" s="50"/>
      <c r="J24" s="50"/>
      <c r="K24" s="50"/>
      <c r="L24" s="50"/>
      <c r="M24" s="50"/>
    </row>
    <row r="25" spans="1:13" x14ac:dyDescent="0.25">
      <c r="C25" s="50"/>
      <c r="D25" s="50"/>
      <c r="E25" s="50"/>
      <c r="F25" s="50"/>
      <c r="G25" s="50"/>
      <c r="H25" s="50"/>
      <c r="I25" s="50"/>
      <c r="J25" s="50"/>
      <c r="K25" s="50"/>
      <c r="L25" s="50"/>
      <c r="M25" s="50"/>
    </row>
    <row r="26" spans="1:13" x14ac:dyDescent="0.25">
      <c r="C26" s="50"/>
      <c r="D26" s="50"/>
      <c r="E26" s="50"/>
      <c r="F26" s="50"/>
      <c r="G26" s="50"/>
      <c r="H26" s="50"/>
      <c r="I26" s="50"/>
      <c r="J26" s="50"/>
      <c r="K26" s="50"/>
      <c r="L26" s="50"/>
      <c r="M26" s="50"/>
    </row>
    <row r="27" spans="1:13" x14ac:dyDescent="0.25">
      <c r="C27" s="50"/>
      <c r="D27" s="50"/>
      <c r="E27" s="50"/>
      <c r="F27" s="50"/>
      <c r="G27" s="50"/>
      <c r="H27" s="50"/>
      <c r="I27" s="50"/>
      <c r="J27" s="50"/>
      <c r="K27" s="50"/>
      <c r="L27" s="50"/>
      <c r="M27" s="50"/>
    </row>
    <row r="28" spans="1:13" x14ac:dyDescent="0.25">
      <c r="C28" s="50"/>
      <c r="D28" s="52"/>
      <c r="E28" s="52"/>
      <c r="F28" s="52"/>
      <c r="G28" s="52"/>
      <c r="H28" s="52"/>
      <c r="I28" s="52"/>
      <c r="J28" s="52"/>
      <c r="K28" s="52"/>
      <c r="L28" s="50"/>
      <c r="M28" s="50"/>
    </row>
    <row r="29" spans="1:13" x14ac:dyDescent="0.25">
      <c r="C29" s="50"/>
      <c r="D29" s="52"/>
      <c r="E29" s="52"/>
      <c r="F29" s="52"/>
      <c r="G29" s="52"/>
      <c r="H29" s="52"/>
      <c r="I29" s="52"/>
      <c r="J29" s="52"/>
      <c r="K29" s="52"/>
      <c r="L29" s="50"/>
      <c r="M29" s="50"/>
    </row>
    <row r="30" spans="1:13" x14ac:dyDescent="0.25">
      <c r="C30" s="50"/>
      <c r="D30" s="50"/>
      <c r="E30" s="50"/>
      <c r="F30" s="50"/>
      <c r="G30" s="50"/>
      <c r="H30" s="50"/>
      <c r="I30" s="50"/>
      <c r="J30" s="50"/>
      <c r="K30" s="50"/>
      <c r="L30" s="50"/>
      <c r="M30" s="50"/>
    </row>
    <row r="31" spans="1:13" x14ac:dyDescent="0.25">
      <c r="C31" s="50"/>
      <c r="D31" s="50"/>
      <c r="E31" s="50"/>
      <c r="F31" s="50"/>
      <c r="G31" s="50"/>
      <c r="H31" s="50"/>
      <c r="I31" s="50"/>
      <c r="J31" s="50"/>
      <c r="K31" s="50"/>
      <c r="L31" s="50"/>
      <c r="M31" s="50"/>
    </row>
    <row r="33" spans="4:11" s="2" customFormat="1" x14ac:dyDescent="0.25">
      <c r="D33" s="53"/>
      <c r="E33" s="53"/>
      <c r="F33" s="53"/>
      <c r="G33" s="53"/>
      <c r="H33" s="53"/>
      <c r="I33" s="53"/>
      <c r="J33" s="53"/>
      <c r="K33" s="53"/>
    </row>
  </sheetData>
  <mergeCells count="16">
    <mergeCell ref="C16:D16"/>
    <mergeCell ref="C17:D17"/>
    <mergeCell ref="A4:M4"/>
    <mergeCell ref="C9:D9"/>
    <mergeCell ref="C10:D10"/>
    <mergeCell ref="C11:D11"/>
    <mergeCell ref="C12:D12"/>
    <mergeCell ref="C13:D13"/>
    <mergeCell ref="C6:D6"/>
    <mergeCell ref="C7:D7"/>
    <mergeCell ref="C8:D8"/>
    <mergeCell ref="E1:M1"/>
    <mergeCell ref="E2:M2"/>
    <mergeCell ref="A3:M3"/>
    <mergeCell ref="C14:D14"/>
    <mergeCell ref="C15:D15"/>
  </mergeCells>
  <pageMargins left="0.59055118110236227" right="0.39370078740157483" top="0.35433070866141736" bottom="0.15748031496062992"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1.Дох</vt:lpstr>
      <vt:lpstr>6.ВС</vt:lpstr>
      <vt:lpstr>7.ФС</vt:lpstr>
      <vt:lpstr>8.ПС</vt:lpstr>
      <vt:lpstr>8.Ист</vt:lpstr>
      <vt:lpstr>'1.Дох'!Заголовки_для_печати</vt:lpstr>
      <vt:lpstr>'6.ВС'!Заголовки_для_печати</vt:lpstr>
      <vt:lpstr>'7.ФС'!Заголовки_для_печати</vt:lpstr>
      <vt:lpstr>'8.ПС'!Заголовки_для_печати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2022-10-17T08:41:24Z</dcterms:modified>
</cp:coreProperties>
</file>