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01.03.22." sheetId="1" r:id="rId1"/>
  </sheets>
  <calcPr calcId="145621"/>
</workbook>
</file>

<file path=xl/calcChain.xml><?xml version="1.0" encoding="utf-8"?>
<calcChain xmlns="http://schemas.openxmlformats.org/spreadsheetml/2006/main">
  <c r="P252" i="1" l="1"/>
  <c r="P267" i="1"/>
  <c r="R30" i="1" l="1"/>
  <c r="Q30" i="1"/>
  <c r="R22" i="1"/>
  <c r="Q22" i="1"/>
  <c r="R15" i="1"/>
  <c r="Q15" i="1"/>
  <c r="R252" i="1" l="1"/>
  <c r="Q252" i="1"/>
  <c r="Q251" i="1"/>
  <c r="R251" i="1"/>
  <c r="Q272" i="1"/>
  <c r="R272" i="1"/>
  <c r="P272" i="1"/>
  <c r="P251" i="1"/>
  <c r="R26" i="1" l="1"/>
  <c r="P224" i="1" l="1"/>
  <c r="Q224" i="1"/>
  <c r="R224" i="1"/>
  <c r="O224" i="1"/>
  <c r="O74" i="1" l="1"/>
  <c r="P191" i="1" l="1"/>
  <c r="Q260" i="1"/>
  <c r="R260" i="1"/>
  <c r="P260" i="1"/>
  <c r="P92" i="1" l="1"/>
  <c r="Q92" i="1"/>
  <c r="R92" i="1"/>
  <c r="O92" i="1"/>
  <c r="P45" i="1" l="1"/>
  <c r="O30" i="1" l="1"/>
  <c r="O27" i="1" s="1"/>
  <c r="P22" i="1"/>
  <c r="O215" i="1"/>
  <c r="P37" i="1"/>
  <c r="Q37" i="1"/>
  <c r="R37" i="1"/>
  <c r="P47" i="1"/>
  <c r="Q47" i="1"/>
  <c r="R47" i="1"/>
  <c r="P57" i="1"/>
  <c r="Q57" i="1"/>
  <c r="R57" i="1"/>
  <c r="P98" i="1"/>
  <c r="Q98" i="1"/>
  <c r="R98" i="1"/>
  <c r="P101" i="1"/>
  <c r="Q101" i="1"/>
  <c r="R101" i="1"/>
  <c r="P120" i="1"/>
  <c r="Q120" i="1"/>
  <c r="R120" i="1"/>
  <c r="P150" i="1"/>
  <c r="Q150" i="1"/>
  <c r="R150" i="1"/>
  <c r="P175" i="1"/>
  <c r="P171" i="1" s="1"/>
  <c r="Q175" i="1"/>
  <c r="Q171" i="1" s="1"/>
  <c r="R175" i="1"/>
  <c r="R171" i="1" s="1"/>
  <c r="P182" i="1"/>
  <c r="Q182" i="1"/>
  <c r="R182" i="1"/>
  <c r="Q191" i="1"/>
  <c r="R191" i="1"/>
  <c r="R21" i="1"/>
  <c r="Q21" i="1"/>
  <c r="P21" i="1"/>
  <c r="P27" i="1" l="1"/>
  <c r="P119" i="1"/>
  <c r="Q119" i="1"/>
  <c r="R119" i="1"/>
  <c r="Q229" i="1" l="1"/>
  <c r="R229" i="1"/>
  <c r="Q234" i="1"/>
  <c r="R234" i="1"/>
  <c r="R228" i="1" l="1"/>
  <c r="R222" i="1" s="1"/>
  <c r="Q228" i="1"/>
  <c r="Q222" i="1" s="1"/>
  <c r="R218" i="1" l="1"/>
  <c r="R215" i="1" s="1"/>
  <c r="Q218" i="1"/>
  <c r="Q215" i="1" s="1"/>
  <c r="P218" i="1"/>
  <c r="P215" i="1" s="1"/>
  <c r="R27" i="1" l="1"/>
  <c r="Q27" i="1"/>
  <c r="R19" i="1"/>
  <c r="P19" i="1"/>
  <c r="O22" i="1"/>
  <c r="O19" i="1" s="1"/>
  <c r="Q19" i="1"/>
  <c r="O15" i="1"/>
  <c r="Q46" i="1"/>
  <c r="R46" i="1"/>
  <c r="P46" i="1"/>
  <c r="P62" i="1" l="1"/>
  <c r="Q62" i="1"/>
  <c r="R62" i="1"/>
  <c r="P87" i="1"/>
  <c r="Q87" i="1"/>
  <c r="R87" i="1"/>
  <c r="P76" i="1"/>
  <c r="Q76" i="1"/>
  <c r="R76" i="1"/>
  <c r="P68" i="1"/>
  <c r="Q68" i="1"/>
  <c r="R68" i="1"/>
  <c r="P113" i="1"/>
  <c r="Q113" i="1"/>
  <c r="R113" i="1"/>
  <c r="P109" i="1"/>
  <c r="Q109" i="1"/>
  <c r="R109" i="1"/>
  <c r="P203" i="1"/>
  <c r="Q203" i="1"/>
  <c r="Q181" i="1" s="1"/>
  <c r="Q170" i="1" s="1"/>
  <c r="R203" i="1"/>
  <c r="R181" i="1" s="1"/>
  <c r="R170" i="1" s="1"/>
  <c r="P181" i="1" l="1"/>
  <c r="P170" i="1" s="1"/>
  <c r="Q108" i="1"/>
  <c r="R108" i="1"/>
  <c r="P108" i="1"/>
  <c r="P14" i="1" l="1"/>
  <c r="Q14" i="1"/>
  <c r="R14" i="1"/>
  <c r="P253" i="1"/>
  <c r="Q253" i="1"/>
  <c r="Q249" i="1" s="1"/>
  <c r="R253" i="1"/>
  <c r="R249" i="1" s="1"/>
  <c r="P254" i="1"/>
  <c r="P256" i="1" s="1"/>
  <c r="Q254" i="1"/>
  <c r="Q256" i="1" s="1"/>
  <c r="R254" i="1"/>
  <c r="R256" i="1" s="1"/>
  <c r="P257" i="1"/>
  <c r="P259" i="1" s="1"/>
  <c r="Q257" i="1"/>
  <c r="Q259" i="1" s="1"/>
  <c r="R257" i="1"/>
  <c r="R259" i="1" s="1"/>
  <c r="P262" i="1"/>
  <c r="Q262" i="1"/>
  <c r="R262" i="1"/>
  <c r="P263" i="1"/>
  <c r="P265" i="1" s="1"/>
  <c r="Q263" i="1"/>
  <c r="Q265" i="1" s="1"/>
  <c r="R263" i="1"/>
  <c r="R265" i="1" s="1"/>
  <c r="P269" i="1"/>
  <c r="P271" i="1" s="1"/>
  <c r="Q269" i="1"/>
  <c r="Q271" i="1" s="1"/>
  <c r="R269" i="1"/>
  <c r="R271" i="1" s="1"/>
  <c r="P274" i="1"/>
  <c r="Q274" i="1"/>
  <c r="R274" i="1"/>
  <c r="P85" i="1"/>
  <c r="P79" i="1" s="1"/>
  <c r="Q79" i="1"/>
  <c r="R79" i="1"/>
  <c r="P229" i="1"/>
  <c r="P234" i="1"/>
  <c r="O120" i="1"/>
  <c r="P266" i="1" l="1"/>
  <c r="P11" i="1"/>
  <c r="P10" i="1" s="1"/>
  <c r="P236" i="1" s="1"/>
  <c r="P268" i="1"/>
  <c r="R11" i="1"/>
  <c r="R10" i="1" s="1"/>
  <c r="R236" i="1" s="1"/>
  <c r="R237" i="1" s="1"/>
  <c r="Q266" i="1"/>
  <c r="Q268" i="1" s="1"/>
  <c r="Q11" i="1"/>
  <c r="Q10" i="1" s="1"/>
  <c r="Q236" i="1" s="1"/>
  <c r="Q237" i="1" s="1"/>
  <c r="R266" i="1"/>
  <c r="R268" i="1" s="1"/>
  <c r="P228" i="1"/>
  <c r="P222" i="1" s="1"/>
  <c r="R9" i="1" l="1"/>
  <c r="R242" i="1"/>
  <c r="Q9" i="1"/>
  <c r="Q242" i="1"/>
  <c r="P237" i="1"/>
  <c r="P281" i="1" s="1"/>
  <c r="O47" i="1"/>
  <c r="O272" i="1"/>
  <c r="O274" i="1" s="1"/>
  <c r="O260" i="1"/>
  <c r="O262" i="1" s="1"/>
  <c r="O251" i="1"/>
  <c r="O253" i="1" s="1"/>
  <c r="O57" i="1"/>
  <c r="O37" i="1"/>
  <c r="O203" i="1"/>
  <c r="O191" i="1"/>
  <c r="O150" i="1"/>
  <c r="O119" i="1" s="1"/>
  <c r="O182" i="1"/>
  <c r="O175" i="1"/>
  <c r="O113" i="1"/>
  <c r="O109" i="1"/>
  <c r="O101" i="1"/>
  <c r="O257" i="1" s="1"/>
  <c r="O259" i="1" s="1"/>
  <c r="O98" i="1"/>
  <c r="O263" i="1"/>
  <c r="O265" i="1" s="1"/>
  <c r="O87" i="1"/>
  <c r="O76" i="1"/>
  <c r="O79" i="1"/>
  <c r="O68" i="1"/>
  <c r="O62" i="1"/>
  <c r="O254" i="1" l="1"/>
  <c r="O256" i="1" s="1"/>
  <c r="O171" i="1"/>
  <c r="P9" i="1"/>
  <c r="P242" i="1"/>
  <c r="O269" i="1"/>
  <c r="O271" i="1" s="1"/>
  <c r="O181" i="1"/>
  <c r="O14" i="1"/>
  <c r="O11" i="1" s="1"/>
  <c r="O266" i="1" l="1"/>
  <c r="O268" i="1" s="1"/>
  <c r="O170" i="1"/>
  <c r="O108" i="1"/>
  <c r="O229" i="1"/>
  <c r="O234" i="1"/>
  <c r="O10" i="1" l="1"/>
  <c r="O236" i="1" s="1"/>
  <c r="O228" i="1"/>
  <c r="O222" i="1" s="1"/>
  <c r="O237" i="1" l="1"/>
  <c r="O9" i="1" l="1"/>
  <c r="O242" i="1"/>
</calcChain>
</file>

<file path=xl/sharedStrings.xml><?xml version="1.0" encoding="utf-8"?>
<sst xmlns="http://schemas.openxmlformats.org/spreadsheetml/2006/main" count="1359" uniqueCount="524">
  <si>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</si>
  <si>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</si>
  <si>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</si>
  <si>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</si>
  <si>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</si>
  <si>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</si>
  <si>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</si>
  <si>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</si>
  <si>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</si>
  <si>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</si>
  <si>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</si>
  <si>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</si>
  <si>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</si>
  <si>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</si>
  <si>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</si>
  <si>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</si>
  <si>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</si>
  <si>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</si>
  <si>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</si>
  <si>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</si>
  <si>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</si>
  <si>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</si>
  <si>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</si>
  <si>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</si>
  <si>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</si>
  <si>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</si>
  <si>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</si>
  <si>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</si>
  <si>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</si>
  <si>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</si>
  <si>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</si>
  <si>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</si>
  <si>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</si>
  <si>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</si>
  <si>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</si>
  <si>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</si>
  <si>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</si>
  <si>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</si>
  <si>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</si>
  <si>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</si>
  <si>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</si>
  <si>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</si>
  <si>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</si>
  <si>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</si>
  <si>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</si>
  <si>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</si>
  <si>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</si>
  <si>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</si>
  <si>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</si>
  <si>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</si>
  <si>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</si>
  <si>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</si>
  <si>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</si>
  <si>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</si>
  <si>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</si>
  <si>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</si>
  <si>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</si>
  <si>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</si>
  <si>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</si>
  <si>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</si>
  <si>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</si>
  <si>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</si>
  <si>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</si>
  <si>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</si>
  <si>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</si>
  <si>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</si>
  <si>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</si>
  <si>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</si>
  <si>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</si>
  <si>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</si>
  <si>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</si>
  <si>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</si>
  <si>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</si>
  <si>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</si>
  <si>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</si>
  <si>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</si>
  <si>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</si>
  <si>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</si>
  <si>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</si>
  <si>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</si>
  <si>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</si>
  <si>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</si>
  <si>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</si>
  <si>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</si>
  <si>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</si>
  <si>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</si>
  <si>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</si>
  <si>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</si>
  <si>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</si>
  <si>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</si>
  <si>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</si>
  <si>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</si>
  <si>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</si>
  <si>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</si>
  <si>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</si>
  <si>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</si>
  <si>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</si>
  <si>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</si>
  <si>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</si>
  <si>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</si>
  <si>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</si>
  <si>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</si>
  <si>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</si>
  <si>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</si>
  <si>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</si>
  <si>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</si>
  <si>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</si>
  <si>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</si>
  <si>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</si>
  <si>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</si>
  <si>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</si>
  <si>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</si>
  <si>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</si>
  <si>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</si>
  <si>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</si>
  <si>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</si>
  <si>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</si>
  <si>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</si>
  <si>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</si>
  <si>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</si>
  <si>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</si>
  <si>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</si>
  <si>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</si>
  <si>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</si>
  <si>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</si>
  <si>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</si>
  <si>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</si>
  <si>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</si>
  <si>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</si>
  <si>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</si>
  <si>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</si>
  <si>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</si>
  <si>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</si>
  <si>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</si>
  <si>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</si>
  <si>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</si>
  <si>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</si>
  <si>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</si>
  <si>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</si>
  <si>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</si>
  <si>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</si>
  <si>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</si>
  <si>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</si>
  <si>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</si>
  <si>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</si>
  <si>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</si>
  <si>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</si>
  <si>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</si>
  <si>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</si>
  <si>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</si>
  <si>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</si>
  <si>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</si>
  <si>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</si>
  <si>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</si>
  <si>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</si>
  <si>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</si>
  <si>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</si>
  <si>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</si>
  <si>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</si>
  <si>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</si>
  <si>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</si>
  <si>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</si>
  <si>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</si>
  <si>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</si>
  <si>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</si>
  <si>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</si>
  <si>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</si>
  <si>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</si>
  <si>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</si>
  <si>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на выплату единовременного пособия при всех формах устройства детей, лишенных родительского попечения, в семью</t>
  </si>
  <si>
    <t>1.4.1.11.</t>
  </si>
  <si>
    <t>1712</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</si>
  <si>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</si>
  <si>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</si>
  <si>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</si>
  <si>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</si>
  <si>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</si>
  <si>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</si>
  <si>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</si>
  <si>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</si>
  <si>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</si>
  <si>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</si>
  <si>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</si>
  <si>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</si>
  <si>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</si>
  <si>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</si>
  <si>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</si>
  <si>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</si>
  <si>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</si>
  <si>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</si>
  <si>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</si>
  <si>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</si>
  <si>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</si>
  <si>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</si>
  <si>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</si>
  <si>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</si>
  <si>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</si>
  <si>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</si>
  <si>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</si>
  <si>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</si>
  <si>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</si>
  <si>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</si>
  <si>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</si>
  <si>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</si>
  <si>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</si>
  <si>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</si>
  <si>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</si>
  <si>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</si>
  <si>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</si>
  <si>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</si>
  <si>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</si>
  <si>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</si>
  <si>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</si>
  <si>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</si>
  <si>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</si>
  <si>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</si>
  <si>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</si>
  <si>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</si>
  <si>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</si>
  <si>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</si>
  <si>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</si>
  <si>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</si>
  <si>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</si>
  <si>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</si>
  <si>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</si>
  <si>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</si>
  <si>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</si>
  <si>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</si>
  <si>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</si>
  <si>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</si>
  <si>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</si>
  <si>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</si>
  <si>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</si>
  <si>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</si>
  <si>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</si>
  <si>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</si>
  <si>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</si>
  <si>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</si>
  <si>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</si>
  <si>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</si>
  <si>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</si>
  <si>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</si>
  <si>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</si>
  <si>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</si>
  <si>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</si>
  <si>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</si>
  <si>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</si>
  <si>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</si>
  <si>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</si>
  <si>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</si>
  <si>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</si>
  <si>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</si>
  <si>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</si>
  <si>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</si>
  <si>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</si>
  <si>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</si>
  <si>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</si>
  <si>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</si>
  <si>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</si>
  <si>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</si>
  <si>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</si>
  <si>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</si>
  <si>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</si>
  <si>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</si>
  <si>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</si>
  <si>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</si>
  <si>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</si>
  <si>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</si>
  <si>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</si>
  <si>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</si>
  <si>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</si>
  <si>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</si>
  <si>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</si>
  <si>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</si>
  <si>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</si>
  <si>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</si>
  <si>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</si>
  <si>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</si>
  <si>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</si>
  <si>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</si>
  <si>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отчетный финансовый год</t>
  </si>
  <si>
    <t>51031 83710</t>
  </si>
  <si>
    <t>51011 83750</t>
  </si>
  <si>
    <t>540</t>
  </si>
  <si>
    <t>530</t>
  </si>
  <si>
    <t>851</t>
  </si>
  <si>
    <t>244</t>
  </si>
  <si>
    <t>514Р5 52280</t>
  </si>
  <si>
    <t>*****</t>
  </si>
  <si>
    <t>***</t>
  </si>
  <si>
    <t>853</t>
  </si>
  <si>
    <t>70000 83030</t>
  </si>
  <si>
    <t>321</t>
  </si>
  <si>
    <t>852</t>
  </si>
  <si>
    <t>52022 52600</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</si>
  <si>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</si>
  <si>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</si>
  <si>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</si>
  <si>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</si>
  <si>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</si>
  <si>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</si>
  <si>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</si>
  <si>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</si>
  <si>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</si>
  <si>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</si>
  <si>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</si>
  <si>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</si>
  <si>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</si>
  <si>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</si>
  <si>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</si>
  <si>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</si>
  <si>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</si>
  <si>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</si>
  <si>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</si>
  <si>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</si>
  <si>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</si>
  <si>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</si>
  <si>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</si>
  <si>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</si>
  <si>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</si>
  <si>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</si>
  <si>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</si>
  <si>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</si>
  <si>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</si>
  <si>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</si>
  <si>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</si>
  <si>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</si>
  <si>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</si>
  <si>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0100</t>
  </si>
  <si>
    <t>0200</t>
  </si>
  <si>
    <t>0700</t>
  </si>
  <si>
    <t>1400</t>
  </si>
  <si>
    <t>0300</t>
  </si>
  <si>
    <t>0400</t>
  </si>
  <si>
    <t>0500</t>
  </si>
  <si>
    <t>0800</t>
  </si>
  <si>
    <t>51420 84290</t>
  </si>
  <si>
    <t>51420 82300</t>
  </si>
  <si>
    <t>51420 82310</t>
  </si>
  <si>
    <t>51420 82320</t>
  </si>
  <si>
    <t>51421 S7620</t>
  </si>
  <si>
    <t>52408 16722</t>
  </si>
  <si>
    <t>51419 L4970</t>
  </si>
  <si>
    <t>51417 82450</t>
  </si>
  <si>
    <t>52402 14780</t>
  </si>
  <si>
    <t>52408 16723</t>
  </si>
  <si>
    <t>52408 16710</t>
  </si>
  <si>
    <t>51418  R0820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</si>
  <si>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</si>
  <si>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</si>
  <si>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</si>
  <si>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</si>
  <si>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</si>
  <si>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</si>
  <si>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</si>
  <si>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</si>
  <si>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</si>
  <si>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</si>
  <si>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</si>
  <si>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</si>
  <si>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</si>
  <si>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</si>
  <si>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</si>
  <si>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</si>
  <si>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</si>
  <si>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</si>
  <si>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</si>
  <si>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</si>
  <si>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</si>
  <si>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</si>
  <si>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</si>
  <si>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</si>
  <si>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52404 53030</t>
  </si>
  <si>
    <t>52402 80310</t>
  </si>
  <si>
    <t>52402 S4770</t>
  </si>
  <si>
    <t>52402 S4900</t>
  </si>
  <si>
    <t>52405 S4860</t>
  </si>
  <si>
    <t>52402 S4910</t>
  </si>
  <si>
    <t>2021 откл.обл. опека</t>
  </si>
  <si>
    <t>511А1 55190</t>
  </si>
  <si>
    <t>51411 80320</t>
  </si>
  <si>
    <t>51411 82330</t>
  </si>
  <si>
    <t>51411 82430</t>
  </si>
  <si>
    <t>52402 80320</t>
  </si>
  <si>
    <t>52402 S7670</t>
  </si>
  <si>
    <t>51402 81830</t>
  </si>
  <si>
    <t>51409 81740</t>
  </si>
  <si>
    <t>51409 S1270</t>
  </si>
  <si>
    <t>511F5 52430</t>
  </si>
  <si>
    <t>51409 S3480</t>
  </si>
  <si>
    <t>51409 83760</t>
  </si>
  <si>
    <t>51409 81680</t>
  </si>
  <si>
    <t>51406 12510</t>
  </si>
  <si>
    <t>51408 83740</t>
  </si>
  <si>
    <t>51407 83360</t>
  </si>
  <si>
    <t>51402 80910</t>
  </si>
  <si>
    <t>51402 80900</t>
  </si>
  <si>
    <t>51011 80930</t>
  </si>
  <si>
    <t>51401 12021</t>
  </si>
  <si>
    <t>Текущий
2022 год</t>
  </si>
  <si>
    <t>Плановый период</t>
  </si>
  <si>
    <t>2023 год</t>
  </si>
  <si>
    <t>2024 год</t>
  </si>
  <si>
    <t>53401 84400</t>
  </si>
  <si>
    <t>51401 84220</t>
  </si>
  <si>
    <t>51401 12022</t>
  </si>
  <si>
    <t>51401 12023</t>
  </si>
  <si>
    <t>51401 17900</t>
  </si>
  <si>
    <t>51401 80020</t>
  </si>
  <si>
    <t>51401 80040</t>
  </si>
  <si>
    <t>51401 80070</t>
  </si>
  <si>
    <t>51401 80100</t>
  </si>
  <si>
    <t>51401 81410</t>
  </si>
  <si>
    <t>510404 51200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</si>
  <si>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</si>
  <si>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</si>
  <si>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</si>
  <si>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</si>
  <si>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</si>
  <si>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</si>
  <si>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</si>
  <si>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</si>
  <si>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</si>
  <si>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</si>
  <si>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</si>
  <si>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</si>
  <si>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</si>
  <si>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</si>
  <si>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</si>
  <si>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</si>
  <si>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</si>
  <si>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</si>
  <si>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</si>
  <si>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</si>
  <si>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</si>
  <si>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</si>
  <si>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</si>
  <si>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</si>
  <si>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</si>
  <si>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</si>
  <si>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</si>
  <si>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</si>
  <si>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</si>
  <si>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</si>
  <si>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</si>
  <si>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 остановление администрации Клетнянского района 
от 29.12.2021г. № 792
"Об установлении тарифов на перевозки
по муниципальным маршрутам
регулярных перевозок в границах
Клетнянского района Брянской области",
Распоряжение администрации Клетнянского района от 14.02.2022г.№59-р "О внесении изменений в распоряжение от 13.10.2021г. №572-р "Об утверждении расписания муниципальных маршрутов регулярных перевозок на территории муниципального образования "Клетнянский муниципальный район" на 2022 год</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</si>
  <si>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</si>
  <si>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</si>
  <si>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</si>
  <si>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</si>
  <si>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</si>
  <si>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</si>
  <si>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</si>
  <si>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</si>
  <si>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</si>
  <si>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</si>
  <si>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</si>
  <si>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</si>
  <si>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</si>
  <si>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</si>
  <si>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Постановление Правительства Российской Федерации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</si>
  <si>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 xml:space="preserve">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</si>
  <si>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</si>
  <si>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</si>
  <si>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</si>
  <si>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</si>
  <si>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</si>
  <si>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</si>
  <si>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</si>
  <si>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</si>
  <si>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</si>
  <si>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</si>
  <si>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</si>
  <si>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</si>
  <si>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</si>
  <si>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</si>
  <si>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</si>
  <si>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</si>
  <si>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</si>
  <si>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</si>
  <si>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</si>
  <si>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</si>
  <si>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</si>
  <si>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</si>
  <si>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</si>
  <si>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</si>
  <si>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</si>
  <si>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</si>
  <si>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</si>
  <si>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</si>
  <si>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</si>
  <si>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</si>
  <si>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</si>
  <si>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</si>
  <si>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</si>
  <si>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</si>
  <si>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</si>
  <si>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</si>
  <si>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</si>
  <si>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</si>
  <si>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</si>
  <si>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</si>
  <si>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</si>
  <si>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</si>
  <si>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</si>
  <si>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</si>
  <si>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</si>
  <si>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</si>
  <si>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</si>
  <si>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</si>
  <si>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</si>
  <si>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</si>
  <si>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</si>
  <si>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</si>
  <si>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</si>
  <si>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</si>
  <si>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</si>
  <si>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</si>
  <si>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</si>
  <si>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</si>
  <si>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</si>
  <si>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</si>
  <si>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</si>
  <si>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r>
      <t>Р</t>
    </r>
    <r>
      <rPr>
        <sz val="9"/>
        <color rgb="FF000000"/>
        <rFont val="Trebuchet MS"/>
        <family val="2"/>
        <charset val="204"/>
      </rPr>
      <t xml:space="preserve">еестр расходных обязательств </t>
    </r>
    <r>
      <rPr>
        <b/>
        <sz val="9"/>
        <color rgb="FF000000"/>
        <rFont val="Trebuchet MS"/>
        <family val="2"/>
        <charset val="204"/>
      </rPr>
      <t>Клетнянского муниципального района Брянской области на 1 марта 2022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</si>
</sst>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sz val="10"/>
      <color rgb="FFFF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s>
  <cellStyleXfs count="2">
    <xf numFmtId="0" fontId="0" fillId="0" borderId="0">
      <alignment vertical="top" wrapText="1"/>
    </xf>
    <xf numFmtId="0" fontId="14" fillId="0" borderId="7">
      <alignment horizontal="center" vertical="top" wrapText="1"/>
    </xf>
  </cellStyleXfs>
  <cellXfs count="327">
    <xf numFmtId="0" fontId="0" fillId="0" borderId="0" xfId="0" applyFont="1" applyFill="1" applyAlignment="1">
      <alignment vertical="top" wrapText="1"/>
    </xf>
    <xf numFmtId="0" fontId="3" fillId="0"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6" fillId="0" borderId="0" xfId="0" applyFont="1" applyFill="1" applyAlignment="1">
      <alignment vertical="top" wrapText="1"/>
    </xf>
    <xf numFmtId="164" fontId="3" fillId="4" borderId="1" xfId="0" applyNumberFormat="1" applyFont="1" applyFill="1" applyBorder="1" applyAlignment="1">
      <alignment horizontal="center" vertical="top" wrapText="1"/>
    </xf>
    <xf numFmtId="164" fontId="3" fillId="5" borderId="1" xfId="0" applyNumberFormat="1" applyFont="1" applyFill="1" applyBorder="1" applyAlignment="1">
      <alignment horizontal="center"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0" fontId="10"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4" fontId="3"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 fontId="5" fillId="0" borderId="4"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4" fontId="5" fillId="0" borderId="14"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4" fontId="5" fillId="0" borderId="8" xfId="0" applyNumberFormat="1" applyFont="1" applyFill="1" applyBorder="1" applyAlignment="1">
      <alignment horizontal="center" vertical="top" wrapText="1"/>
    </xf>
    <xf numFmtId="0" fontId="6" fillId="0" borderId="0" xfId="0" applyFont="1" applyFill="1" applyBorder="1" applyAlignment="1">
      <alignment vertical="top" wrapText="1"/>
    </xf>
    <xf numFmtId="0" fontId="3" fillId="0" borderId="7"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 fontId="4" fillId="0" borderId="21" xfId="0" applyNumberFormat="1" applyFont="1" applyFill="1" applyBorder="1" applyAlignment="1">
      <alignment horizontal="center" vertical="top" wrapText="1"/>
    </xf>
    <xf numFmtId="4" fontId="5" fillId="0" borderId="21" xfId="0" applyNumberFormat="1" applyFont="1" applyFill="1" applyBorder="1" applyAlignment="1">
      <alignment horizontal="center" vertical="top" wrapText="1"/>
    </xf>
    <xf numFmtId="4" fontId="5" fillId="0" borderId="18" xfId="0" applyNumberFormat="1" applyFont="1" applyFill="1" applyBorder="1" applyAlignment="1">
      <alignment horizontal="center" vertical="top" wrapText="1"/>
    </xf>
    <xf numFmtId="4" fontId="5" fillId="0" borderId="2"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 fontId="5" fillId="0" borderId="13" xfId="0" applyNumberFormat="1" applyFont="1" applyFill="1" applyBorder="1" applyAlignment="1">
      <alignment horizontal="center" vertical="top" wrapText="1"/>
    </xf>
    <xf numFmtId="4" fontId="5" fillId="0" borderId="11" xfId="0" applyNumberFormat="1" applyFont="1" applyFill="1" applyBorder="1" applyAlignment="1">
      <alignment horizontal="center" vertical="top" wrapText="1"/>
    </xf>
    <xf numFmtId="4" fontId="5" fillId="0" borderId="12" xfId="0" applyNumberFormat="1" applyFont="1" applyFill="1" applyBorder="1" applyAlignment="1">
      <alignment horizontal="center" vertical="top" wrapText="1"/>
    </xf>
    <xf numFmtId="4" fontId="3" fillId="0" borderId="7" xfId="0" applyNumberFormat="1" applyFont="1" applyFill="1" applyBorder="1" applyAlignment="1">
      <alignment horizontal="center" vertical="top" wrapText="1"/>
    </xf>
    <xf numFmtId="4" fontId="11" fillId="0" borderId="0" xfId="0" applyNumberFormat="1" applyFont="1" applyFill="1" applyAlignment="1">
      <alignment vertical="top" wrapText="1"/>
    </xf>
    <xf numFmtId="0" fontId="5"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4" fontId="5" fillId="0" borderId="3" xfId="0" applyNumberFormat="1" applyFont="1" applyFill="1" applyBorder="1" applyAlignment="1">
      <alignment horizontal="center"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 fontId="9" fillId="0" borderId="0" xfId="0" applyNumberFormat="1" applyFont="1" applyFill="1" applyAlignment="1">
      <alignment vertical="top" wrapText="1"/>
    </xf>
    <xf numFmtId="4" fontId="5" fillId="0" borderId="29"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5" fillId="0" borderId="8" xfId="0"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 fontId="5" fillId="0" borderId="38"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7" fillId="0" borderId="7"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0" xfId="0" applyFont="1" applyFill="1" applyAlignment="1">
      <alignment vertical="center" wrapText="1"/>
    </xf>
    <xf numFmtId="4" fontId="5" fillId="0" borderId="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4" fontId="13" fillId="0" borderId="1" xfId="0" applyNumberFormat="1"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6" fillId="0" borderId="10" xfId="0"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2" fillId="0" borderId="10" xfId="0" applyFont="1" applyFill="1" applyBorder="1" applyAlignment="1">
      <alignment horizontal="center" vertical="center" wrapText="1"/>
    </xf>
    <xf numFmtId="4" fontId="13"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14" fillId="0" borderId="7" xfId="1" applyNumberFormat="1" applyAlignment="1" applyProtection="1">
      <alignment horizontal="center" vertical="center" wrapText="1"/>
      <protection locked="0"/>
    </xf>
    <xf numFmtId="49" fontId="5" fillId="0" borderId="9"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5" fillId="0" borderId="0" xfId="0" applyFont="1" applyFill="1" applyAlignment="1">
      <alignment vertical="center" wrapText="1"/>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top" wrapText="1"/>
    </xf>
    <xf numFmtId="0" fontId="3" fillId="0" borderId="5" xfId="0" applyFont="1" applyFill="1" applyBorder="1" applyAlignment="1">
      <alignment vertical="top" wrapText="1"/>
    </xf>
    <xf numFmtId="164" fontId="16" fillId="4" borderId="1" xfId="0" applyNumberFormat="1" applyFont="1" applyFill="1" applyBorder="1" applyAlignment="1">
      <alignment horizontal="center" vertical="top" wrapText="1"/>
    </xf>
    <xf numFmtId="0" fontId="17" fillId="0" borderId="7" xfId="1" applyNumberFormat="1" applyFont="1" applyAlignment="1" applyProtection="1">
      <alignment horizontal="center" vertical="center" wrapText="1"/>
      <protection locked="0"/>
    </xf>
    <xf numFmtId="49" fontId="12" fillId="0" borderId="5" xfId="0" applyNumberFormat="1" applyFont="1" applyFill="1" applyBorder="1" applyAlignment="1">
      <alignment horizontal="center" vertical="top" wrapText="1"/>
    </xf>
    <xf numFmtId="164" fontId="16" fillId="4" borderId="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top" wrapText="1"/>
    </xf>
    <xf numFmtId="4" fontId="5" fillId="0" borderId="5" xfId="0" applyNumberFormat="1" applyFont="1" applyFill="1" applyBorder="1" applyAlignment="1">
      <alignment horizontal="center" vertical="top" wrapText="1"/>
    </xf>
    <xf numFmtId="4" fontId="5" fillId="0" borderId="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 fontId="5" fillId="0" borderId="5"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2" fontId="6" fillId="0" borderId="0" xfId="0" applyNumberFormat="1" applyFont="1" applyFill="1" applyAlignment="1">
      <alignment vertical="top" wrapText="1"/>
    </xf>
    <xf numFmtId="4" fontId="5" fillId="0" borderId="16" xfId="0" applyNumberFormat="1" applyFont="1" applyFill="1" applyBorder="1" applyAlignment="1">
      <alignment horizontal="center" vertical="top" wrapText="1"/>
    </xf>
    <xf numFmtId="4" fontId="5" fillId="0" borderId="5" xfId="0" applyNumberFormat="1" applyFont="1" applyFill="1" applyBorder="1" applyAlignment="1">
      <alignment horizontal="center" vertical="top" wrapText="1"/>
    </xf>
    <xf numFmtId="4" fontId="5" fillId="0" borderId="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4" fontId="13" fillId="0" borderId="7"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5"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6" xfId="0"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28"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5" fillId="0" borderId="27"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2"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7" fillId="0" borderId="5" xfId="0" applyFont="1" applyFill="1" applyBorder="1" applyAlignment="1">
      <alignment horizontal="center" vertical="top" wrapText="1"/>
    </xf>
    <xf numFmtId="4" fontId="5" fillId="0" borderId="5"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2">
    <cellStyle name="xl78" xfId="1"/>
    <cellStyle name="Обычный" xfId="0" builtinId="0"/>
  </cellStyles>
  <dxfs count="0"/>
  <tableStyles count="0" defaultTableStyle="TableStyleMedium9" defaultPivotStyle="PivotStyleLight16"/>
  <colors>
    <mruColors>
      <color rgb="FFCCFFCC"/>
      <color rgb="FF0000FF"/>
      <color rgb="FFFF3300"/>
      <color rgb="FF00FF00"/>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1"/>
  <sheetViews>
    <sheetView tabSelected="1" zoomScaleNormal="100" workbookViewId="0">
      <pane xSplit="3" ySplit="7" topLeftCell="D8" activePane="bottomRight" state="frozen"/>
      <selection pane="topRight" activeCell="D1" sqref="D1"/>
      <selection pane="bottomLeft" activeCell="A8" sqref="A8"/>
      <selection pane="bottomRight" sqref="A1:R1"/>
    </sheetView>
  </sheetViews>
  <sheetFormatPr defaultRowHeight="12.75" x14ac:dyDescent="0.2"/>
  <cols>
    <col min="1" max="1" width="39.1640625" customWidth="1"/>
    <col min="2" max="3" width="9.1640625" customWidth="1"/>
    <col min="4" max="4" width="27.5" customWidth="1"/>
    <col min="5" max="5" width="12" customWidth="1"/>
    <col min="6" max="6" width="28.6640625" customWidth="1"/>
    <col min="7" max="7" width="8.5" customWidth="1"/>
    <col min="8" max="8" width="30.83203125" customWidth="1"/>
    <col min="9" max="9" width="9.1640625" customWidth="1"/>
    <col min="10" max="10" width="6.33203125" customWidth="1"/>
    <col min="11" max="14" width="8.83203125" style="25" customWidth="1"/>
    <col min="15" max="15" width="20.33203125" customWidth="1"/>
    <col min="16" max="18" width="16.5" customWidth="1"/>
  </cols>
  <sheetData>
    <row r="1" spans="1:18" ht="47.25" customHeight="1" x14ac:dyDescent="0.2">
      <c r="A1" s="268" t="s">
        <v>523</v>
      </c>
      <c r="B1" s="268"/>
      <c r="C1" s="268"/>
      <c r="D1" s="268"/>
      <c r="E1" s="268"/>
      <c r="F1" s="268"/>
      <c r="G1" s="268"/>
      <c r="H1" s="268"/>
      <c r="I1" s="268"/>
      <c r="J1" s="268"/>
      <c r="K1" s="268"/>
      <c r="L1" s="268"/>
      <c r="M1" s="268"/>
      <c r="N1" s="268"/>
      <c r="O1" s="268"/>
      <c r="P1" s="268"/>
      <c r="Q1" s="268"/>
      <c r="R1" s="268"/>
    </row>
    <row r="2" spans="1:18" ht="12.75" customHeight="1" x14ac:dyDescent="0.2">
      <c r="A2" s="268" t="s">
        <v>0</v>
      </c>
      <c r="B2" s="268"/>
      <c r="C2" s="268"/>
      <c r="D2" s="268"/>
      <c r="E2" s="268"/>
      <c r="F2" s="268"/>
      <c r="G2" s="268"/>
      <c r="H2" s="268"/>
      <c r="I2" s="268"/>
      <c r="J2" s="268"/>
      <c r="K2" s="268"/>
      <c r="L2" s="268"/>
      <c r="M2" s="268"/>
      <c r="N2" s="268"/>
      <c r="O2" s="268"/>
      <c r="P2" s="268"/>
      <c r="Q2" s="268"/>
      <c r="R2" s="268"/>
    </row>
    <row r="3" spans="1:18" ht="12.75" customHeight="1" x14ac:dyDescent="0.2">
      <c r="A3" s="269" t="s">
        <v>0</v>
      </c>
      <c r="B3" s="269"/>
      <c r="C3" s="269"/>
      <c r="D3" s="269"/>
      <c r="E3" s="269"/>
      <c r="F3" s="269"/>
      <c r="G3" s="269"/>
      <c r="H3" s="269"/>
      <c r="I3" s="269"/>
      <c r="J3" s="269"/>
      <c r="K3" s="269"/>
      <c r="L3" s="269"/>
      <c r="M3" s="269"/>
      <c r="N3" s="269"/>
      <c r="O3" s="269"/>
      <c r="P3" s="269"/>
      <c r="Q3" s="269"/>
      <c r="R3" s="269"/>
    </row>
    <row r="4" spans="1:18" ht="22.5" customHeight="1" x14ac:dyDescent="0.2">
      <c r="A4" s="215" t="s">
        <v>1</v>
      </c>
      <c r="B4" s="215" t="s">
        <v>2</v>
      </c>
      <c r="C4" s="215" t="s">
        <v>3</v>
      </c>
      <c r="D4" s="270" t="s">
        <v>425</v>
      </c>
      <c r="E4" s="215"/>
      <c r="F4" s="215"/>
      <c r="G4" s="215"/>
      <c r="H4" s="215"/>
      <c r="I4" s="215"/>
      <c r="J4" s="215" t="s">
        <v>4</v>
      </c>
      <c r="K4" s="288" t="s">
        <v>274</v>
      </c>
      <c r="L4" s="289"/>
      <c r="M4" s="289"/>
      <c r="N4" s="290"/>
      <c r="O4" s="210" t="s">
        <v>279</v>
      </c>
      <c r="P4" s="275" t="s">
        <v>399</v>
      </c>
      <c r="Q4" s="271" t="s">
        <v>400</v>
      </c>
      <c r="R4" s="271"/>
    </row>
    <row r="5" spans="1:18" ht="22.9" customHeight="1" x14ac:dyDescent="0.2">
      <c r="A5" s="215" t="s">
        <v>0</v>
      </c>
      <c r="B5" s="215" t="s">
        <v>0</v>
      </c>
      <c r="C5" s="215" t="s">
        <v>0</v>
      </c>
      <c r="D5" s="272" t="s">
        <v>5</v>
      </c>
      <c r="E5" s="273"/>
      <c r="F5" s="274" t="s">
        <v>428</v>
      </c>
      <c r="G5" s="273"/>
      <c r="H5" s="274" t="s">
        <v>429</v>
      </c>
      <c r="I5" s="273"/>
      <c r="J5" s="215" t="s">
        <v>0</v>
      </c>
      <c r="K5" s="20" t="s">
        <v>275</v>
      </c>
      <c r="L5" s="20" t="s">
        <v>276</v>
      </c>
      <c r="M5" s="20" t="s">
        <v>277</v>
      </c>
      <c r="N5" s="20" t="s">
        <v>278</v>
      </c>
      <c r="O5" s="211"/>
      <c r="P5" s="276"/>
      <c r="Q5" s="271"/>
      <c r="R5" s="271"/>
    </row>
    <row r="6" spans="1:18" ht="33.75" customHeight="1" x14ac:dyDescent="0.2">
      <c r="A6" s="215" t="s">
        <v>0</v>
      </c>
      <c r="B6" s="215" t="s">
        <v>0</v>
      </c>
      <c r="C6" s="260" t="s">
        <v>0</v>
      </c>
      <c r="D6" s="271" t="s">
        <v>426</v>
      </c>
      <c r="E6" s="271" t="s">
        <v>427</v>
      </c>
      <c r="F6" s="271" t="s">
        <v>426</v>
      </c>
      <c r="G6" s="271" t="s">
        <v>427</v>
      </c>
      <c r="H6" s="271" t="s">
        <v>426</v>
      </c>
      <c r="I6" s="271" t="s">
        <v>427</v>
      </c>
      <c r="J6" s="215" t="s">
        <v>0</v>
      </c>
      <c r="K6" s="21"/>
      <c r="L6" s="21"/>
      <c r="M6" s="21"/>
      <c r="N6" s="21"/>
      <c r="O6" s="211"/>
      <c r="P6" s="276"/>
      <c r="Q6" s="271" t="s">
        <v>401</v>
      </c>
      <c r="R6" s="271" t="s">
        <v>402</v>
      </c>
    </row>
    <row r="7" spans="1:18" ht="28.5" customHeight="1" x14ac:dyDescent="0.2">
      <c r="A7" s="215" t="s">
        <v>0</v>
      </c>
      <c r="B7" s="215" t="s">
        <v>0</v>
      </c>
      <c r="C7" s="260" t="s">
        <v>0</v>
      </c>
      <c r="D7" s="271"/>
      <c r="E7" s="267"/>
      <c r="F7" s="271"/>
      <c r="G7" s="267"/>
      <c r="H7" s="271"/>
      <c r="I7" s="267"/>
      <c r="J7" s="215" t="s">
        <v>0</v>
      </c>
      <c r="K7" s="21"/>
      <c r="L7" s="21"/>
      <c r="M7" s="21"/>
      <c r="N7" s="21"/>
      <c r="O7" s="89" t="s">
        <v>280</v>
      </c>
      <c r="P7" s="277"/>
      <c r="Q7" s="271"/>
      <c r="R7" s="271"/>
    </row>
    <row r="8" spans="1:18" ht="13.5" customHeight="1" x14ac:dyDescent="0.2">
      <c r="A8" s="1" t="s">
        <v>6</v>
      </c>
      <c r="B8" s="1" t="s">
        <v>7</v>
      </c>
      <c r="C8" s="1" t="s">
        <v>8</v>
      </c>
      <c r="D8" s="50" t="s">
        <v>9</v>
      </c>
      <c r="E8" s="50" t="s">
        <v>10</v>
      </c>
      <c r="F8" s="1" t="s">
        <v>12</v>
      </c>
      <c r="G8" s="1" t="s">
        <v>13</v>
      </c>
      <c r="H8" s="138" t="s">
        <v>22</v>
      </c>
      <c r="I8" s="1" t="s">
        <v>23</v>
      </c>
      <c r="J8" s="1" t="s">
        <v>24</v>
      </c>
      <c r="K8" s="22"/>
      <c r="L8" s="22"/>
      <c r="M8" s="22"/>
      <c r="N8" s="22"/>
      <c r="O8" s="26"/>
      <c r="P8" s="26"/>
      <c r="Q8" s="71"/>
      <c r="R8" s="71"/>
    </row>
    <row r="9" spans="1:18" ht="85.5" customHeight="1" x14ac:dyDescent="0.2">
      <c r="A9" s="12" t="s">
        <v>30</v>
      </c>
      <c r="B9" s="1" t="s">
        <v>31</v>
      </c>
      <c r="C9" s="1" t="s">
        <v>32</v>
      </c>
      <c r="D9" s="11"/>
      <c r="E9" s="11"/>
      <c r="F9" s="1" t="s">
        <v>0</v>
      </c>
      <c r="G9" s="1" t="s">
        <v>0</v>
      </c>
      <c r="H9" s="138" t="s">
        <v>0</v>
      </c>
      <c r="I9" s="1" t="s">
        <v>0</v>
      </c>
      <c r="J9" s="1" t="s">
        <v>0</v>
      </c>
      <c r="K9" s="22"/>
      <c r="L9" s="22"/>
      <c r="M9" s="22"/>
      <c r="N9" s="22"/>
      <c r="O9" s="2">
        <f>O237</f>
        <v>327291985.54000002</v>
      </c>
      <c r="P9" s="2">
        <f t="shared" ref="P9:R9" si="0">P237</f>
        <v>314702843.25</v>
      </c>
      <c r="Q9" s="2">
        <f t="shared" si="0"/>
        <v>284937300.90999997</v>
      </c>
      <c r="R9" s="2">
        <f t="shared" si="0"/>
        <v>262559068.88</v>
      </c>
    </row>
    <row r="10" spans="1:18" ht="66" customHeight="1" x14ac:dyDescent="0.2">
      <c r="A10" s="13" t="s">
        <v>33</v>
      </c>
      <c r="B10" s="1" t="s">
        <v>34</v>
      </c>
      <c r="C10" s="1" t="s">
        <v>35</v>
      </c>
      <c r="D10" s="11"/>
      <c r="E10" s="1"/>
      <c r="F10" s="1" t="s">
        <v>0</v>
      </c>
      <c r="G10" s="1" t="s">
        <v>0</v>
      </c>
      <c r="H10" s="138" t="s">
        <v>0</v>
      </c>
      <c r="I10" s="1" t="s">
        <v>0</v>
      </c>
      <c r="J10" s="1" t="s">
        <v>0</v>
      </c>
      <c r="K10" s="22"/>
      <c r="L10" s="22"/>
      <c r="M10" s="22"/>
      <c r="N10" s="22"/>
      <c r="O10" s="8">
        <f t="shared" ref="O10:R10" si="1">O11+O108</f>
        <v>150083909.76000002</v>
      </c>
      <c r="P10" s="8">
        <f t="shared" si="1"/>
        <v>131391206.51000001</v>
      </c>
      <c r="Q10" s="8">
        <f t="shared" si="1"/>
        <v>117304218.95999999</v>
      </c>
      <c r="R10" s="8">
        <f t="shared" si="1"/>
        <v>92427532.019999996</v>
      </c>
    </row>
    <row r="11" spans="1:18" ht="96" customHeight="1" x14ac:dyDescent="0.2">
      <c r="A11" s="14" t="s">
        <v>36</v>
      </c>
      <c r="B11" s="1" t="s">
        <v>37</v>
      </c>
      <c r="C11" s="1" t="s">
        <v>38</v>
      </c>
      <c r="D11" s="11"/>
      <c r="E11" s="1"/>
      <c r="F11" s="1" t="s">
        <v>0</v>
      </c>
      <c r="G11" s="1" t="s">
        <v>0</v>
      </c>
      <c r="H11" s="138" t="s">
        <v>0</v>
      </c>
      <c r="I11" s="1" t="s">
        <v>0</v>
      </c>
      <c r="J11" s="1" t="s">
        <v>0</v>
      </c>
      <c r="K11" s="22"/>
      <c r="L11" s="22"/>
      <c r="M11" s="22"/>
      <c r="N11" s="22"/>
      <c r="O11" s="4">
        <f>O12+O13+O14+O19+O27+O37+O46+O47+O57+O62+O68+O76+O79+O87+O91+O92+O98+O101+O107</f>
        <v>144449891.44000003</v>
      </c>
      <c r="P11" s="4">
        <f>P12+P13+P14+P19+P27+P37+P46+P47+P57+P62+P68+P76+P79+P87+P91+P92+P98+P101+P107</f>
        <v>125500306.51000001</v>
      </c>
      <c r="Q11" s="4">
        <f>Q12+Q13+Q14+Q19+Q27+Q37+Q46+Q47+Q57+Q62+Q68+Q76+Q79+Q87+Q91+Q92+Q98+Q101+Q107</f>
        <v>111413318.95999999</v>
      </c>
      <c r="R11" s="4">
        <f>R12+R13+R14+R19+R27+R37+R46+R47+R57+R62+R68+R76+R79+R87+R91+R92+R98+R101+R107</f>
        <v>86536632.019999996</v>
      </c>
    </row>
    <row r="12" spans="1:18" s="7" customFormat="1" ht="56.25" customHeight="1" x14ac:dyDescent="0.2">
      <c r="A12" s="184" t="s">
        <v>39</v>
      </c>
      <c r="B12" s="184" t="s">
        <v>40</v>
      </c>
      <c r="C12" s="184" t="s">
        <v>41</v>
      </c>
      <c r="D12" s="184" t="s">
        <v>270</v>
      </c>
      <c r="E12" s="184" t="s">
        <v>271</v>
      </c>
      <c r="F12" s="184" t="s">
        <v>438</v>
      </c>
      <c r="G12" s="184" t="s">
        <v>42</v>
      </c>
      <c r="H12" s="184" t="s">
        <v>430</v>
      </c>
      <c r="I12" s="184" t="s">
        <v>42</v>
      </c>
      <c r="J12" s="184" t="s">
        <v>17</v>
      </c>
      <c r="K12" s="23" t="s">
        <v>285</v>
      </c>
      <c r="L12" s="23" t="s">
        <v>209</v>
      </c>
      <c r="M12" s="23" t="s">
        <v>291</v>
      </c>
      <c r="N12" s="23" t="s">
        <v>292</v>
      </c>
      <c r="O12" s="27">
        <v>170000</v>
      </c>
      <c r="P12" s="27"/>
      <c r="Q12" s="27"/>
      <c r="R12" s="27"/>
    </row>
    <row r="13" spans="1:18" s="7" customFormat="1" ht="61.5" customHeight="1" x14ac:dyDescent="0.2">
      <c r="A13" s="185"/>
      <c r="B13" s="185"/>
      <c r="C13" s="185"/>
      <c r="D13" s="185"/>
      <c r="E13" s="185"/>
      <c r="F13" s="185"/>
      <c r="G13" s="185"/>
      <c r="H13" s="185"/>
      <c r="I13" s="185"/>
      <c r="J13" s="185"/>
      <c r="K13" s="32" t="s">
        <v>290</v>
      </c>
      <c r="L13" s="32" t="s">
        <v>299</v>
      </c>
      <c r="M13" s="173" t="s">
        <v>291</v>
      </c>
      <c r="N13" s="173" t="s">
        <v>300</v>
      </c>
      <c r="O13" s="27">
        <v>0</v>
      </c>
      <c r="P13" s="27">
        <v>500000</v>
      </c>
      <c r="Q13" s="27"/>
      <c r="R13" s="27"/>
    </row>
    <row r="14" spans="1:18" s="7" customFormat="1" ht="74.25" customHeight="1" x14ac:dyDescent="0.2">
      <c r="A14" s="184" t="s">
        <v>43</v>
      </c>
      <c r="B14" s="184" t="s">
        <v>44</v>
      </c>
      <c r="C14" s="184" t="s">
        <v>45</v>
      </c>
      <c r="D14" s="184" t="s">
        <v>270</v>
      </c>
      <c r="E14" s="184" t="s">
        <v>271</v>
      </c>
      <c r="F14" s="184" t="s">
        <v>432</v>
      </c>
      <c r="G14" s="184" t="s">
        <v>42</v>
      </c>
      <c r="H14" s="184" t="s">
        <v>507</v>
      </c>
      <c r="I14" s="184" t="s">
        <v>0</v>
      </c>
      <c r="J14" s="239" t="s">
        <v>11</v>
      </c>
      <c r="K14" s="252" t="s">
        <v>293</v>
      </c>
      <c r="L14" s="252" t="s">
        <v>47</v>
      </c>
      <c r="M14" s="174" t="s">
        <v>289</v>
      </c>
      <c r="N14" s="174" t="s">
        <v>289</v>
      </c>
      <c r="O14" s="42">
        <f>SUM(O15:O18)</f>
        <v>12548487.949999999</v>
      </c>
      <c r="P14" s="42">
        <f>SUM(P15:P18)</f>
        <v>10624744</v>
      </c>
      <c r="Q14" s="42">
        <f>SUM(Q15:Q18)</f>
        <v>8721147</v>
      </c>
      <c r="R14" s="42">
        <f>SUM(R15:R18)</f>
        <v>10083300</v>
      </c>
    </row>
    <row r="15" spans="1:18" s="17" customFormat="1" ht="24" customHeight="1" x14ac:dyDescent="0.2">
      <c r="A15" s="186"/>
      <c r="B15" s="186"/>
      <c r="C15" s="186"/>
      <c r="D15" s="186"/>
      <c r="E15" s="186"/>
      <c r="F15" s="186"/>
      <c r="G15" s="186"/>
      <c r="H15" s="186"/>
      <c r="I15" s="186"/>
      <c r="J15" s="240"/>
      <c r="K15" s="252"/>
      <c r="L15" s="252"/>
      <c r="M15" s="174" t="s">
        <v>367</v>
      </c>
      <c r="N15" s="174" t="s">
        <v>297</v>
      </c>
      <c r="O15" s="42">
        <f>7880654+2210457</f>
        <v>10091111</v>
      </c>
      <c r="P15" s="42">
        <v>10381100</v>
      </c>
      <c r="Q15" s="42">
        <f>7414185+1228847</f>
        <v>8643032</v>
      </c>
      <c r="R15" s="42">
        <f>9005185+1000000</f>
        <v>10005185</v>
      </c>
    </row>
    <row r="16" spans="1:18" s="17" customFormat="1" ht="24" customHeight="1" x14ac:dyDescent="0.2">
      <c r="A16" s="186"/>
      <c r="B16" s="186"/>
      <c r="C16" s="186"/>
      <c r="D16" s="186"/>
      <c r="E16" s="186"/>
      <c r="F16" s="186"/>
      <c r="G16" s="186"/>
      <c r="H16" s="186"/>
      <c r="I16" s="186"/>
      <c r="J16" s="240"/>
      <c r="K16" s="252"/>
      <c r="L16" s="252"/>
      <c r="M16" s="174" t="s">
        <v>368</v>
      </c>
      <c r="N16" s="174" t="s">
        <v>298</v>
      </c>
      <c r="O16" s="42">
        <v>226505</v>
      </c>
      <c r="P16" s="42"/>
      <c r="Q16" s="42"/>
      <c r="R16" s="42"/>
    </row>
    <row r="17" spans="1:18" s="17" customFormat="1" ht="24" customHeight="1" x14ac:dyDescent="0.2">
      <c r="A17" s="186"/>
      <c r="B17" s="186"/>
      <c r="C17" s="186"/>
      <c r="D17" s="186"/>
      <c r="E17" s="186"/>
      <c r="F17" s="186"/>
      <c r="G17" s="186"/>
      <c r="H17" s="186"/>
      <c r="I17" s="186"/>
      <c r="J17" s="240"/>
      <c r="K17" s="252"/>
      <c r="L17" s="252"/>
      <c r="M17" s="174" t="s">
        <v>369</v>
      </c>
      <c r="N17" s="174" t="s">
        <v>298</v>
      </c>
      <c r="O17" s="48">
        <v>155173</v>
      </c>
      <c r="P17" s="48">
        <v>243644</v>
      </c>
      <c r="Q17" s="48">
        <v>78115</v>
      </c>
      <c r="R17" s="48">
        <v>78115</v>
      </c>
    </row>
    <row r="18" spans="1:18" s="17" customFormat="1" ht="24" customHeight="1" x14ac:dyDescent="0.2">
      <c r="A18" s="186"/>
      <c r="B18" s="186"/>
      <c r="C18" s="186"/>
      <c r="D18" s="242"/>
      <c r="E18" s="242"/>
      <c r="F18" s="242"/>
      <c r="G18" s="242"/>
      <c r="H18" s="242"/>
      <c r="I18" s="242"/>
      <c r="J18" s="241"/>
      <c r="K18" s="279"/>
      <c r="L18" s="279"/>
      <c r="M18" s="175" t="s">
        <v>301</v>
      </c>
      <c r="N18" s="77" t="s">
        <v>298</v>
      </c>
      <c r="O18" s="45">
        <v>2075698.95</v>
      </c>
      <c r="P18" s="45"/>
      <c r="Q18" s="45"/>
      <c r="R18" s="45"/>
    </row>
    <row r="19" spans="1:18" s="7" customFormat="1" ht="31.5" customHeight="1" x14ac:dyDescent="0.2">
      <c r="A19" s="236" t="s">
        <v>48</v>
      </c>
      <c r="B19" s="243" t="s">
        <v>49</v>
      </c>
      <c r="C19" s="236" t="s">
        <v>50</v>
      </c>
      <c r="D19" s="243" t="s">
        <v>270</v>
      </c>
      <c r="E19" s="243" t="s">
        <v>271</v>
      </c>
      <c r="F19" s="243" t="s">
        <v>432</v>
      </c>
      <c r="G19" s="243" t="s">
        <v>42</v>
      </c>
      <c r="H19" s="243" t="s">
        <v>507</v>
      </c>
      <c r="I19" s="243" t="s">
        <v>0</v>
      </c>
      <c r="J19" s="243" t="s">
        <v>11</v>
      </c>
      <c r="K19" s="281" t="s">
        <v>293</v>
      </c>
      <c r="L19" s="281" t="s">
        <v>51</v>
      </c>
      <c r="M19" s="47" t="s">
        <v>289</v>
      </c>
      <c r="N19" s="78" t="s">
        <v>289</v>
      </c>
      <c r="O19" s="43">
        <f>SUM(O20:O26)</f>
        <v>31155163.379999999</v>
      </c>
      <c r="P19" s="43">
        <f>SUM(P20:P26)</f>
        <v>20789737</v>
      </c>
      <c r="Q19" s="43">
        <f>SUM(Q20:Q26)</f>
        <v>11080972</v>
      </c>
      <c r="R19" s="43">
        <f>SUM(R20:R26)</f>
        <v>13422761</v>
      </c>
    </row>
    <row r="20" spans="1:18" s="7" customFormat="1" ht="31.5" customHeight="1" x14ac:dyDescent="0.2">
      <c r="A20" s="237"/>
      <c r="B20" s="244"/>
      <c r="C20" s="237"/>
      <c r="D20" s="244"/>
      <c r="E20" s="244"/>
      <c r="F20" s="244"/>
      <c r="G20" s="244"/>
      <c r="H20" s="244"/>
      <c r="I20" s="244"/>
      <c r="J20" s="244"/>
      <c r="K20" s="282"/>
      <c r="L20" s="282"/>
      <c r="M20" s="130" t="s">
        <v>371</v>
      </c>
      <c r="N20" s="56" t="s">
        <v>298</v>
      </c>
      <c r="O20" s="45"/>
      <c r="P20" s="45"/>
      <c r="Q20" s="45"/>
      <c r="R20" s="45"/>
    </row>
    <row r="21" spans="1:18" s="7" customFormat="1" ht="26.25" customHeight="1" x14ac:dyDescent="0.2">
      <c r="A21" s="237"/>
      <c r="B21" s="244"/>
      <c r="C21" s="237"/>
      <c r="D21" s="244"/>
      <c r="E21" s="244"/>
      <c r="F21" s="244"/>
      <c r="G21" s="244"/>
      <c r="H21" s="244"/>
      <c r="I21" s="244"/>
      <c r="J21" s="244"/>
      <c r="K21" s="282"/>
      <c r="L21" s="282"/>
      <c r="M21" s="130" t="s">
        <v>372</v>
      </c>
      <c r="N21" s="56" t="s">
        <v>298</v>
      </c>
      <c r="O21" s="45">
        <v>4434344.7</v>
      </c>
      <c r="P21" s="45">
        <f>7733880-3281040</f>
        <v>4452840</v>
      </c>
      <c r="Q21" s="45">
        <f>7499520-3181296</f>
        <v>4318224</v>
      </c>
      <c r="R21" s="45">
        <f>7499520-3181296</f>
        <v>4318224</v>
      </c>
    </row>
    <row r="22" spans="1:18" s="7" customFormat="1" ht="24" customHeight="1" x14ac:dyDescent="0.2">
      <c r="A22" s="237"/>
      <c r="B22" s="244"/>
      <c r="C22" s="237"/>
      <c r="D22" s="244"/>
      <c r="E22" s="244"/>
      <c r="F22" s="244"/>
      <c r="G22" s="244"/>
      <c r="H22" s="244"/>
      <c r="I22" s="244"/>
      <c r="J22" s="244"/>
      <c r="K22" s="282"/>
      <c r="L22" s="282"/>
      <c r="M22" s="130" t="s">
        <v>373</v>
      </c>
      <c r="N22" s="56" t="s">
        <v>297</v>
      </c>
      <c r="O22" s="45">
        <f>11720299+990582</f>
        <v>12710881</v>
      </c>
      <c r="P22" s="45">
        <f>22797200-9260943</f>
        <v>13536257</v>
      </c>
      <c r="Q22" s="45">
        <f>11232300-4560314</f>
        <v>6671986</v>
      </c>
      <c r="R22" s="45">
        <f>11147300-4525804+2372517</f>
        <v>8994013</v>
      </c>
    </row>
    <row r="23" spans="1:18" s="7" customFormat="1" ht="24" customHeight="1" x14ac:dyDescent="0.2">
      <c r="A23" s="237"/>
      <c r="B23" s="244"/>
      <c r="C23" s="237"/>
      <c r="D23" s="244"/>
      <c r="E23" s="244"/>
      <c r="F23" s="244"/>
      <c r="G23" s="244"/>
      <c r="H23" s="244"/>
      <c r="I23" s="244"/>
      <c r="J23" s="244"/>
      <c r="K23" s="282"/>
      <c r="L23" s="282"/>
      <c r="M23" s="130" t="s">
        <v>368</v>
      </c>
      <c r="N23" s="56" t="s">
        <v>298</v>
      </c>
      <c r="O23" s="45">
        <v>12890224.310000001</v>
      </c>
      <c r="P23" s="45">
        <v>1710483</v>
      </c>
      <c r="Q23" s="45"/>
      <c r="R23" s="45"/>
    </row>
    <row r="24" spans="1:18" s="7" customFormat="1" ht="24" customHeight="1" x14ac:dyDescent="0.2">
      <c r="A24" s="237"/>
      <c r="B24" s="244"/>
      <c r="C24" s="237"/>
      <c r="D24" s="244"/>
      <c r="E24" s="244"/>
      <c r="F24" s="244"/>
      <c r="G24" s="244"/>
      <c r="H24" s="244"/>
      <c r="I24" s="244"/>
      <c r="J24" s="244"/>
      <c r="K24" s="282"/>
      <c r="L24" s="282"/>
      <c r="M24" s="130" t="s">
        <v>369</v>
      </c>
      <c r="N24" s="56" t="s">
        <v>298</v>
      </c>
      <c r="O24" s="45">
        <v>442066</v>
      </c>
      <c r="P24" s="45">
        <v>972067</v>
      </c>
      <c r="Q24" s="45"/>
      <c r="R24" s="45"/>
    </row>
    <row r="25" spans="1:18" s="7" customFormat="1" ht="24" customHeight="1" x14ac:dyDescent="0.2">
      <c r="A25" s="237"/>
      <c r="B25" s="244"/>
      <c r="C25" s="237"/>
      <c r="D25" s="244"/>
      <c r="E25" s="244"/>
      <c r="F25" s="244"/>
      <c r="G25" s="244"/>
      <c r="H25" s="244"/>
      <c r="I25" s="244"/>
      <c r="J25" s="244"/>
      <c r="K25" s="282"/>
      <c r="L25" s="282"/>
      <c r="M25" s="130" t="s">
        <v>374</v>
      </c>
      <c r="N25" s="56" t="s">
        <v>298</v>
      </c>
      <c r="O25" s="45">
        <v>560400</v>
      </c>
      <c r="P25" s="45"/>
      <c r="Q25" s="45"/>
      <c r="R25" s="45"/>
    </row>
    <row r="26" spans="1:18" s="7" customFormat="1" ht="24" customHeight="1" x14ac:dyDescent="0.2">
      <c r="A26" s="238"/>
      <c r="B26" s="245"/>
      <c r="C26" s="238"/>
      <c r="D26" s="245"/>
      <c r="E26" s="245"/>
      <c r="F26" s="245"/>
      <c r="G26" s="245"/>
      <c r="H26" s="245"/>
      <c r="I26" s="245"/>
      <c r="J26" s="245"/>
      <c r="K26" s="283"/>
      <c r="L26" s="283"/>
      <c r="M26" s="130" t="s">
        <v>375</v>
      </c>
      <c r="N26" s="56" t="s">
        <v>298</v>
      </c>
      <c r="O26" s="45">
        <v>117247.37</v>
      </c>
      <c r="P26" s="45">
        <v>118090</v>
      </c>
      <c r="Q26" s="45">
        <v>90762</v>
      </c>
      <c r="R26" s="45">
        <f>110524</f>
        <v>110524</v>
      </c>
    </row>
    <row r="27" spans="1:18" s="7" customFormat="1" ht="36" customHeight="1" x14ac:dyDescent="0.2">
      <c r="A27" s="294" t="s">
        <v>53</v>
      </c>
      <c r="B27" s="243" t="s">
        <v>54</v>
      </c>
      <c r="C27" s="291" t="s">
        <v>55</v>
      </c>
      <c r="D27" s="243" t="s">
        <v>270</v>
      </c>
      <c r="E27" s="243" t="s">
        <v>271</v>
      </c>
      <c r="F27" s="243" t="s">
        <v>432</v>
      </c>
      <c r="G27" s="243" t="s">
        <v>42</v>
      </c>
      <c r="H27" s="243" t="s">
        <v>507</v>
      </c>
      <c r="I27" s="243" t="s">
        <v>0</v>
      </c>
      <c r="J27" s="243" t="s">
        <v>11</v>
      </c>
      <c r="K27" s="281" t="s">
        <v>293</v>
      </c>
      <c r="L27" s="280" t="s">
        <v>51</v>
      </c>
      <c r="M27" s="47" t="s">
        <v>289</v>
      </c>
      <c r="N27" s="47" t="s">
        <v>289</v>
      </c>
      <c r="O27" s="45">
        <f>SUM(O28:O36)</f>
        <v>20045800.100000001</v>
      </c>
      <c r="P27" s="45">
        <f t="shared" ref="P27:R27" si="2">SUM(P28:P36)</f>
        <v>15824547</v>
      </c>
      <c r="Q27" s="45">
        <f t="shared" si="2"/>
        <v>9800492</v>
      </c>
      <c r="R27" s="45">
        <f t="shared" si="2"/>
        <v>10641405</v>
      </c>
    </row>
    <row r="28" spans="1:18" s="7" customFormat="1" ht="30" customHeight="1" x14ac:dyDescent="0.2">
      <c r="A28" s="294"/>
      <c r="B28" s="244"/>
      <c r="C28" s="291"/>
      <c r="D28" s="244"/>
      <c r="E28" s="244"/>
      <c r="F28" s="244"/>
      <c r="G28" s="244"/>
      <c r="H28" s="244"/>
      <c r="I28" s="244"/>
      <c r="J28" s="244"/>
      <c r="K28" s="282"/>
      <c r="L28" s="280"/>
      <c r="M28" s="174" t="s">
        <v>370</v>
      </c>
      <c r="N28" s="174" t="s">
        <v>298</v>
      </c>
      <c r="O28" s="45"/>
      <c r="P28" s="45"/>
      <c r="Q28" s="45"/>
      <c r="R28" s="45"/>
    </row>
    <row r="29" spans="1:18" s="49" customFormat="1" ht="25.5" customHeight="1" x14ac:dyDescent="0.2">
      <c r="A29" s="294"/>
      <c r="B29" s="244"/>
      <c r="C29" s="291"/>
      <c r="D29" s="244"/>
      <c r="E29" s="244"/>
      <c r="F29" s="244"/>
      <c r="G29" s="244"/>
      <c r="H29" s="244"/>
      <c r="I29" s="244"/>
      <c r="J29" s="244"/>
      <c r="K29" s="282"/>
      <c r="L29" s="280"/>
      <c r="M29" s="174" t="s">
        <v>372</v>
      </c>
      <c r="N29" s="174" t="s">
        <v>298</v>
      </c>
      <c r="O29" s="45">
        <v>3259492.13</v>
      </c>
      <c r="P29" s="45">
        <v>3281040</v>
      </c>
      <c r="Q29" s="45">
        <v>3181296</v>
      </c>
      <c r="R29" s="45">
        <v>3181296</v>
      </c>
    </row>
    <row r="30" spans="1:18" s="49" customFormat="1" ht="24" customHeight="1" x14ac:dyDescent="0.2">
      <c r="A30" s="294"/>
      <c r="B30" s="244"/>
      <c r="C30" s="291"/>
      <c r="D30" s="244"/>
      <c r="E30" s="244"/>
      <c r="F30" s="244"/>
      <c r="G30" s="244"/>
      <c r="H30" s="244"/>
      <c r="I30" s="244"/>
      <c r="J30" s="244"/>
      <c r="K30" s="282"/>
      <c r="L30" s="280"/>
      <c r="M30" s="174" t="s">
        <v>373</v>
      </c>
      <c r="N30" s="174" t="s">
        <v>297</v>
      </c>
      <c r="O30" s="45">
        <f>7846975+265137</f>
        <v>8112112</v>
      </c>
      <c r="P30" s="45">
        <v>9260943</v>
      </c>
      <c r="Q30" s="45">
        <f>4560314+1639472</f>
        <v>6199786</v>
      </c>
      <c r="R30" s="45">
        <f>4525804+2000000+543824</f>
        <v>7069628</v>
      </c>
    </row>
    <row r="31" spans="1:18" s="49" customFormat="1" ht="24" customHeight="1" x14ac:dyDescent="0.2">
      <c r="A31" s="294"/>
      <c r="B31" s="244"/>
      <c r="C31" s="291"/>
      <c r="D31" s="244"/>
      <c r="E31" s="244"/>
      <c r="F31" s="244"/>
      <c r="G31" s="244"/>
      <c r="H31" s="244"/>
      <c r="I31" s="244"/>
      <c r="J31" s="244"/>
      <c r="K31" s="282"/>
      <c r="L31" s="280"/>
      <c r="M31" s="174" t="s">
        <v>368</v>
      </c>
      <c r="N31" s="174" t="s">
        <v>298</v>
      </c>
      <c r="O31" s="45">
        <v>212119.16</v>
      </c>
      <c r="P31" s="45"/>
      <c r="Q31" s="45"/>
      <c r="R31" s="45"/>
    </row>
    <row r="32" spans="1:18" s="49" customFormat="1" ht="24" customHeight="1" x14ac:dyDescent="0.2">
      <c r="A32" s="294"/>
      <c r="B32" s="244"/>
      <c r="C32" s="291"/>
      <c r="D32" s="244"/>
      <c r="E32" s="244"/>
      <c r="F32" s="244"/>
      <c r="G32" s="244"/>
      <c r="H32" s="244"/>
      <c r="I32" s="244"/>
      <c r="J32" s="244"/>
      <c r="K32" s="282"/>
      <c r="L32" s="280"/>
      <c r="M32" s="174" t="s">
        <v>369</v>
      </c>
      <c r="N32" s="174" t="s">
        <v>298</v>
      </c>
      <c r="O32" s="45">
        <v>326733.09999999998</v>
      </c>
      <c r="P32" s="45"/>
      <c r="Q32" s="45"/>
      <c r="R32" s="45"/>
    </row>
    <row r="33" spans="1:18" s="49" customFormat="1" ht="24" customHeight="1" x14ac:dyDescent="0.2">
      <c r="A33" s="294"/>
      <c r="B33" s="244"/>
      <c r="C33" s="291"/>
      <c r="D33" s="244"/>
      <c r="E33" s="244"/>
      <c r="F33" s="244"/>
      <c r="G33" s="244"/>
      <c r="H33" s="244"/>
      <c r="I33" s="244"/>
      <c r="J33" s="244"/>
      <c r="K33" s="282"/>
      <c r="L33" s="280"/>
      <c r="M33" s="174" t="s">
        <v>302</v>
      </c>
      <c r="N33" s="174" t="s">
        <v>298</v>
      </c>
      <c r="O33" s="45">
        <v>6429236.7000000002</v>
      </c>
      <c r="P33" s="45"/>
      <c r="Q33" s="45"/>
      <c r="R33" s="45"/>
    </row>
    <row r="34" spans="1:18" s="49" customFormat="1" ht="24" customHeight="1" x14ac:dyDescent="0.2">
      <c r="A34" s="294"/>
      <c r="B34" s="244"/>
      <c r="C34" s="291"/>
      <c r="D34" s="244"/>
      <c r="E34" s="244"/>
      <c r="F34" s="244"/>
      <c r="G34" s="244"/>
      <c r="H34" s="244"/>
      <c r="I34" s="244"/>
      <c r="J34" s="244"/>
      <c r="K34" s="282"/>
      <c r="L34" s="280"/>
      <c r="M34" s="174" t="s">
        <v>376</v>
      </c>
      <c r="N34" s="174" t="s">
        <v>298</v>
      </c>
      <c r="O34" s="45">
        <v>1535225.26</v>
      </c>
      <c r="P34" s="45">
        <v>3000000</v>
      </c>
      <c r="Q34" s="45"/>
      <c r="R34" s="45"/>
    </row>
    <row r="35" spans="1:18" s="7" customFormat="1" ht="24" customHeight="1" x14ac:dyDescent="0.2">
      <c r="A35" s="294"/>
      <c r="B35" s="244"/>
      <c r="C35" s="291"/>
      <c r="D35" s="244"/>
      <c r="E35" s="244"/>
      <c r="F35" s="244"/>
      <c r="G35" s="244"/>
      <c r="H35" s="244"/>
      <c r="I35" s="244"/>
      <c r="J35" s="244"/>
      <c r="K35" s="282"/>
      <c r="L35" s="280"/>
      <c r="M35" s="174" t="s">
        <v>375</v>
      </c>
      <c r="N35" s="174" t="s">
        <v>298</v>
      </c>
      <c r="O35" s="45"/>
      <c r="P35" s="45">
        <v>118090</v>
      </c>
      <c r="Q35" s="45">
        <v>90762</v>
      </c>
      <c r="R35" s="45">
        <v>110523</v>
      </c>
    </row>
    <row r="36" spans="1:18" s="49" customFormat="1" ht="24" customHeight="1" x14ac:dyDescent="0.2">
      <c r="A36" s="294"/>
      <c r="B36" s="245"/>
      <c r="C36" s="291"/>
      <c r="D36" s="245"/>
      <c r="E36" s="245"/>
      <c r="F36" s="245"/>
      <c r="G36" s="245"/>
      <c r="H36" s="245"/>
      <c r="I36" s="245"/>
      <c r="J36" s="245"/>
      <c r="K36" s="283"/>
      <c r="L36" s="280"/>
      <c r="M36" s="174" t="s">
        <v>377</v>
      </c>
      <c r="N36" s="174" t="s">
        <v>298</v>
      </c>
      <c r="O36" s="45">
        <v>170881.75</v>
      </c>
      <c r="P36" s="45">
        <v>164474</v>
      </c>
      <c r="Q36" s="45">
        <v>328648</v>
      </c>
      <c r="R36" s="45">
        <v>279958</v>
      </c>
    </row>
    <row r="37" spans="1:18" s="7" customFormat="1" ht="25.5" customHeight="1" x14ac:dyDescent="0.2">
      <c r="A37" s="257" t="s">
        <v>56</v>
      </c>
      <c r="B37" s="247" t="s">
        <v>57</v>
      </c>
      <c r="C37" s="264" t="s">
        <v>58</v>
      </c>
      <c r="D37" s="247" t="s">
        <v>270</v>
      </c>
      <c r="E37" s="247" t="s">
        <v>271</v>
      </c>
      <c r="F37" s="247" t="s">
        <v>432</v>
      </c>
      <c r="G37" s="247" t="s">
        <v>42</v>
      </c>
      <c r="H37" s="247" t="s">
        <v>509</v>
      </c>
      <c r="I37" s="247" t="s">
        <v>0</v>
      </c>
      <c r="J37" s="247" t="s">
        <v>11</v>
      </c>
      <c r="K37" s="44" t="s">
        <v>289</v>
      </c>
      <c r="L37" s="44" t="s">
        <v>306</v>
      </c>
      <c r="M37" s="144" t="s">
        <v>289</v>
      </c>
      <c r="N37" s="79" t="s">
        <v>289</v>
      </c>
      <c r="O37" s="52">
        <f>SUM(O38:O45)</f>
        <v>13652522</v>
      </c>
      <c r="P37" s="52">
        <f t="shared" ref="P37:R37" si="3">SUM(P38:P45)</f>
        <v>21408201</v>
      </c>
      <c r="Q37" s="52">
        <f t="shared" si="3"/>
        <v>12370600</v>
      </c>
      <c r="R37" s="52">
        <f t="shared" si="3"/>
        <v>12370600</v>
      </c>
    </row>
    <row r="38" spans="1:18" s="7" customFormat="1" ht="24" customHeight="1" x14ac:dyDescent="0.2">
      <c r="A38" s="257"/>
      <c r="B38" s="186"/>
      <c r="C38" s="258"/>
      <c r="D38" s="186"/>
      <c r="E38" s="186"/>
      <c r="F38" s="186"/>
      <c r="G38" s="186"/>
      <c r="H38" s="186"/>
      <c r="I38" s="186"/>
      <c r="J38" s="186"/>
      <c r="K38" s="217" t="s">
        <v>285</v>
      </c>
      <c r="L38" s="217" t="s">
        <v>59</v>
      </c>
      <c r="M38" s="23" t="s">
        <v>380</v>
      </c>
      <c r="N38" s="23" t="s">
        <v>297</v>
      </c>
      <c r="O38" s="172">
        <v>6107253</v>
      </c>
      <c r="P38" s="172">
        <v>6722700</v>
      </c>
      <c r="Q38" s="172">
        <v>6372600</v>
      </c>
      <c r="R38" s="172">
        <v>6372600</v>
      </c>
    </row>
    <row r="39" spans="1:18" s="7" customFormat="1" ht="24" customHeight="1" x14ac:dyDescent="0.2">
      <c r="A39" s="257"/>
      <c r="B39" s="186"/>
      <c r="C39" s="258"/>
      <c r="D39" s="186"/>
      <c r="E39" s="186"/>
      <c r="F39" s="186"/>
      <c r="G39" s="186"/>
      <c r="H39" s="186"/>
      <c r="I39" s="186"/>
      <c r="J39" s="186"/>
      <c r="K39" s="218"/>
      <c r="L39" s="218"/>
      <c r="M39" s="23" t="s">
        <v>379</v>
      </c>
      <c r="N39" s="23" t="s">
        <v>298</v>
      </c>
      <c r="O39" s="172"/>
      <c r="P39" s="172">
        <v>5742330</v>
      </c>
      <c r="Q39" s="172"/>
      <c r="R39" s="172"/>
    </row>
    <row r="40" spans="1:18" s="7" customFormat="1" ht="24" customHeight="1" x14ac:dyDescent="0.2">
      <c r="A40" s="257"/>
      <c r="B40" s="186"/>
      <c r="C40" s="258"/>
      <c r="D40" s="186"/>
      <c r="E40" s="186"/>
      <c r="F40" s="186"/>
      <c r="G40" s="186"/>
      <c r="H40" s="186"/>
      <c r="I40" s="186"/>
      <c r="J40" s="186"/>
      <c r="K40" s="218"/>
      <c r="L40" s="218"/>
      <c r="M40" s="23" t="s">
        <v>381</v>
      </c>
      <c r="N40" s="23" t="s">
        <v>298</v>
      </c>
      <c r="O40" s="27">
        <v>127434</v>
      </c>
      <c r="P40" s="27">
        <v>56300</v>
      </c>
      <c r="Q40" s="27"/>
      <c r="R40" s="27"/>
    </row>
    <row r="41" spans="1:18" s="7" customFormat="1" ht="24" customHeight="1" x14ac:dyDescent="0.2">
      <c r="A41" s="257"/>
      <c r="B41" s="186"/>
      <c r="C41" s="258"/>
      <c r="D41" s="186"/>
      <c r="E41" s="186"/>
      <c r="F41" s="186"/>
      <c r="G41" s="186"/>
      <c r="H41" s="186"/>
      <c r="I41" s="186"/>
      <c r="J41" s="186"/>
      <c r="K41" s="219"/>
      <c r="L41" s="219"/>
      <c r="M41" s="23" t="s">
        <v>382</v>
      </c>
      <c r="N41" s="23" t="s">
        <v>298</v>
      </c>
      <c r="O41" s="27">
        <v>30276</v>
      </c>
      <c r="P41" s="27">
        <v>0</v>
      </c>
      <c r="Q41" s="27"/>
      <c r="R41" s="27"/>
    </row>
    <row r="42" spans="1:18" s="7" customFormat="1" ht="24" customHeight="1" x14ac:dyDescent="0.2">
      <c r="A42" s="257"/>
      <c r="B42" s="186"/>
      <c r="C42" s="258"/>
      <c r="D42" s="186" t="s">
        <v>431</v>
      </c>
      <c r="E42" s="186"/>
      <c r="F42" s="186"/>
      <c r="G42" s="186"/>
      <c r="H42" s="186"/>
      <c r="I42" s="186"/>
      <c r="J42" s="186"/>
      <c r="K42" s="182" t="s">
        <v>293</v>
      </c>
      <c r="L42" s="182" t="s">
        <v>59</v>
      </c>
      <c r="M42" s="23" t="s">
        <v>383</v>
      </c>
      <c r="N42" s="23" t="s">
        <v>297</v>
      </c>
      <c r="O42" s="27">
        <v>6030173</v>
      </c>
      <c r="P42" s="27">
        <v>7012900</v>
      </c>
      <c r="Q42" s="27">
        <v>5998000</v>
      </c>
      <c r="R42" s="27">
        <v>5998000</v>
      </c>
    </row>
    <row r="43" spans="1:18" s="7" customFormat="1" ht="24" customHeight="1" x14ac:dyDescent="0.2">
      <c r="A43" s="257"/>
      <c r="B43" s="186"/>
      <c r="C43" s="258"/>
      <c r="D43" s="186"/>
      <c r="E43" s="186"/>
      <c r="F43" s="186"/>
      <c r="G43" s="186"/>
      <c r="H43" s="186"/>
      <c r="I43" s="186"/>
      <c r="J43" s="186"/>
      <c r="K43" s="256"/>
      <c r="L43" s="256"/>
      <c r="M43" s="23" t="s">
        <v>368</v>
      </c>
      <c r="N43" s="23" t="s">
        <v>298</v>
      </c>
      <c r="O43" s="27">
        <v>1029943</v>
      </c>
      <c r="P43" s="27">
        <v>1859311</v>
      </c>
      <c r="Q43" s="27"/>
      <c r="R43" s="27"/>
    </row>
    <row r="44" spans="1:18" s="7" customFormat="1" ht="24" customHeight="1" x14ac:dyDescent="0.2">
      <c r="A44" s="257"/>
      <c r="B44" s="186"/>
      <c r="C44" s="258"/>
      <c r="D44" s="186"/>
      <c r="E44" s="186"/>
      <c r="F44" s="186"/>
      <c r="G44" s="186"/>
      <c r="H44" s="186"/>
      <c r="I44" s="186"/>
      <c r="J44" s="186"/>
      <c r="K44" s="256"/>
      <c r="L44" s="256"/>
      <c r="M44" s="23" t="s">
        <v>369</v>
      </c>
      <c r="N44" s="23" t="s">
        <v>298</v>
      </c>
      <c r="O44" s="27">
        <v>120445</v>
      </c>
      <c r="P44" s="27">
        <v>4000</v>
      </c>
      <c r="Q44" s="27"/>
      <c r="R44" s="27"/>
    </row>
    <row r="45" spans="1:18" s="7" customFormat="1" ht="24" customHeight="1" x14ac:dyDescent="0.2">
      <c r="A45" s="295"/>
      <c r="B45" s="186"/>
      <c r="C45" s="262"/>
      <c r="D45" s="242"/>
      <c r="E45" s="185"/>
      <c r="F45" s="185"/>
      <c r="G45" s="185"/>
      <c r="H45" s="185"/>
      <c r="I45" s="185"/>
      <c r="J45" s="185"/>
      <c r="K45" s="183"/>
      <c r="L45" s="183"/>
      <c r="M45" s="23" t="s">
        <v>384</v>
      </c>
      <c r="N45" s="23" t="s">
        <v>298</v>
      </c>
      <c r="O45" s="27">
        <v>206998</v>
      </c>
      <c r="P45" s="27">
        <f>10660</f>
        <v>10660</v>
      </c>
      <c r="Q45" s="27"/>
      <c r="R45" s="27"/>
    </row>
    <row r="46" spans="1:18" s="7" customFormat="1" ht="108" customHeight="1" x14ac:dyDescent="0.2">
      <c r="A46" s="82" t="s">
        <v>60</v>
      </c>
      <c r="B46" s="53" t="s">
        <v>61</v>
      </c>
      <c r="C46" s="53" t="s">
        <v>62</v>
      </c>
      <c r="D46" s="54" t="s">
        <v>270</v>
      </c>
      <c r="E46" s="83" t="s">
        <v>271</v>
      </c>
      <c r="F46" s="73" t="s">
        <v>439</v>
      </c>
      <c r="G46" s="6" t="s">
        <v>42</v>
      </c>
      <c r="H46" s="141" t="s">
        <v>508</v>
      </c>
      <c r="I46" s="141" t="s">
        <v>0</v>
      </c>
      <c r="J46" s="141" t="s">
        <v>11</v>
      </c>
      <c r="K46" s="23" t="s">
        <v>293</v>
      </c>
      <c r="L46" s="23" t="s">
        <v>51</v>
      </c>
      <c r="M46" s="23" t="s">
        <v>366</v>
      </c>
      <c r="N46" s="23" t="s">
        <v>298</v>
      </c>
      <c r="O46" s="27">
        <v>523980</v>
      </c>
      <c r="P46" s="27">
        <f>332280+191700</f>
        <v>523980</v>
      </c>
      <c r="Q46" s="27">
        <f t="shared" ref="Q46:R46" si="4">332280+191700</f>
        <v>523980</v>
      </c>
      <c r="R46" s="27">
        <f t="shared" si="4"/>
        <v>523980</v>
      </c>
    </row>
    <row r="47" spans="1:18" s="7" customFormat="1" ht="40.5" customHeight="1" x14ac:dyDescent="0.2">
      <c r="A47" s="292" t="s">
        <v>63</v>
      </c>
      <c r="B47" s="292" t="s">
        <v>64</v>
      </c>
      <c r="C47" s="292" t="s">
        <v>65</v>
      </c>
      <c r="D47" s="292" t="s">
        <v>270</v>
      </c>
      <c r="E47" s="292" t="s">
        <v>271</v>
      </c>
      <c r="F47" s="187" t="s">
        <v>432</v>
      </c>
      <c r="G47" s="184" t="s">
        <v>42</v>
      </c>
      <c r="H47" s="184" t="s">
        <v>510</v>
      </c>
      <c r="I47" s="184" t="s">
        <v>0</v>
      </c>
      <c r="J47" s="184" t="s">
        <v>11</v>
      </c>
      <c r="K47" s="23"/>
      <c r="L47" s="23"/>
      <c r="M47" s="23"/>
      <c r="N47" s="23"/>
      <c r="O47" s="27">
        <f>SUM(O48:O56)</f>
        <v>14686065.909999998</v>
      </c>
      <c r="P47" s="27">
        <f t="shared" ref="P47:R47" si="5">SUM(P48:P56)</f>
        <v>15609100</v>
      </c>
      <c r="Q47" s="27">
        <f t="shared" si="5"/>
        <v>14563800</v>
      </c>
      <c r="R47" s="27">
        <f t="shared" si="5"/>
        <v>14563800</v>
      </c>
    </row>
    <row r="48" spans="1:18" s="7" customFormat="1" ht="21.75" customHeight="1" x14ac:dyDescent="0.2">
      <c r="A48" s="292"/>
      <c r="B48" s="292"/>
      <c r="C48" s="292"/>
      <c r="D48" s="292"/>
      <c r="E48" s="292"/>
      <c r="F48" s="298"/>
      <c r="G48" s="186"/>
      <c r="H48" s="186"/>
      <c r="I48" s="186"/>
      <c r="J48" s="186"/>
      <c r="K48" s="217" t="s">
        <v>293</v>
      </c>
      <c r="L48" s="217" t="s">
        <v>66</v>
      </c>
      <c r="M48" s="217" t="s">
        <v>365</v>
      </c>
      <c r="N48" s="38" t="s">
        <v>28</v>
      </c>
      <c r="O48" s="39">
        <v>10536841.5</v>
      </c>
      <c r="P48" s="39">
        <v>11186200</v>
      </c>
      <c r="Q48" s="39">
        <v>11186200</v>
      </c>
      <c r="R48" s="39">
        <v>11186200</v>
      </c>
    </row>
    <row r="49" spans="1:18" s="7" customFormat="1" ht="21.75" customHeight="1" x14ac:dyDescent="0.2">
      <c r="A49" s="292"/>
      <c r="B49" s="292"/>
      <c r="C49" s="292"/>
      <c r="D49" s="292"/>
      <c r="E49" s="292"/>
      <c r="F49" s="298"/>
      <c r="G49" s="186"/>
      <c r="H49" s="186"/>
      <c r="I49" s="186"/>
      <c r="J49" s="186"/>
      <c r="K49" s="218"/>
      <c r="L49" s="218"/>
      <c r="M49" s="218"/>
      <c r="N49" s="38" t="s">
        <v>316</v>
      </c>
      <c r="O49" s="39">
        <v>3098457.88</v>
      </c>
      <c r="P49" s="39">
        <v>3321900</v>
      </c>
      <c r="Q49" s="39">
        <v>3321900</v>
      </c>
      <c r="R49" s="39">
        <v>3321900</v>
      </c>
    </row>
    <row r="50" spans="1:18" s="7" customFormat="1" ht="21.75" customHeight="1" x14ac:dyDescent="0.2">
      <c r="A50" s="292"/>
      <c r="B50" s="292"/>
      <c r="C50" s="292"/>
      <c r="D50" s="292"/>
      <c r="E50" s="292"/>
      <c r="F50" s="298"/>
      <c r="G50" s="186"/>
      <c r="H50" s="186"/>
      <c r="I50" s="186"/>
      <c r="J50" s="186"/>
      <c r="K50" s="218"/>
      <c r="L50" s="218"/>
      <c r="M50" s="218"/>
      <c r="N50" s="38" t="s">
        <v>286</v>
      </c>
      <c r="O50" s="39">
        <v>879740.9</v>
      </c>
      <c r="P50" s="39">
        <v>1083800</v>
      </c>
      <c r="Q50" s="39">
        <v>46700</v>
      </c>
      <c r="R50" s="39">
        <v>46700</v>
      </c>
    </row>
    <row r="51" spans="1:18" s="7" customFormat="1" ht="21.75" customHeight="1" x14ac:dyDescent="0.2">
      <c r="A51" s="292"/>
      <c r="B51" s="292"/>
      <c r="C51" s="292"/>
      <c r="D51" s="293" t="s">
        <v>431</v>
      </c>
      <c r="E51" s="186" t="s">
        <v>42</v>
      </c>
      <c r="F51" s="186"/>
      <c r="G51" s="186"/>
      <c r="H51" s="186"/>
      <c r="I51" s="186"/>
      <c r="J51" s="186"/>
      <c r="K51" s="218"/>
      <c r="L51" s="218"/>
      <c r="M51" s="218"/>
      <c r="N51" s="38" t="s">
        <v>320</v>
      </c>
      <c r="O51" s="39">
        <v>314.60000000000002</v>
      </c>
      <c r="P51" s="39">
        <v>500</v>
      </c>
      <c r="Q51" s="39">
        <v>500</v>
      </c>
      <c r="R51" s="39">
        <v>500</v>
      </c>
    </row>
    <row r="52" spans="1:18" s="7" customFormat="1" ht="21.75" customHeight="1" x14ac:dyDescent="0.2">
      <c r="A52" s="292"/>
      <c r="B52" s="292"/>
      <c r="C52" s="292"/>
      <c r="D52" s="293"/>
      <c r="E52" s="186"/>
      <c r="F52" s="186"/>
      <c r="G52" s="186"/>
      <c r="H52" s="186"/>
      <c r="I52" s="186"/>
      <c r="J52" s="186"/>
      <c r="K52" s="218"/>
      <c r="L52" s="218"/>
      <c r="M52" s="218"/>
      <c r="N52" s="38" t="s">
        <v>285</v>
      </c>
      <c r="O52" s="39">
        <v>12810</v>
      </c>
      <c r="P52" s="39">
        <v>9400</v>
      </c>
      <c r="Q52" s="39">
        <v>4800</v>
      </c>
      <c r="R52" s="39">
        <v>4800</v>
      </c>
    </row>
    <row r="53" spans="1:18" s="7" customFormat="1" ht="21.75" customHeight="1" x14ac:dyDescent="0.2">
      <c r="A53" s="292"/>
      <c r="B53" s="292"/>
      <c r="C53" s="292"/>
      <c r="D53" s="293"/>
      <c r="E53" s="186"/>
      <c r="F53" s="186"/>
      <c r="G53" s="186"/>
      <c r="H53" s="186"/>
      <c r="I53" s="186"/>
      <c r="J53" s="186"/>
      <c r="K53" s="218"/>
      <c r="L53" s="218"/>
      <c r="M53" s="218"/>
      <c r="N53" s="23" t="s">
        <v>293</v>
      </c>
      <c r="O53" s="27">
        <v>5222</v>
      </c>
      <c r="P53" s="27">
        <v>7300</v>
      </c>
      <c r="Q53" s="27">
        <v>3700</v>
      </c>
      <c r="R53" s="27">
        <v>3700</v>
      </c>
    </row>
    <row r="54" spans="1:18" s="7" customFormat="1" ht="21.75" customHeight="1" x14ac:dyDescent="0.2">
      <c r="A54" s="292"/>
      <c r="B54" s="292"/>
      <c r="C54" s="292"/>
      <c r="D54" s="293"/>
      <c r="E54" s="186"/>
      <c r="F54" s="186"/>
      <c r="G54" s="186"/>
      <c r="H54" s="186"/>
      <c r="I54" s="186"/>
      <c r="J54" s="186"/>
      <c r="K54" s="218"/>
      <c r="L54" s="218"/>
      <c r="M54" s="219"/>
      <c r="N54" s="23" t="s">
        <v>290</v>
      </c>
      <c r="O54" s="27"/>
      <c r="P54" s="27"/>
      <c r="Q54" s="27"/>
      <c r="R54" s="27"/>
    </row>
    <row r="55" spans="1:18" s="7" customFormat="1" ht="21.75" customHeight="1" x14ac:dyDescent="0.2">
      <c r="A55" s="292"/>
      <c r="B55" s="292"/>
      <c r="C55" s="292"/>
      <c r="D55" s="293"/>
      <c r="E55" s="186"/>
      <c r="F55" s="186"/>
      <c r="G55" s="186"/>
      <c r="H55" s="186"/>
      <c r="I55" s="186"/>
      <c r="J55" s="186"/>
      <c r="K55" s="218"/>
      <c r="L55" s="218"/>
      <c r="M55" s="217" t="s">
        <v>323</v>
      </c>
      <c r="N55" s="23" t="s">
        <v>28</v>
      </c>
      <c r="O55" s="27">
        <v>117265</v>
      </c>
      <c r="P55" s="27"/>
      <c r="Q55" s="27"/>
      <c r="R55" s="27"/>
    </row>
    <row r="56" spans="1:18" s="7" customFormat="1" ht="21.75" customHeight="1" x14ac:dyDescent="0.2">
      <c r="A56" s="292"/>
      <c r="B56" s="292"/>
      <c r="C56" s="292"/>
      <c r="D56" s="293"/>
      <c r="E56" s="185"/>
      <c r="F56" s="185"/>
      <c r="G56" s="185"/>
      <c r="H56" s="185"/>
      <c r="I56" s="185"/>
      <c r="J56" s="185"/>
      <c r="K56" s="219"/>
      <c r="L56" s="219"/>
      <c r="M56" s="219"/>
      <c r="N56" s="23" t="s">
        <v>316</v>
      </c>
      <c r="O56" s="27">
        <v>35414.03</v>
      </c>
      <c r="P56" s="27"/>
      <c r="Q56" s="27"/>
      <c r="R56" s="27"/>
    </row>
    <row r="57" spans="1:18" s="7" customFormat="1" ht="67.5" customHeight="1" x14ac:dyDescent="0.2">
      <c r="A57" s="186" t="s">
        <v>67</v>
      </c>
      <c r="B57" s="186" t="s">
        <v>68</v>
      </c>
      <c r="C57" s="216" t="s">
        <v>69</v>
      </c>
      <c r="D57" s="243" t="s">
        <v>70</v>
      </c>
      <c r="E57" s="296" t="s">
        <v>42</v>
      </c>
      <c r="F57" s="184" t="s">
        <v>512</v>
      </c>
      <c r="G57" s="184" t="s">
        <v>42</v>
      </c>
      <c r="H57" s="184" t="s">
        <v>511</v>
      </c>
      <c r="I57" s="184" t="s">
        <v>42</v>
      </c>
      <c r="J57" s="184" t="s">
        <v>6</v>
      </c>
      <c r="K57" s="23"/>
      <c r="L57" s="23"/>
      <c r="M57" s="23"/>
      <c r="N57" s="23"/>
      <c r="O57" s="27">
        <f>SUM(O58:O61)</f>
        <v>650931.23</v>
      </c>
      <c r="P57" s="27">
        <f t="shared" ref="P57:R57" si="6">SUM(P58:P61)</f>
        <v>634600</v>
      </c>
      <c r="Q57" s="27">
        <f t="shared" si="6"/>
        <v>23000</v>
      </c>
      <c r="R57" s="27">
        <f t="shared" si="6"/>
        <v>23000</v>
      </c>
    </row>
    <row r="58" spans="1:18" s="7" customFormat="1" ht="67.5" customHeight="1" x14ac:dyDescent="0.2">
      <c r="A58" s="186"/>
      <c r="B58" s="186"/>
      <c r="C58" s="216"/>
      <c r="D58" s="244"/>
      <c r="E58" s="293"/>
      <c r="F58" s="186"/>
      <c r="G58" s="186"/>
      <c r="H58" s="186"/>
      <c r="I58" s="186"/>
      <c r="J58" s="186"/>
      <c r="K58" s="23" t="s">
        <v>285</v>
      </c>
      <c r="L58" s="23" t="s">
        <v>152</v>
      </c>
      <c r="M58" s="136" t="s">
        <v>396</v>
      </c>
      <c r="N58" s="136" t="s">
        <v>286</v>
      </c>
      <c r="O58" s="27">
        <v>203526.85</v>
      </c>
      <c r="P58" s="27">
        <v>579500</v>
      </c>
      <c r="Q58" s="27"/>
      <c r="R58" s="27"/>
    </row>
    <row r="59" spans="1:18" s="7" customFormat="1" ht="67.5" customHeight="1" x14ac:dyDescent="0.2">
      <c r="A59" s="186"/>
      <c r="B59" s="186"/>
      <c r="C59" s="216"/>
      <c r="D59" s="244"/>
      <c r="E59" s="293"/>
      <c r="F59" s="186"/>
      <c r="G59" s="186"/>
      <c r="H59" s="186"/>
      <c r="I59" s="186"/>
      <c r="J59" s="186"/>
      <c r="K59" s="23" t="s">
        <v>285</v>
      </c>
      <c r="L59" s="55" t="s">
        <v>152</v>
      </c>
      <c r="M59" s="130" t="s">
        <v>397</v>
      </c>
      <c r="N59" s="130" t="s">
        <v>290</v>
      </c>
      <c r="O59" s="42">
        <v>20000</v>
      </c>
      <c r="P59" s="42"/>
      <c r="Q59" s="42"/>
      <c r="R59" s="42"/>
    </row>
    <row r="60" spans="1:18" s="7" customFormat="1" ht="67.5" customHeight="1" x14ac:dyDescent="0.2">
      <c r="A60" s="186"/>
      <c r="B60" s="186"/>
      <c r="C60" s="216"/>
      <c r="D60" s="244"/>
      <c r="E60" s="293"/>
      <c r="F60" s="186"/>
      <c r="G60" s="186"/>
      <c r="H60" s="186"/>
      <c r="I60" s="186"/>
      <c r="J60" s="186"/>
      <c r="K60" s="23" t="s">
        <v>285</v>
      </c>
      <c r="L60" s="61" t="s">
        <v>111</v>
      </c>
      <c r="M60" s="130" t="s">
        <v>394</v>
      </c>
      <c r="N60" s="130" t="s">
        <v>293</v>
      </c>
      <c r="O60" s="48">
        <v>58100</v>
      </c>
      <c r="P60" s="48">
        <v>55100</v>
      </c>
      <c r="Q60" s="48">
        <v>23000</v>
      </c>
      <c r="R60" s="48">
        <v>23000</v>
      </c>
    </row>
    <row r="61" spans="1:18" s="7" customFormat="1" ht="67.5" customHeight="1" x14ac:dyDescent="0.2">
      <c r="A61" s="185"/>
      <c r="B61" s="185"/>
      <c r="C61" s="190"/>
      <c r="D61" s="245"/>
      <c r="E61" s="297"/>
      <c r="F61" s="185"/>
      <c r="G61" s="185"/>
      <c r="H61" s="185"/>
      <c r="I61" s="185"/>
      <c r="J61" s="185"/>
      <c r="K61" s="40" t="s">
        <v>285</v>
      </c>
      <c r="L61" s="61" t="s">
        <v>259</v>
      </c>
      <c r="M61" s="130" t="s">
        <v>327</v>
      </c>
      <c r="N61" s="143" t="s">
        <v>286</v>
      </c>
      <c r="O61" s="69">
        <v>369304.38</v>
      </c>
      <c r="P61" s="46"/>
      <c r="Q61" s="46"/>
      <c r="R61" s="46"/>
    </row>
    <row r="62" spans="1:18" s="7" customFormat="1" ht="36.75" customHeight="1" x14ac:dyDescent="0.2">
      <c r="A62" s="257" t="s">
        <v>71</v>
      </c>
      <c r="B62" s="184" t="s">
        <v>72</v>
      </c>
      <c r="C62" s="258" t="s">
        <v>73</v>
      </c>
      <c r="D62" s="247" t="s">
        <v>270</v>
      </c>
      <c r="E62" s="184" t="s">
        <v>271</v>
      </c>
      <c r="F62" s="184" t="s">
        <v>74</v>
      </c>
      <c r="G62" s="184" t="s">
        <v>42</v>
      </c>
      <c r="H62" s="184" t="s">
        <v>443</v>
      </c>
      <c r="I62" s="184" t="s">
        <v>42</v>
      </c>
      <c r="J62" s="196" t="s">
        <v>12</v>
      </c>
      <c r="K62" s="278" t="s">
        <v>285</v>
      </c>
      <c r="L62" s="278" t="s">
        <v>75</v>
      </c>
      <c r="M62" s="84" t="s">
        <v>289</v>
      </c>
      <c r="N62" s="51" t="s">
        <v>289</v>
      </c>
      <c r="O62" s="52">
        <f>SUM(O63:O67)</f>
        <v>7721386</v>
      </c>
      <c r="P62" s="52">
        <f t="shared" ref="P62:R62" si="7">SUM(P63:P67)</f>
        <v>8138451</v>
      </c>
      <c r="Q62" s="52">
        <f t="shared" si="7"/>
        <v>7088768</v>
      </c>
      <c r="R62" s="52">
        <f t="shared" si="7"/>
        <v>7144568</v>
      </c>
    </row>
    <row r="63" spans="1:18" s="7" customFormat="1" ht="27" customHeight="1" x14ac:dyDescent="0.2">
      <c r="A63" s="257"/>
      <c r="B63" s="186"/>
      <c r="C63" s="258"/>
      <c r="D63" s="186"/>
      <c r="E63" s="185"/>
      <c r="F63" s="186"/>
      <c r="G63" s="186"/>
      <c r="H63" s="304"/>
      <c r="I63" s="186"/>
      <c r="J63" s="197"/>
      <c r="K63" s="278"/>
      <c r="L63" s="278"/>
      <c r="M63" s="220" t="s">
        <v>356</v>
      </c>
      <c r="N63" s="140" t="s">
        <v>297</v>
      </c>
      <c r="O63" s="85">
        <v>7256700</v>
      </c>
      <c r="P63" s="179">
        <v>7943400</v>
      </c>
      <c r="Q63" s="179">
        <v>7000100</v>
      </c>
      <c r="R63" s="179">
        <v>7055900</v>
      </c>
    </row>
    <row r="64" spans="1:18" s="7" customFormat="1" ht="27" customHeight="1" x14ac:dyDescent="0.2">
      <c r="A64" s="257"/>
      <c r="B64" s="186"/>
      <c r="C64" s="258"/>
      <c r="D64" s="186"/>
      <c r="E64" s="184" t="s">
        <v>42</v>
      </c>
      <c r="F64" s="186"/>
      <c r="G64" s="186"/>
      <c r="H64" s="304"/>
      <c r="I64" s="186"/>
      <c r="J64" s="197"/>
      <c r="K64" s="278"/>
      <c r="L64" s="278"/>
      <c r="M64" s="221"/>
      <c r="N64" s="130" t="s">
        <v>298</v>
      </c>
      <c r="O64" s="70">
        <v>266785</v>
      </c>
      <c r="P64" s="45"/>
      <c r="Q64" s="45"/>
      <c r="R64" s="45"/>
    </row>
    <row r="65" spans="1:18" s="7" customFormat="1" ht="32.25" customHeight="1" x14ac:dyDescent="0.2">
      <c r="A65" s="257"/>
      <c r="B65" s="186"/>
      <c r="C65" s="258"/>
      <c r="D65" s="299" t="s">
        <v>433</v>
      </c>
      <c r="E65" s="186"/>
      <c r="F65" s="186"/>
      <c r="G65" s="186"/>
      <c r="H65" s="186" t="s">
        <v>444</v>
      </c>
      <c r="I65" s="186"/>
      <c r="J65" s="197"/>
      <c r="K65" s="278"/>
      <c r="L65" s="278"/>
      <c r="M65" s="23" t="s">
        <v>354</v>
      </c>
      <c r="N65" s="23" t="s">
        <v>298</v>
      </c>
      <c r="O65" s="27"/>
      <c r="P65" s="27">
        <v>106383</v>
      </c>
      <c r="Q65" s="27"/>
      <c r="R65" s="27"/>
    </row>
    <row r="66" spans="1:18" s="7" customFormat="1" ht="32.25" customHeight="1" x14ac:dyDescent="0.2">
      <c r="A66" s="257"/>
      <c r="B66" s="186"/>
      <c r="C66" s="258"/>
      <c r="D66" s="299"/>
      <c r="E66" s="186"/>
      <c r="F66" s="186"/>
      <c r="G66" s="186"/>
      <c r="H66" s="304"/>
      <c r="I66" s="186"/>
      <c r="J66" s="197"/>
      <c r="K66" s="278"/>
      <c r="L66" s="278"/>
      <c r="M66" s="23" t="s">
        <v>303</v>
      </c>
      <c r="N66" s="23" t="s">
        <v>298</v>
      </c>
      <c r="O66" s="27">
        <v>109794</v>
      </c>
      <c r="P66" s="27"/>
      <c r="Q66" s="27"/>
      <c r="R66" s="27"/>
    </row>
    <row r="67" spans="1:18" s="7" customFormat="1" ht="34.5" customHeight="1" x14ac:dyDescent="0.2">
      <c r="A67" s="257"/>
      <c r="B67" s="185"/>
      <c r="C67" s="258"/>
      <c r="D67" s="300"/>
      <c r="E67" s="185"/>
      <c r="F67" s="185"/>
      <c r="G67" s="185"/>
      <c r="H67" s="305"/>
      <c r="I67" s="185"/>
      <c r="J67" s="198"/>
      <c r="K67" s="278"/>
      <c r="L67" s="278"/>
      <c r="M67" s="30" t="s">
        <v>355</v>
      </c>
      <c r="N67" s="137" t="s">
        <v>298</v>
      </c>
      <c r="O67" s="66">
        <v>88107</v>
      </c>
      <c r="P67" s="27">
        <v>88668</v>
      </c>
      <c r="Q67" s="27">
        <v>88668</v>
      </c>
      <c r="R67" s="27">
        <v>88668</v>
      </c>
    </row>
    <row r="68" spans="1:18" s="7" customFormat="1" ht="24.75" customHeight="1" x14ac:dyDescent="0.2">
      <c r="A68" s="257" t="s">
        <v>76</v>
      </c>
      <c r="B68" s="184" t="s">
        <v>77</v>
      </c>
      <c r="C68" s="258" t="s">
        <v>78</v>
      </c>
      <c r="D68" s="184" t="s">
        <v>270</v>
      </c>
      <c r="E68" s="184" t="s">
        <v>271</v>
      </c>
      <c r="F68" s="184" t="s">
        <v>79</v>
      </c>
      <c r="G68" s="184" t="s">
        <v>42</v>
      </c>
      <c r="H68" s="184" t="s">
        <v>513</v>
      </c>
      <c r="I68" s="184" t="s">
        <v>42</v>
      </c>
      <c r="J68" s="196" t="s">
        <v>12</v>
      </c>
      <c r="K68" s="301" t="s">
        <v>285</v>
      </c>
      <c r="L68" s="301" t="s">
        <v>75</v>
      </c>
      <c r="M68" s="24" t="s">
        <v>289</v>
      </c>
      <c r="N68" s="24" t="s">
        <v>289</v>
      </c>
      <c r="O68" s="28">
        <f>SUM(O69:O75)</f>
        <v>9574321</v>
      </c>
      <c r="P68" s="28">
        <f>SUM(P69:P75)</f>
        <v>7263200</v>
      </c>
      <c r="Q68" s="28">
        <f>SUM(Q69:Q75)</f>
        <v>8059951.7999999998</v>
      </c>
      <c r="R68" s="28">
        <f>SUM(R69:R75)</f>
        <v>5786716</v>
      </c>
    </row>
    <row r="69" spans="1:18" s="7" customFormat="1" ht="24.75" customHeight="1" x14ac:dyDescent="0.2">
      <c r="A69" s="257"/>
      <c r="B69" s="186"/>
      <c r="C69" s="258"/>
      <c r="D69" s="186"/>
      <c r="E69" s="186"/>
      <c r="F69" s="186"/>
      <c r="G69" s="186"/>
      <c r="H69" s="186"/>
      <c r="I69" s="186"/>
      <c r="J69" s="197"/>
      <c r="K69" s="302"/>
      <c r="L69" s="302"/>
      <c r="M69" s="217" t="s">
        <v>351</v>
      </c>
      <c r="N69" s="23" t="s">
        <v>297</v>
      </c>
      <c r="O69" s="27">
        <v>5996870</v>
      </c>
      <c r="P69" s="27">
        <v>7058200</v>
      </c>
      <c r="Q69" s="27">
        <v>5260400</v>
      </c>
      <c r="R69" s="27">
        <v>5260400</v>
      </c>
    </row>
    <row r="70" spans="1:18" s="7" customFormat="1" ht="24.75" customHeight="1" x14ac:dyDescent="0.2">
      <c r="A70" s="257"/>
      <c r="B70" s="186"/>
      <c r="C70" s="258"/>
      <c r="D70" s="186"/>
      <c r="E70" s="186"/>
      <c r="F70" s="186"/>
      <c r="G70" s="186"/>
      <c r="H70" s="186"/>
      <c r="I70" s="186"/>
      <c r="J70" s="197"/>
      <c r="K70" s="302"/>
      <c r="L70" s="302"/>
      <c r="M70" s="219"/>
      <c r="N70" s="23" t="s">
        <v>298</v>
      </c>
      <c r="O70" s="27"/>
      <c r="P70" s="27"/>
      <c r="Q70" s="27"/>
      <c r="R70" s="27"/>
    </row>
    <row r="71" spans="1:18" s="7" customFormat="1" ht="24.75" customHeight="1" x14ac:dyDescent="0.2">
      <c r="A71" s="257"/>
      <c r="B71" s="186"/>
      <c r="C71" s="258"/>
      <c r="D71" s="185"/>
      <c r="E71" s="185"/>
      <c r="F71" s="186"/>
      <c r="G71" s="186"/>
      <c r="H71" s="186"/>
      <c r="I71" s="186"/>
      <c r="J71" s="197"/>
      <c r="K71" s="302"/>
      <c r="L71" s="302"/>
      <c r="M71" s="23" t="s">
        <v>352</v>
      </c>
      <c r="N71" s="23" t="s">
        <v>298</v>
      </c>
      <c r="O71" s="27">
        <v>102000</v>
      </c>
      <c r="P71" s="27">
        <v>145000</v>
      </c>
      <c r="Q71" s="27"/>
      <c r="R71" s="27"/>
    </row>
    <row r="72" spans="1:18" s="7" customFormat="1" ht="24.75" customHeight="1" x14ac:dyDescent="0.2">
      <c r="A72" s="257"/>
      <c r="B72" s="186"/>
      <c r="C72" s="258"/>
      <c r="D72" s="306" t="s">
        <v>434</v>
      </c>
      <c r="E72" s="262" t="s">
        <v>42</v>
      </c>
      <c r="F72" s="186"/>
      <c r="G72" s="186"/>
      <c r="H72" s="186"/>
      <c r="I72" s="186"/>
      <c r="J72" s="197"/>
      <c r="K72" s="302"/>
      <c r="L72" s="302"/>
      <c r="M72" s="23" t="s">
        <v>352</v>
      </c>
      <c r="N72" s="23" t="s">
        <v>298</v>
      </c>
      <c r="O72" s="27">
        <v>418288</v>
      </c>
      <c r="P72" s="27">
        <v>60000</v>
      </c>
      <c r="Q72" s="27"/>
      <c r="R72" s="27"/>
    </row>
    <row r="73" spans="1:18" s="7" customFormat="1" ht="24.75" customHeight="1" x14ac:dyDescent="0.2">
      <c r="A73" s="257"/>
      <c r="B73" s="186"/>
      <c r="C73" s="258"/>
      <c r="D73" s="299"/>
      <c r="E73" s="263"/>
      <c r="F73" s="186"/>
      <c r="G73" s="186"/>
      <c r="H73" s="186"/>
      <c r="I73" s="186"/>
      <c r="J73" s="197"/>
      <c r="K73" s="302"/>
      <c r="L73" s="302"/>
      <c r="M73" s="23" t="s">
        <v>353</v>
      </c>
      <c r="N73" s="23" t="s">
        <v>298</v>
      </c>
      <c r="O73" s="27">
        <v>1368422</v>
      </c>
      <c r="P73" s="27">
        <v>0</v>
      </c>
      <c r="Q73" s="27">
        <v>2799551.8</v>
      </c>
      <c r="R73" s="27">
        <v>526316</v>
      </c>
    </row>
    <row r="74" spans="1:18" s="7" customFormat="1" ht="24.75" customHeight="1" x14ac:dyDescent="0.2">
      <c r="A74" s="257"/>
      <c r="B74" s="186"/>
      <c r="C74" s="258"/>
      <c r="D74" s="299"/>
      <c r="E74" s="263"/>
      <c r="F74" s="186"/>
      <c r="G74" s="186"/>
      <c r="H74" s="186"/>
      <c r="I74" s="186"/>
      <c r="J74" s="197"/>
      <c r="K74" s="302"/>
      <c r="L74" s="302"/>
      <c r="M74" s="23" t="s">
        <v>303</v>
      </c>
      <c r="N74" s="23" t="s">
        <v>298</v>
      </c>
      <c r="O74" s="27">
        <f>219587-109794</f>
        <v>109793</v>
      </c>
      <c r="P74" s="27"/>
      <c r="Q74" s="27"/>
      <c r="R74" s="27"/>
    </row>
    <row r="75" spans="1:18" s="7" customFormat="1" ht="24.75" customHeight="1" x14ac:dyDescent="0.2">
      <c r="A75" s="257"/>
      <c r="B75" s="242"/>
      <c r="C75" s="258"/>
      <c r="D75" s="299"/>
      <c r="E75" s="263"/>
      <c r="F75" s="242"/>
      <c r="G75" s="242"/>
      <c r="H75" s="242"/>
      <c r="I75" s="242"/>
      <c r="J75" s="209"/>
      <c r="K75" s="303"/>
      <c r="L75" s="303"/>
      <c r="M75" s="23" t="s">
        <v>304</v>
      </c>
      <c r="N75" s="23" t="s">
        <v>298</v>
      </c>
      <c r="O75" s="27">
        <v>1578948</v>
      </c>
      <c r="P75" s="171"/>
      <c r="Q75" s="171"/>
      <c r="R75" s="171"/>
    </row>
    <row r="76" spans="1:18" s="7" customFormat="1" ht="74.25" customHeight="1" x14ac:dyDescent="0.2">
      <c r="A76" s="239" t="s">
        <v>80</v>
      </c>
      <c r="B76" s="243" t="s">
        <v>81</v>
      </c>
      <c r="C76" s="243" t="s">
        <v>82</v>
      </c>
      <c r="D76" s="82" t="s">
        <v>270</v>
      </c>
      <c r="E76" s="53" t="s">
        <v>271</v>
      </c>
      <c r="F76" s="243" t="s">
        <v>514</v>
      </c>
      <c r="G76" s="243" t="s">
        <v>42</v>
      </c>
      <c r="H76" s="243" t="s">
        <v>475</v>
      </c>
      <c r="I76" s="243" t="s">
        <v>42</v>
      </c>
      <c r="J76" s="243" t="s">
        <v>12</v>
      </c>
      <c r="K76" s="279" t="s">
        <v>285</v>
      </c>
      <c r="L76" s="51" t="s">
        <v>306</v>
      </c>
      <c r="M76" s="51" t="s">
        <v>289</v>
      </c>
      <c r="N76" s="51" t="s">
        <v>289</v>
      </c>
      <c r="O76" s="63">
        <f>O77+O78</f>
        <v>497047</v>
      </c>
      <c r="P76" s="63">
        <f t="shared" ref="P76:R76" si="8">P77+P78</f>
        <v>0</v>
      </c>
      <c r="Q76" s="63">
        <f t="shared" si="8"/>
        <v>3327010.53</v>
      </c>
      <c r="R76" s="63">
        <f t="shared" si="8"/>
        <v>1004904.22</v>
      </c>
    </row>
    <row r="77" spans="1:18" s="7" customFormat="1" ht="33" customHeight="1" x14ac:dyDescent="0.2">
      <c r="A77" s="240"/>
      <c r="B77" s="244"/>
      <c r="C77" s="244"/>
      <c r="D77" s="292" t="s">
        <v>435</v>
      </c>
      <c r="E77" s="292" t="s">
        <v>42</v>
      </c>
      <c r="F77" s="244"/>
      <c r="G77" s="244"/>
      <c r="H77" s="244"/>
      <c r="I77" s="244"/>
      <c r="J77" s="244"/>
      <c r="K77" s="287"/>
      <c r="L77" s="35" t="s">
        <v>305</v>
      </c>
      <c r="M77" s="130" t="s">
        <v>424</v>
      </c>
      <c r="N77" s="130" t="s">
        <v>286</v>
      </c>
      <c r="O77" s="64">
        <v>277399</v>
      </c>
      <c r="P77" s="45"/>
      <c r="Q77" s="45">
        <v>3327010.53</v>
      </c>
      <c r="R77" s="45">
        <v>1004904.22</v>
      </c>
    </row>
    <row r="78" spans="1:18" s="7" customFormat="1" ht="33" customHeight="1" x14ac:dyDescent="0.2">
      <c r="A78" s="246"/>
      <c r="B78" s="245"/>
      <c r="C78" s="245"/>
      <c r="D78" s="292"/>
      <c r="E78" s="292"/>
      <c r="F78" s="245"/>
      <c r="G78" s="245"/>
      <c r="H78" s="245"/>
      <c r="I78" s="245"/>
      <c r="J78" s="245"/>
      <c r="K78" s="251"/>
      <c r="L78" s="35" t="s">
        <v>75</v>
      </c>
      <c r="M78" s="130" t="s">
        <v>350</v>
      </c>
      <c r="N78" s="130" t="s">
        <v>286</v>
      </c>
      <c r="O78" s="64">
        <v>219648</v>
      </c>
      <c r="P78" s="45"/>
      <c r="Q78" s="45"/>
      <c r="R78" s="45"/>
    </row>
    <row r="79" spans="1:18" s="7" customFormat="1" ht="23.25" customHeight="1" x14ac:dyDescent="0.2">
      <c r="A79" s="208" t="s">
        <v>83</v>
      </c>
      <c r="B79" s="197" t="s">
        <v>84</v>
      </c>
      <c r="C79" s="261" t="s">
        <v>85</v>
      </c>
      <c r="D79" s="247" t="s">
        <v>270</v>
      </c>
      <c r="E79" s="247" t="s">
        <v>271</v>
      </c>
      <c r="F79" s="247" t="s">
        <v>436</v>
      </c>
      <c r="G79" s="247" t="s">
        <v>42</v>
      </c>
      <c r="H79" s="247" t="s">
        <v>515</v>
      </c>
      <c r="I79" s="247" t="s">
        <v>42</v>
      </c>
      <c r="J79" s="247" t="s">
        <v>16</v>
      </c>
      <c r="K79" s="251" t="s">
        <v>285</v>
      </c>
      <c r="L79" s="222" t="s">
        <v>86</v>
      </c>
      <c r="M79" s="57" t="s">
        <v>288</v>
      </c>
      <c r="N79" s="137" t="s">
        <v>289</v>
      </c>
      <c r="O79" s="65">
        <f>SUM(O80:O86)</f>
        <v>3775469.9699999997</v>
      </c>
      <c r="P79" s="65">
        <f t="shared" ref="P79:R79" si="9">SUM(P80:P86)</f>
        <v>2366760</v>
      </c>
      <c r="Q79" s="65">
        <f t="shared" si="9"/>
        <v>0</v>
      </c>
      <c r="R79" s="65">
        <f t="shared" si="9"/>
        <v>0</v>
      </c>
    </row>
    <row r="80" spans="1:18" s="7" customFormat="1" ht="23.25" customHeight="1" x14ac:dyDescent="0.2">
      <c r="A80" s="208"/>
      <c r="B80" s="197"/>
      <c r="C80" s="215"/>
      <c r="D80" s="186"/>
      <c r="E80" s="186"/>
      <c r="F80" s="186"/>
      <c r="G80" s="186"/>
      <c r="H80" s="186"/>
      <c r="I80" s="186"/>
      <c r="J80" s="186"/>
      <c r="K80" s="252"/>
      <c r="L80" s="223"/>
      <c r="M80" s="248" t="s">
        <v>337</v>
      </c>
      <c r="N80" s="23" t="s">
        <v>26</v>
      </c>
      <c r="O80" s="66">
        <v>1600</v>
      </c>
      <c r="P80" s="45">
        <v>26000</v>
      </c>
      <c r="Q80" s="45"/>
      <c r="R80" s="45"/>
    </row>
    <row r="81" spans="1:18" s="7" customFormat="1" ht="23.25" customHeight="1" x14ac:dyDescent="0.2">
      <c r="A81" s="208"/>
      <c r="B81" s="197"/>
      <c r="C81" s="215"/>
      <c r="D81" s="186"/>
      <c r="E81" s="186"/>
      <c r="F81" s="186"/>
      <c r="G81" s="186"/>
      <c r="H81" s="186"/>
      <c r="I81" s="186"/>
      <c r="J81" s="186"/>
      <c r="K81" s="252"/>
      <c r="L81" s="223"/>
      <c r="M81" s="249"/>
      <c r="N81" s="23" t="s">
        <v>286</v>
      </c>
      <c r="O81" s="66">
        <v>901954.97</v>
      </c>
      <c r="P81" s="45">
        <v>64600</v>
      </c>
      <c r="Q81" s="45"/>
      <c r="R81" s="45"/>
    </row>
    <row r="82" spans="1:18" s="7" customFormat="1" ht="23.25" customHeight="1" x14ac:dyDescent="0.2">
      <c r="A82" s="208"/>
      <c r="B82" s="197"/>
      <c r="C82" s="215"/>
      <c r="D82" s="186"/>
      <c r="E82" s="186"/>
      <c r="F82" s="186"/>
      <c r="G82" s="186"/>
      <c r="H82" s="186"/>
      <c r="I82" s="186"/>
      <c r="J82" s="186"/>
      <c r="K82" s="252"/>
      <c r="L82" s="223"/>
      <c r="M82" s="248" t="s">
        <v>338</v>
      </c>
      <c r="N82" s="136" t="s">
        <v>26</v>
      </c>
      <c r="O82" s="68">
        <v>211200</v>
      </c>
      <c r="P82" s="46">
        <v>211200</v>
      </c>
      <c r="Q82" s="46"/>
      <c r="R82" s="46"/>
    </row>
    <row r="83" spans="1:18" s="7" customFormat="1" ht="23.25" customHeight="1" x14ac:dyDescent="0.2">
      <c r="A83" s="208"/>
      <c r="B83" s="197"/>
      <c r="C83" s="215"/>
      <c r="D83" s="186"/>
      <c r="E83" s="186"/>
      <c r="F83" s="186"/>
      <c r="G83" s="186"/>
      <c r="H83" s="186"/>
      <c r="I83" s="186"/>
      <c r="J83" s="186"/>
      <c r="K83" s="252"/>
      <c r="L83" s="223"/>
      <c r="M83" s="250"/>
      <c r="N83" s="130" t="s">
        <v>286</v>
      </c>
      <c r="O83" s="45">
        <v>199200</v>
      </c>
      <c r="P83" s="45">
        <v>208700</v>
      </c>
      <c r="Q83" s="45"/>
      <c r="R83" s="45"/>
    </row>
    <row r="84" spans="1:18" s="7" customFormat="1" ht="28.5" customHeight="1" x14ac:dyDescent="0.2">
      <c r="A84" s="208"/>
      <c r="B84" s="197"/>
      <c r="C84" s="215"/>
      <c r="D84" s="186"/>
      <c r="E84" s="186"/>
      <c r="F84" s="186"/>
      <c r="G84" s="186"/>
      <c r="H84" s="186"/>
      <c r="I84" s="186"/>
      <c r="J84" s="186"/>
      <c r="K84" s="252"/>
      <c r="L84" s="223"/>
      <c r="M84" s="169" t="s">
        <v>339</v>
      </c>
      <c r="N84" s="130" t="s">
        <v>286</v>
      </c>
      <c r="O84" s="45">
        <v>10000</v>
      </c>
      <c r="P84" s="45">
        <v>10000</v>
      </c>
      <c r="Q84" s="45"/>
      <c r="R84" s="45"/>
    </row>
    <row r="85" spans="1:18" s="7" customFormat="1" ht="28.5" customHeight="1" x14ac:dyDescent="0.2">
      <c r="A85" s="208"/>
      <c r="B85" s="197"/>
      <c r="C85" s="215"/>
      <c r="D85" s="186"/>
      <c r="E85" s="186"/>
      <c r="F85" s="186"/>
      <c r="G85" s="186"/>
      <c r="H85" s="186"/>
      <c r="I85" s="186"/>
      <c r="J85" s="186"/>
      <c r="K85" s="252"/>
      <c r="L85" s="168" t="s">
        <v>522</v>
      </c>
      <c r="M85" s="169" t="s">
        <v>340</v>
      </c>
      <c r="N85" s="130" t="s">
        <v>296</v>
      </c>
      <c r="O85" s="45"/>
      <c r="P85" s="45">
        <f>1753947+92313</f>
        <v>1846260</v>
      </c>
      <c r="Q85" s="45"/>
      <c r="R85" s="45"/>
    </row>
    <row r="86" spans="1:18" s="7" customFormat="1" ht="29.25" customHeight="1" x14ac:dyDescent="0.2">
      <c r="A86" s="208" t="s">
        <v>0</v>
      </c>
      <c r="B86" s="198"/>
      <c r="C86" s="215" t="s">
        <v>0</v>
      </c>
      <c r="D86" s="185"/>
      <c r="E86" s="185"/>
      <c r="F86" s="185"/>
      <c r="G86" s="185"/>
      <c r="H86" s="185"/>
      <c r="I86" s="185"/>
      <c r="J86" s="185"/>
      <c r="K86" s="252"/>
      <c r="L86" s="168" t="s">
        <v>86</v>
      </c>
      <c r="M86" s="67" t="s">
        <v>287</v>
      </c>
      <c r="N86" s="130" t="s">
        <v>286</v>
      </c>
      <c r="O86" s="45">
        <v>2451515</v>
      </c>
      <c r="P86" s="45"/>
      <c r="Q86" s="45"/>
      <c r="R86" s="45"/>
    </row>
    <row r="87" spans="1:18" s="7" customFormat="1" ht="42.75" customHeight="1" x14ac:dyDescent="0.2">
      <c r="A87" s="184" t="s">
        <v>87</v>
      </c>
      <c r="B87" s="184" t="s">
        <v>88</v>
      </c>
      <c r="C87" s="184" t="s">
        <v>89</v>
      </c>
      <c r="D87" s="184" t="s">
        <v>270</v>
      </c>
      <c r="E87" s="184" t="s">
        <v>271</v>
      </c>
      <c r="F87" s="253"/>
      <c r="G87" s="184"/>
      <c r="H87" s="184" t="s">
        <v>516</v>
      </c>
      <c r="I87" s="184" t="s">
        <v>42</v>
      </c>
      <c r="J87" s="184" t="s">
        <v>11</v>
      </c>
      <c r="K87" s="31" t="s">
        <v>289</v>
      </c>
      <c r="L87" s="31" t="s">
        <v>289</v>
      </c>
      <c r="M87" s="55" t="s">
        <v>289</v>
      </c>
      <c r="N87" s="130" t="s">
        <v>289</v>
      </c>
      <c r="O87" s="45">
        <f>O88+O89+O90</f>
        <v>15572</v>
      </c>
      <c r="P87" s="45">
        <f t="shared" ref="P87:R87" si="10">P88+P89+P90</f>
        <v>128400</v>
      </c>
      <c r="Q87" s="45">
        <f t="shared" si="10"/>
        <v>0</v>
      </c>
      <c r="R87" s="45">
        <f t="shared" si="10"/>
        <v>0</v>
      </c>
    </row>
    <row r="88" spans="1:18" s="7" customFormat="1" ht="42.75" customHeight="1" x14ac:dyDescent="0.2">
      <c r="A88" s="186"/>
      <c r="B88" s="186"/>
      <c r="C88" s="186"/>
      <c r="D88" s="186"/>
      <c r="E88" s="186"/>
      <c r="F88" s="254"/>
      <c r="G88" s="186"/>
      <c r="H88" s="186"/>
      <c r="I88" s="186"/>
      <c r="J88" s="186"/>
      <c r="K88" s="33" t="s">
        <v>285</v>
      </c>
      <c r="L88" s="33" t="s">
        <v>307</v>
      </c>
      <c r="M88" s="23" t="s">
        <v>349</v>
      </c>
      <c r="N88" s="137" t="s">
        <v>286</v>
      </c>
      <c r="O88" s="172">
        <v>5000</v>
      </c>
      <c r="P88" s="172">
        <v>5000</v>
      </c>
      <c r="Q88" s="172"/>
      <c r="R88" s="172"/>
    </row>
    <row r="89" spans="1:18" s="7" customFormat="1" ht="42.75" customHeight="1" x14ac:dyDescent="0.2">
      <c r="A89" s="186"/>
      <c r="B89" s="186"/>
      <c r="C89" s="186"/>
      <c r="D89" s="186"/>
      <c r="E89" s="186"/>
      <c r="F89" s="254"/>
      <c r="G89" s="186"/>
      <c r="H89" s="186"/>
      <c r="I89" s="186"/>
      <c r="J89" s="186"/>
      <c r="K89" s="182" t="s">
        <v>293</v>
      </c>
      <c r="L89" s="182" t="s">
        <v>308</v>
      </c>
      <c r="M89" s="182" t="s">
        <v>363</v>
      </c>
      <c r="N89" s="23" t="s">
        <v>26</v>
      </c>
      <c r="O89" s="27">
        <v>2100</v>
      </c>
      <c r="P89" s="27">
        <v>16900</v>
      </c>
      <c r="Q89" s="27"/>
      <c r="R89" s="27"/>
    </row>
    <row r="90" spans="1:18" s="7" customFormat="1" ht="42.75" customHeight="1" x14ac:dyDescent="0.2">
      <c r="A90" s="185"/>
      <c r="B90" s="185"/>
      <c r="C90" s="185"/>
      <c r="D90" s="185"/>
      <c r="E90" s="185"/>
      <c r="F90" s="255"/>
      <c r="G90" s="185"/>
      <c r="H90" s="185"/>
      <c r="I90" s="185"/>
      <c r="J90" s="185"/>
      <c r="K90" s="183"/>
      <c r="L90" s="183"/>
      <c r="M90" s="183"/>
      <c r="N90" s="23" t="s">
        <v>286</v>
      </c>
      <c r="O90" s="27">
        <v>8472</v>
      </c>
      <c r="P90" s="27">
        <v>106500</v>
      </c>
      <c r="Q90" s="27"/>
      <c r="R90" s="27"/>
    </row>
    <row r="91" spans="1:18" s="7" customFormat="1" ht="98.25" customHeight="1" x14ac:dyDescent="0.2">
      <c r="A91" s="5" t="s">
        <v>90</v>
      </c>
      <c r="B91" s="6" t="s">
        <v>91</v>
      </c>
      <c r="C91" s="6" t="s">
        <v>92</v>
      </c>
      <c r="D91" s="6" t="s">
        <v>93</v>
      </c>
      <c r="E91" s="6" t="s">
        <v>42</v>
      </c>
      <c r="F91" s="141" t="s">
        <v>518</v>
      </c>
      <c r="G91" s="141" t="s">
        <v>42</v>
      </c>
      <c r="H91" s="141" t="s">
        <v>475</v>
      </c>
      <c r="I91" s="6" t="s">
        <v>42</v>
      </c>
      <c r="J91" s="6" t="s">
        <v>21</v>
      </c>
      <c r="K91" s="23" t="s">
        <v>285</v>
      </c>
      <c r="L91" s="23" t="s">
        <v>94</v>
      </c>
      <c r="M91" s="23" t="s">
        <v>395</v>
      </c>
      <c r="N91" s="23" t="s">
        <v>286</v>
      </c>
      <c r="O91" s="27">
        <v>0</v>
      </c>
      <c r="P91" s="27"/>
      <c r="Q91" s="27"/>
      <c r="R91" s="27"/>
    </row>
    <row r="92" spans="1:18" s="7" customFormat="1" ht="30" customHeight="1" x14ac:dyDescent="0.2">
      <c r="A92" s="257" t="s">
        <v>95</v>
      </c>
      <c r="B92" s="184" t="s">
        <v>96</v>
      </c>
      <c r="C92" s="262" t="s">
        <v>97</v>
      </c>
      <c r="D92" s="184" t="s">
        <v>270</v>
      </c>
      <c r="E92" s="184" t="s">
        <v>271</v>
      </c>
      <c r="F92" s="184" t="s">
        <v>519</v>
      </c>
      <c r="G92" s="184" t="s">
        <v>42</v>
      </c>
      <c r="H92" s="184" t="s">
        <v>475</v>
      </c>
      <c r="I92" s="184" t="s">
        <v>42</v>
      </c>
      <c r="J92" s="184" t="s">
        <v>20</v>
      </c>
      <c r="K92" s="182" t="s">
        <v>285</v>
      </c>
      <c r="L92" s="23" t="s">
        <v>306</v>
      </c>
      <c r="M92" s="23" t="s">
        <v>289</v>
      </c>
      <c r="N92" s="23" t="s">
        <v>289</v>
      </c>
      <c r="O92" s="27">
        <f>SUM(O93:O97)</f>
        <v>20907915.129999999</v>
      </c>
      <c r="P92" s="27">
        <f>SUM(P93:P97)</f>
        <v>11926010.51</v>
      </c>
      <c r="Q92" s="27">
        <f t="shared" ref="Q92:R92" si="11">SUM(Q93:Q97)</f>
        <v>28681999.829999998</v>
      </c>
      <c r="R92" s="27">
        <f t="shared" si="11"/>
        <v>3800000</v>
      </c>
    </row>
    <row r="93" spans="1:18" s="7" customFormat="1" ht="31.5" customHeight="1" x14ac:dyDescent="0.2">
      <c r="A93" s="257"/>
      <c r="B93" s="186"/>
      <c r="C93" s="263"/>
      <c r="D93" s="186"/>
      <c r="E93" s="186"/>
      <c r="F93" s="186"/>
      <c r="G93" s="186"/>
      <c r="H93" s="186"/>
      <c r="I93" s="186"/>
      <c r="J93" s="186"/>
      <c r="K93" s="256"/>
      <c r="L93" s="23" t="s">
        <v>138</v>
      </c>
      <c r="M93" s="23" t="s">
        <v>386</v>
      </c>
      <c r="N93" s="23" t="s">
        <v>286</v>
      </c>
      <c r="O93" s="27">
        <v>73661.039999999994</v>
      </c>
      <c r="P93" s="27">
        <v>73662</v>
      </c>
      <c r="Q93" s="27"/>
      <c r="R93" s="27"/>
    </row>
    <row r="94" spans="1:18" s="7" customFormat="1" ht="31.5" customHeight="1" x14ac:dyDescent="0.2">
      <c r="A94" s="257"/>
      <c r="B94" s="186"/>
      <c r="C94" s="263"/>
      <c r="D94" s="186"/>
      <c r="E94" s="186"/>
      <c r="F94" s="186"/>
      <c r="G94" s="186"/>
      <c r="H94" s="186"/>
      <c r="I94" s="186"/>
      <c r="J94" s="186"/>
      <c r="K94" s="256"/>
      <c r="L94" s="23" t="s">
        <v>138</v>
      </c>
      <c r="M94" s="23" t="s">
        <v>391</v>
      </c>
      <c r="N94" s="23" t="s">
        <v>309</v>
      </c>
      <c r="O94" s="27">
        <v>2174150</v>
      </c>
      <c r="P94" s="27"/>
      <c r="Q94" s="27"/>
      <c r="R94" s="27"/>
    </row>
    <row r="95" spans="1:18" s="7" customFormat="1" ht="31.5" customHeight="1" x14ac:dyDescent="0.2">
      <c r="A95" s="257"/>
      <c r="B95" s="186"/>
      <c r="C95" s="263"/>
      <c r="D95" s="186"/>
      <c r="E95" s="186"/>
      <c r="F95" s="186"/>
      <c r="G95" s="186"/>
      <c r="H95" s="186"/>
      <c r="I95" s="186"/>
      <c r="J95" s="186"/>
      <c r="K95" s="256"/>
      <c r="L95" s="23" t="s">
        <v>138</v>
      </c>
      <c r="M95" s="23" t="s">
        <v>387</v>
      </c>
      <c r="N95" s="23" t="s">
        <v>309</v>
      </c>
      <c r="O95" s="27"/>
      <c r="P95" s="27"/>
      <c r="Q95" s="27">
        <v>8235637</v>
      </c>
      <c r="R95" s="27"/>
    </row>
    <row r="96" spans="1:18" s="7" customFormat="1" ht="31.5" customHeight="1" x14ac:dyDescent="0.2">
      <c r="A96" s="257"/>
      <c r="B96" s="186"/>
      <c r="C96" s="263"/>
      <c r="D96" s="186"/>
      <c r="E96" s="186"/>
      <c r="F96" s="186"/>
      <c r="G96" s="186"/>
      <c r="H96" s="186"/>
      <c r="I96" s="186"/>
      <c r="J96" s="186"/>
      <c r="K96" s="256"/>
      <c r="L96" s="23" t="s">
        <v>98</v>
      </c>
      <c r="M96" s="23" t="s">
        <v>389</v>
      </c>
      <c r="N96" s="23" t="s">
        <v>286</v>
      </c>
      <c r="O96" s="27"/>
      <c r="P96" s="27"/>
      <c r="Q96" s="27"/>
      <c r="R96" s="27"/>
    </row>
    <row r="97" spans="1:18" s="7" customFormat="1" ht="32.25" customHeight="1" x14ac:dyDescent="0.2">
      <c r="A97" s="257"/>
      <c r="B97" s="185"/>
      <c r="C97" s="264"/>
      <c r="D97" s="185"/>
      <c r="E97" s="185"/>
      <c r="F97" s="185"/>
      <c r="G97" s="185"/>
      <c r="H97" s="185"/>
      <c r="I97" s="185"/>
      <c r="J97" s="185"/>
      <c r="K97" s="183"/>
      <c r="L97" s="23" t="s">
        <v>98</v>
      </c>
      <c r="M97" s="23" t="s">
        <v>388</v>
      </c>
      <c r="N97" s="23" t="s">
        <v>309</v>
      </c>
      <c r="O97" s="27">
        <v>18660104.09</v>
      </c>
      <c r="P97" s="27">
        <v>11852348.51</v>
      </c>
      <c r="Q97" s="27">
        <v>20446362.829999998</v>
      </c>
      <c r="R97" s="27">
        <v>3800000</v>
      </c>
    </row>
    <row r="98" spans="1:18" s="7" customFormat="1" ht="48" customHeight="1" x14ac:dyDescent="0.2">
      <c r="A98" s="265" t="s">
        <v>99</v>
      </c>
      <c r="B98" s="184" t="s">
        <v>100</v>
      </c>
      <c r="C98" s="266" t="s">
        <v>101</v>
      </c>
      <c r="D98" s="184" t="s">
        <v>270</v>
      </c>
      <c r="E98" s="184" t="s">
        <v>271</v>
      </c>
      <c r="F98" s="184" t="s">
        <v>437</v>
      </c>
      <c r="G98" s="184" t="s">
        <v>42</v>
      </c>
      <c r="H98" s="184" t="s">
        <v>475</v>
      </c>
      <c r="I98" s="184" t="s">
        <v>42</v>
      </c>
      <c r="J98" s="184" t="s">
        <v>19</v>
      </c>
      <c r="K98" s="182" t="s">
        <v>285</v>
      </c>
      <c r="L98" s="24" t="s">
        <v>306</v>
      </c>
      <c r="M98" s="24" t="s">
        <v>289</v>
      </c>
      <c r="N98" s="24" t="s">
        <v>289</v>
      </c>
      <c r="O98" s="28">
        <f>O99+O100</f>
        <v>2962444.08</v>
      </c>
      <c r="P98" s="28">
        <f t="shared" ref="P98:R98" si="12">P99+P100</f>
        <v>3217706</v>
      </c>
      <c r="Q98" s="28">
        <f t="shared" si="12"/>
        <v>3151297.8</v>
      </c>
      <c r="R98" s="28">
        <f t="shared" si="12"/>
        <v>3151297.8</v>
      </c>
    </row>
    <row r="99" spans="1:18" s="7" customFormat="1" ht="48" customHeight="1" x14ac:dyDescent="0.2">
      <c r="A99" s="265"/>
      <c r="B99" s="186"/>
      <c r="C99" s="266"/>
      <c r="D99" s="186"/>
      <c r="E99" s="186"/>
      <c r="F99" s="186"/>
      <c r="G99" s="186"/>
      <c r="H99" s="186"/>
      <c r="I99" s="186"/>
      <c r="J99" s="186"/>
      <c r="K99" s="256"/>
      <c r="L99" s="23" t="s">
        <v>259</v>
      </c>
      <c r="M99" s="23" t="s">
        <v>385</v>
      </c>
      <c r="N99" s="23" t="s">
        <v>286</v>
      </c>
      <c r="O99" s="27">
        <v>59971.08</v>
      </c>
      <c r="P99" s="27">
        <v>66408.2</v>
      </c>
      <c r="Q99" s="27"/>
      <c r="R99" s="27"/>
    </row>
    <row r="100" spans="1:18" s="7" customFormat="1" ht="36.75" customHeight="1" x14ac:dyDescent="0.2">
      <c r="A100" s="265" t="s">
        <v>0</v>
      </c>
      <c r="B100" s="185"/>
      <c r="C100" s="266" t="s">
        <v>0</v>
      </c>
      <c r="D100" s="185"/>
      <c r="E100" s="185"/>
      <c r="F100" s="185"/>
      <c r="G100" s="185"/>
      <c r="H100" s="185"/>
      <c r="I100" s="185"/>
      <c r="J100" s="185"/>
      <c r="K100" s="183"/>
      <c r="L100" s="23" t="s">
        <v>102</v>
      </c>
      <c r="M100" s="23" t="s">
        <v>342</v>
      </c>
      <c r="N100" s="23" t="s">
        <v>292</v>
      </c>
      <c r="O100" s="27">
        <v>2902473</v>
      </c>
      <c r="P100" s="27">
        <v>3151297.8</v>
      </c>
      <c r="Q100" s="27">
        <v>3151297.8</v>
      </c>
      <c r="R100" s="27">
        <v>3151297.8</v>
      </c>
    </row>
    <row r="101" spans="1:18" s="7" customFormat="1" ht="42" customHeight="1" x14ac:dyDescent="0.2">
      <c r="A101" s="184" t="s">
        <v>103</v>
      </c>
      <c r="B101" s="184" t="s">
        <v>104</v>
      </c>
      <c r="C101" s="184" t="s">
        <v>105</v>
      </c>
      <c r="D101" s="184" t="s">
        <v>270</v>
      </c>
      <c r="E101" s="184" t="s">
        <v>271</v>
      </c>
      <c r="F101" s="184" t="s">
        <v>438</v>
      </c>
      <c r="G101" s="184" t="s">
        <v>42</v>
      </c>
      <c r="H101" s="184" t="s">
        <v>517</v>
      </c>
      <c r="I101" s="184" t="s">
        <v>42</v>
      </c>
      <c r="J101" s="184" t="s">
        <v>17</v>
      </c>
      <c r="K101" s="284" t="s">
        <v>285</v>
      </c>
      <c r="L101" s="284" t="s">
        <v>106</v>
      </c>
      <c r="M101" s="24" t="s">
        <v>289</v>
      </c>
      <c r="N101" s="24" t="s">
        <v>289</v>
      </c>
      <c r="O101" s="28">
        <f>O102+O103+O104+O105+O106</f>
        <v>3340009.5700000003</v>
      </c>
      <c r="P101" s="28">
        <f t="shared" ref="P101:R101" si="13">P102+P103+P104+P105+P106</f>
        <v>3399970</v>
      </c>
      <c r="Q101" s="28">
        <f t="shared" si="13"/>
        <v>2720300</v>
      </c>
      <c r="R101" s="28">
        <f t="shared" si="13"/>
        <v>2720300</v>
      </c>
    </row>
    <row r="102" spans="1:18" s="7" customFormat="1" ht="38.25" customHeight="1" x14ac:dyDescent="0.2">
      <c r="A102" s="186"/>
      <c r="B102" s="186"/>
      <c r="C102" s="186"/>
      <c r="D102" s="186"/>
      <c r="E102" s="186"/>
      <c r="F102" s="186"/>
      <c r="G102" s="186"/>
      <c r="H102" s="186"/>
      <c r="I102" s="186"/>
      <c r="J102" s="186"/>
      <c r="K102" s="285"/>
      <c r="L102" s="285"/>
      <c r="M102" s="217" t="s">
        <v>422</v>
      </c>
      <c r="N102" s="23" t="s">
        <v>25</v>
      </c>
      <c r="O102" s="27">
        <v>1734382.35</v>
      </c>
      <c r="P102" s="27">
        <v>1775200</v>
      </c>
      <c r="Q102" s="27">
        <v>1775200</v>
      </c>
      <c r="R102" s="27">
        <v>1775200</v>
      </c>
    </row>
    <row r="103" spans="1:18" s="7" customFormat="1" ht="38.25" customHeight="1" x14ac:dyDescent="0.2">
      <c r="A103" s="186"/>
      <c r="B103" s="186"/>
      <c r="C103" s="186"/>
      <c r="D103" s="186"/>
      <c r="E103" s="186"/>
      <c r="F103" s="186"/>
      <c r="G103" s="186"/>
      <c r="H103" s="186"/>
      <c r="I103" s="186"/>
      <c r="J103" s="186"/>
      <c r="K103" s="285"/>
      <c r="L103" s="285"/>
      <c r="M103" s="218"/>
      <c r="N103" s="23" t="s">
        <v>27</v>
      </c>
      <c r="O103" s="27">
        <v>511887.51</v>
      </c>
      <c r="P103" s="27">
        <v>536100</v>
      </c>
      <c r="Q103" s="27">
        <v>536100</v>
      </c>
      <c r="R103" s="27">
        <v>536100</v>
      </c>
    </row>
    <row r="104" spans="1:18" s="7" customFormat="1" ht="38.25" customHeight="1" x14ac:dyDescent="0.2">
      <c r="A104" s="186"/>
      <c r="B104" s="186"/>
      <c r="C104" s="186"/>
      <c r="D104" s="186"/>
      <c r="E104" s="186"/>
      <c r="F104" s="186"/>
      <c r="G104" s="186"/>
      <c r="H104" s="186"/>
      <c r="I104" s="186"/>
      <c r="J104" s="186"/>
      <c r="K104" s="285"/>
      <c r="L104" s="285"/>
      <c r="M104" s="218"/>
      <c r="N104" s="23" t="s">
        <v>286</v>
      </c>
      <c r="O104" s="27">
        <v>949739.71</v>
      </c>
      <c r="P104" s="27">
        <v>935500</v>
      </c>
      <c r="Q104" s="27">
        <v>333400</v>
      </c>
      <c r="R104" s="27">
        <v>333400</v>
      </c>
    </row>
    <row r="105" spans="1:18" s="7" customFormat="1" ht="38.25" customHeight="1" x14ac:dyDescent="0.2">
      <c r="A105" s="186"/>
      <c r="B105" s="186"/>
      <c r="C105" s="186"/>
      <c r="D105" s="186"/>
      <c r="E105" s="186"/>
      <c r="F105" s="186"/>
      <c r="G105" s="186"/>
      <c r="H105" s="186"/>
      <c r="I105" s="186"/>
      <c r="J105" s="186"/>
      <c r="K105" s="285"/>
      <c r="L105" s="285"/>
      <c r="M105" s="219"/>
      <c r="N105" s="23" t="s">
        <v>285</v>
      </c>
      <c r="O105" s="27">
        <v>33600</v>
      </c>
      <c r="P105" s="27">
        <v>31400</v>
      </c>
      <c r="Q105" s="27">
        <v>15600</v>
      </c>
      <c r="R105" s="27">
        <v>15600</v>
      </c>
    </row>
    <row r="106" spans="1:18" s="7" customFormat="1" ht="42" customHeight="1" x14ac:dyDescent="0.2">
      <c r="A106" s="185"/>
      <c r="B106" s="185"/>
      <c r="C106" s="185"/>
      <c r="D106" s="185"/>
      <c r="E106" s="185"/>
      <c r="F106" s="185"/>
      <c r="G106" s="185"/>
      <c r="H106" s="185"/>
      <c r="I106" s="185"/>
      <c r="J106" s="185"/>
      <c r="K106" s="286"/>
      <c r="L106" s="286"/>
      <c r="M106" s="23" t="s">
        <v>423</v>
      </c>
      <c r="N106" s="23" t="s">
        <v>286</v>
      </c>
      <c r="O106" s="27">
        <v>110400</v>
      </c>
      <c r="P106" s="27">
        <v>121770</v>
      </c>
      <c r="Q106" s="27">
        <v>60000</v>
      </c>
      <c r="R106" s="27">
        <v>60000</v>
      </c>
    </row>
    <row r="107" spans="1:18" s="7" customFormat="1" ht="118.5" customHeight="1" x14ac:dyDescent="0.2">
      <c r="A107" s="34" t="s">
        <v>107</v>
      </c>
      <c r="B107" s="34" t="s">
        <v>108</v>
      </c>
      <c r="C107" s="34" t="s">
        <v>109</v>
      </c>
      <c r="D107" s="6" t="s">
        <v>110</v>
      </c>
      <c r="E107" s="6" t="s">
        <v>42</v>
      </c>
      <c r="F107" s="141" t="s">
        <v>520</v>
      </c>
      <c r="G107" s="141" t="s">
        <v>42</v>
      </c>
      <c r="H107" s="94" t="s">
        <v>445</v>
      </c>
      <c r="I107" s="6" t="s">
        <v>42</v>
      </c>
      <c r="J107" s="6" t="s">
        <v>9</v>
      </c>
      <c r="K107" s="37" t="s">
        <v>285</v>
      </c>
      <c r="L107" s="37" t="s">
        <v>111</v>
      </c>
      <c r="M107" s="132" t="s">
        <v>421</v>
      </c>
      <c r="N107" s="23" t="s">
        <v>310</v>
      </c>
      <c r="O107" s="27">
        <v>2222776.12</v>
      </c>
      <c r="P107" s="27">
        <v>3144900</v>
      </c>
      <c r="Q107" s="27">
        <v>1300000</v>
      </c>
      <c r="R107" s="27">
        <v>1300000</v>
      </c>
    </row>
    <row r="108" spans="1:18" s="7" customFormat="1" ht="73.5" customHeight="1" x14ac:dyDescent="0.2">
      <c r="A108" s="15" t="s">
        <v>112</v>
      </c>
      <c r="B108" s="6" t="s">
        <v>113</v>
      </c>
      <c r="C108" s="6" t="s">
        <v>114</v>
      </c>
      <c r="D108" s="6" t="s">
        <v>270</v>
      </c>
      <c r="E108" s="6" t="s">
        <v>271</v>
      </c>
      <c r="F108" s="6" t="s">
        <v>0</v>
      </c>
      <c r="G108" s="6" t="s">
        <v>0</v>
      </c>
      <c r="H108" s="6" t="s">
        <v>0</v>
      </c>
      <c r="I108" s="6" t="s">
        <v>0</v>
      </c>
      <c r="J108" s="6" t="s">
        <v>0</v>
      </c>
      <c r="K108" s="23"/>
      <c r="L108" s="23"/>
      <c r="M108" s="23"/>
      <c r="N108" s="23"/>
      <c r="O108" s="3">
        <f>O109+O113+O116+O117+O118</f>
        <v>5634018.3200000003</v>
      </c>
      <c r="P108" s="3">
        <f t="shared" ref="P108:R108" si="14">P109+P113+P116+P117+P118</f>
        <v>5890900</v>
      </c>
      <c r="Q108" s="3">
        <f t="shared" si="14"/>
        <v>5890900</v>
      </c>
      <c r="R108" s="3">
        <f t="shared" si="14"/>
        <v>5890900</v>
      </c>
    </row>
    <row r="109" spans="1:18" s="7" customFormat="1" ht="69" customHeight="1" x14ac:dyDescent="0.2">
      <c r="A109" s="184" t="s">
        <v>115</v>
      </c>
      <c r="B109" s="184" t="s">
        <v>116</v>
      </c>
      <c r="C109" s="184" t="s">
        <v>117</v>
      </c>
      <c r="D109" s="184" t="s">
        <v>270</v>
      </c>
      <c r="E109" s="184" t="s">
        <v>271</v>
      </c>
      <c r="F109" s="184" t="s">
        <v>79</v>
      </c>
      <c r="G109" s="184" t="s">
        <v>42</v>
      </c>
      <c r="H109" s="184" t="s">
        <v>521</v>
      </c>
      <c r="I109" s="184" t="s">
        <v>42</v>
      </c>
      <c r="J109" s="184" t="s">
        <v>12</v>
      </c>
      <c r="K109" s="182" t="s">
        <v>285</v>
      </c>
      <c r="L109" s="182" t="s">
        <v>75</v>
      </c>
      <c r="M109" s="182" t="s">
        <v>348</v>
      </c>
      <c r="N109" s="23" t="s">
        <v>289</v>
      </c>
      <c r="O109" s="27">
        <f>O110+O111+O112</f>
        <v>5409372</v>
      </c>
      <c r="P109" s="27">
        <f t="shared" ref="P109:R109" si="15">P110+P111+P112</f>
        <v>5600000</v>
      </c>
      <c r="Q109" s="27">
        <f t="shared" si="15"/>
        <v>5600000</v>
      </c>
      <c r="R109" s="27">
        <f t="shared" si="15"/>
        <v>5600000</v>
      </c>
    </row>
    <row r="110" spans="1:18" s="7" customFormat="1" ht="24.75" customHeight="1" x14ac:dyDescent="0.2">
      <c r="A110" s="186"/>
      <c r="B110" s="186"/>
      <c r="C110" s="186"/>
      <c r="D110" s="186"/>
      <c r="E110" s="186"/>
      <c r="F110" s="186"/>
      <c r="G110" s="186"/>
      <c r="H110" s="186"/>
      <c r="I110" s="186"/>
      <c r="J110" s="186"/>
      <c r="K110" s="256"/>
      <c r="L110" s="256"/>
      <c r="M110" s="256"/>
      <c r="N110" s="23" t="s">
        <v>286</v>
      </c>
      <c r="O110" s="27">
        <v>189100</v>
      </c>
      <c r="P110" s="27">
        <v>375000</v>
      </c>
      <c r="Q110" s="27">
        <v>375000</v>
      </c>
      <c r="R110" s="27">
        <v>375000</v>
      </c>
    </row>
    <row r="111" spans="1:18" s="7" customFormat="1" ht="24.75" customHeight="1" x14ac:dyDescent="0.2">
      <c r="A111" s="186"/>
      <c r="B111" s="186"/>
      <c r="C111" s="186"/>
      <c r="D111" s="186"/>
      <c r="E111" s="186"/>
      <c r="F111" s="186"/>
      <c r="G111" s="186"/>
      <c r="H111" s="186"/>
      <c r="I111" s="186"/>
      <c r="J111" s="186"/>
      <c r="K111" s="256"/>
      <c r="L111" s="256"/>
      <c r="M111" s="256"/>
      <c r="N111" s="23" t="s">
        <v>297</v>
      </c>
      <c r="O111" s="27">
        <v>5107400</v>
      </c>
      <c r="P111" s="27">
        <v>5107400</v>
      </c>
      <c r="Q111" s="27">
        <v>5107400</v>
      </c>
      <c r="R111" s="27">
        <v>5107400</v>
      </c>
    </row>
    <row r="112" spans="1:18" s="7" customFormat="1" ht="24.75" customHeight="1" x14ac:dyDescent="0.2">
      <c r="A112" s="185"/>
      <c r="B112" s="185"/>
      <c r="C112" s="185"/>
      <c r="D112" s="185"/>
      <c r="E112" s="185"/>
      <c r="F112" s="185"/>
      <c r="G112" s="185"/>
      <c r="H112" s="185"/>
      <c r="I112" s="185"/>
      <c r="J112" s="185"/>
      <c r="K112" s="183"/>
      <c r="L112" s="183"/>
      <c r="M112" s="183"/>
      <c r="N112" s="23" t="s">
        <v>298</v>
      </c>
      <c r="O112" s="27">
        <v>112872</v>
      </c>
      <c r="P112" s="27">
        <v>117600</v>
      </c>
      <c r="Q112" s="27">
        <v>117600</v>
      </c>
      <c r="R112" s="27">
        <v>117600</v>
      </c>
    </row>
    <row r="113" spans="1:18" s="7" customFormat="1" ht="275.25" customHeight="1" x14ac:dyDescent="0.2">
      <c r="A113" s="184" t="s">
        <v>118</v>
      </c>
      <c r="B113" s="6" t="s">
        <v>119</v>
      </c>
      <c r="C113" s="6" t="s">
        <v>86</v>
      </c>
      <c r="D113" s="6" t="s">
        <v>270</v>
      </c>
      <c r="E113" s="6" t="s">
        <v>271</v>
      </c>
      <c r="F113" s="6" t="s">
        <v>0</v>
      </c>
      <c r="G113" s="6" t="s">
        <v>0</v>
      </c>
      <c r="H113" s="141" t="s">
        <v>506</v>
      </c>
      <c r="I113" s="6" t="s">
        <v>42</v>
      </c>
      <c r="J113" s="6" t="s">
        <v>6</v>
      </c>
      <c r="K113" s="23" t="s">
        <v>289</v>
      </c>
      <c r="L113" s="23" t="s">
        <v>289</v>
      </c>
      <c r="M113" s="23" t="s">
        <v>289</v>
      </c>
      <c r="N113" s="23" t="s">
        <v>289</v>
      </c>
      <c r="O113" s="27">
        <f>O114+O115</f>
        <v>20400</v>
      </c>
      <c r="P113" s="27">
        <f t="shared" ref="P113:R113" si="16">P114+P115</f>
        <v>20400</v>
      </c>
      <c r="Q113" s="27">
        <f t="shared" si="16"/>
        <v>20400</v>
      </c>
      <c r="R113" s="27">
        <f t="shared" si="16"/>
        <v>20400</v>
      </c>
    </row>
    <row r="114" spans="1:18" s="7" customFormat="1" ht="24.75" customHeight="1" x14ac:dyDescent="0.2">
      <c r="A114" s="186"/>
      <c r="B114" s="34"/>
      <c r="C114" s="34"/>
      <c r="D114" s="36"/>
      <c r="E114" s="36"/>
      <c r="F114" s="36"/>
      <c r="G114" s="36"/>
      <c r="H114" s="36"/>
      <c r="I114" s="36"/>
      <c r="J114" s="36"/>
      <c r="K114" s="32" t="s">
        <v>290</v>
      </c>
      <c r="L114" s="217" t="s">
        <v>120</v>
      </c>
      <c r="M114" s="136" t="s">
        <v>403</v>
      </c>
      <c r="N114" s="23" t="s">
        <v>286</v>
      </c>
      <c r="O114" s="27">
        <v>2400</v>
      </c>
      <c r="P114" s="27">
        <v>2400</v>
      </c>
      <c r="Q114" s="27">
        <v>2400</v>
      </c>
      <c r="R114" s="27">
        <v>2400</v>
      </c>
    </row>
    <row r="115" spans="1:18" s="7" customFormat="1" ht="24.75" customHeight="1" x14ac:dyDescent="0.2">
      <c r="A115" s="185"/>
      <c r="B115" s="34"/>
      <c r="C115" s="34"/>
      <c r="D115" s="36"/>
      <c r="E115" s="36"/>
      <c r="F115" s="36"/>
      <c r="G115" s="36"/>
      <c r="H115" s="96"/>
      <c r="I115" s="36"/>
      <c r="J115" s="36"/>
      <c r="K115" s="32" t="s">
        <v>312</v>
      </c>
      <c r="L115" s="219"/>
      <c r="M115" s="136" t="s">
        <v>311</v>
      </c>
      <c r="N115" s="23" t="s">
        <v>286</v>
      </c>
      <c r="O115" s="27">
        <v>18000</v>
      </c>
      <c r="P115" s="27">
        <v>18000</v>
      </c>
      <c r="Q115" s="27">
        <v>18000</v>
      </c>
      <c r="R115" s="27">
        <v>18000</v>
      </c>
    </row>
    <row r="116" spans="1:18" s="111" customFormat="1" ht="99" customHeight="1" x14ac:dyDescent="0.2">
      <c r="A116" s="199" t="s">
        <v>121</v>
      </c>
      <c r="B116" s="196" t="s">
        <v>122</v>
      </c>
      <c r="C116" s="196" t="s">
        <v>123</v>
      </c>
      <c r="D116" s="196" t="s">
        <v>270</v>
      </c>
      <c r="E116" s="196" t="s">
        <v>271</v>
      </c>
      <c r="F116" s="196" t="s">
        <v>503</v>
      </c>
      <c r="G116" s="213" t="s">
        <v>42</v>
      </c>
      <c r="H116" s="129" t="s">
        <v>475</v>
      </c>
      <c r="I116" s="325" t="s">
        <v>42</v>
      </c>
      <c r="J116" s="196" t="s">
        <v>16</v>
      </c>
      <c r="K116" s="217" t="s">
        <v>285</v>
      </c>
      <c r="L116" s="217" t="s">
        <v>86</v>
      </c>
      <c r="M116" s="217" t="s">
        <v>336</v>
      </c>
      <c r="N116" s="38" t="s">
        <v>26</v>
      </c>
      <c r="O116" s="39">
        <v>49200</v>
      </c>
      <c r="P116" s="39">
        <v>71000</v>
      </c>
      <c r="Q116" s="39">
        <v>71000</v>
      </c>
      <c r="R116" s="39">
        <v>71000</v>
      </c>
    </row>
    <row r="117" spans="1:18" s="111" customFormat="1" ht="142.5" customHeight="1" x14ac:dyDescent="0.2">
      <c r="A117" s="200"/>
      <c r="B117" s="198"/>
      <c r="C117" s="198"/>
      <c r="D117" s="198"/>
      <c r="E117" s="198"/>
      <c r="F117" s="198"/>
      <c r="G117" s="214"/>
      <c r="H117" s="129" t="s">
        <v>504</v>
      </c>
      <c r="I117" s="326"/>
      <c r="J117" s="198"/>
      <c r="K117" s="219"/>
      <c r="L117" s="219"/>
      <c r="M117" s="219"/>
      <c r="N117" s="38" t="s">
        <v>286</v>
      </c>
      <c r="O117" s="39">
        <v>152546.32</v>
      </c>
      <c r="P117" s="39">
        <v>197000</v>
      </c>
      <c r="Q117" s="39">
        <v>197000</v>
      </c>
      <c r="R117" s="39">
        <v>197000</v>
      </c>
    </row>
    <row r="118" spans="1:18" s="111" customFormat="1" ht="253.5" customHeight="1" x14ac:dyDescent="0.2">
      <c r="A118" s="109" t="s">
        <v>124</v>
      </c>
      <c r="B118" s="87" t="s">
        <v>125</v>
      </c>
      <c r="C118" s="87" t="s">
        <v>126</v>
      </c>
      <c r="D118" s="87" t="s">
        <v>270</v>
      </c>
      <c r="E118" s="87" t="s">
        <v>271</v>
      </c>
      <c r="F118" s="87" t="s">
        <v>440</v>
      </c>
      <c r="G118" s="87" t="s">
        <v>42</v>
      </c>
      <c r="H118" s="101" t="s">
        <v>505</v>
      </c>
      <c r="I118" s="87" t="s">
        <v>42</v>
      </c>
      <c r="J118" s="87" t="s">
        <v>6</v>
      </c>
      <c r="K118" s="38" t="s">
        <v>285</v>
      </c>
      <c r="L118" s="38" t="s">
        <v>127</v>
      </c>
      <c r="M118" s="38" t="s">
        <v>404</v>
      </c>
      <c r="N118" s="38" t="s">
        <v>286</v>
      </c>
      <c r="O118" s="39">
        <v>2500</v>
      </c>
      <c r="P118" s="39">
        <v>2500</v>
      </c>
      <c r="Q118" s="39">
        <v>2500</v>
      </c>
      <c r="R118" s="39">
        <v>2500</v>
      </c>
    </row>
    <row r="119" spans="1:18" ht="62.25" customHeight="1" x14ac:dyDescent="0.2">
      <c r="A119" s="13" t="s">
        <v>128</v>
      </c>
      <c r="B119" s="1" t="s">
        <v>129</v>
      </c>
      <c r="C119" s="99" t="s">
        <v>130</v>
      </c>
      <c r="D119" s="99" t="s">
        <v>0</v>
      </c>
      <c r="E119" s="99" t="s">
        <v>0</v>
      </c>
      <c r="F119" s="74" t="s">
        <v>0</v>
      </c>
      <c r="G119" s="74" t="s">
        <v>0</v>
      </c>
      <c r="H119" s="74" t="s">
        <v>0</v>
      </c>
      <c r="I119" s="99" t="s">
        <v>0</v>
      </c>
      <c r="J119" s="1" t="s">
        <v>0</v>
      </c>
      <c r="K119" s="22"/>
      <c r="L119" s="22"/>
      <c r="M119" s="22"/>
      <c r="N119" s="22"/>
      <c r="O119" s="167">
        <f>O120+O146+O147+O148+O149+O150+O163+O164+O166+O168+O169</f>
        <v>42227762.019999996</v>
      </c>
      <c r="P119" s="167">
        <f>P120+P146+P147+P148+P149+P150+P163+P164+P166+P168+P169</f>
        <v>42016580</v>
      </c>
      <c r="Q119" s="167">
        <f>Q120+Q146+Q147+Q148+Q149+Q150+Q163+Q164+Q166+Q168+Q169</f>
        <v>36158229.870000005</v>
      </c>
      <c r="R119" s="167">
        <f>R120+R146+R147+R148+R149+R150+R163+R164+R166+R168+R169</f>
        <v>37279924.980000004</v>
      </c>
    </row>
    <row r="120" spans="1:18" s="7" customFormat="1" ht="20.25" customHeight="1" x14ac:dyDescent="0.2">
      <c r="A120" s="208" t="s">
        <v>131</v>
      </c>
      <c r="B120" s="213" t="s">
        <v>132</v>
      </c>
      <c r="C120" s="267" t="s">
        <v>133</v>
      </c>
      <c r="D120" s="191" t="s">
        <v>270</v>
      </c>
      <c r="E120" s="292" t="s">
        <v>42</v>
      </c>
      <c r="F120" s="191" t="s">
        <v>501</v>
      </c>
      <c r="G120" s="191" t="s">
        <v>42</v>
      </c>
      <c r="H120" s="98" t="s">
        <v>0</v>
      </c>
      <c r="I120" s="98" t="s">
        <v>0</v>
      </c>
      <c r="J120" s="187" t="s">
        <v>6</v>
      </c>
      <c r="K120" s="166" t="s">
        <v>483</v>
      </c>
      <c r="L120" s="166"/>
      <c r="M120" s="166"/>
      <c r="N120" s="124"/>
      <c r="O120" s="125">
        <f>SUM(O121:O145)</f>
        <v>11395299.779999997</v>
      </c>
      <c r="P120" s="125">
        <f t="shared" ref="P120:R120" si="17">SUM(P121:P145)</f>
        <v>11098300</v>
      </c>
      <c r="Q120" s="125">
        <f t="shared" si="17"/>
        <v>7235100</v>
      </c>
      <c r="R120" s="125">
        <f t="shared" si="17"/>
        <v>7235100</v>
      </c>
    </row>
    <row r="121" spans="1:18" s="7" customFormat="1" ht="27" customHeight="1" x14ac:dyDescent="0.2">
      <c r="A121" s="208"/>
      <c r="B121" s="317"/>
      <c r="C121" s="267"/>
      <c r="D121" s="191"/>
      <c r="E121" s="292"/>
      <c r="F121" s="191"/>
      <c r="G121" s="191"/>
      <c r="H121" s="292" t="s">
        <v>475</v>
      </c>
      <c r="I121" s="191" t="s">
        <v>42</v>
      </c>
      <c r="J121" s="298"/>
      <c r="K121" s="222" t="s">
        <v>285</v>
      </c>
      <c r="L121" s="58" t="s">
        <v>127</v>
      </c>
      <c r="M121" s="136" t="s">
        <v>408</v>
      </c>
      <c r="N121" s="32" t="s">
        <v>316</v>
      </c>
      <c r="O121" s="27">
        <v>332884.82</v>
      </c>
      <c r="P121" s="27">
        <v>349200</v>
      </c>
      <c r="Q121" s="27">
        <v>349200</v>
      </c>
      <c r="R121" s="27">
        <v>349200</v>
      </c>
    </row>
    <row r="122" spans="1:18" s="7" customFormat="1" ht="14.25" customHeight="1" x14ac:dyDescent="0.2">
      <c r="A122" s="208"/>
      <c r="B122" s="317"/>
      <c r="C122" s="267"/>
      <c r="D122" s="191"/>
      <c r="E122" s="292"/>
      <c r="F122" s="191"/>
      <c r="G122" s="191"/>
      <c r="H122" s="292"/>
      <c r="I122" s="191"/>
      <c r="J122" s="298"/>
      <c r="K122" s="223"/>
      <c r="L122" s="222" t="s">
        <v>127</v>
      </c>
      <c r="M122" s="225" t="s">
        <v>409</v>
      </c>
      <c r="N122" s="23" t="s">
        <v>29</v>
      </c>
      <c r="O122" s="27">
        <v>60122</v>
      </c>
      <c r="P122" s="27">
        <v>109400</v>
      </c>
      <c r="Q122" s="27">
        <v>109400</v>
      </c>
      <c r="R122" s="27">
        <v>109400</v>
      </c>
    </row>
    <row r="123" spans="1:18" s="7" customFormat="1" ht="14.25" customHeight="1" x14ac:dyDescent="0.2">
      <c r="A123" s="208"/>
      <c r="B123" s="317"/>
      <c r="C123" s="267"/>
      <c r="D123" s="191"/>
      <c r="E123" s="292"/>
      <c r="F123" s="191"/>
      <c r="G123" s="191"/>
      <c r="H123" s="292"/>
      <c r="I123" s="191"/>
      <c r="J123" s="298"/>
      <c r="K123" s="223"/>
      <c r="L123" s="223"/>
      <c r="M123" s="225"/>
      <c r="N123" s="23" t="s">
        <v>316</v>
      </c>
      <c r="O123" s="27">
        <v>3583741</v>
      </c>
      <c r="P123" s="27">
        <v>3680900</v>
      </c>
      <c r="Q123" s="27">
        <v>3680900</v>
      </c>
      <c r="R123" s="27">
        <v>3680900</v>
      </c>
    </row>
    <row r="124" spans="1:18" s="7" customFormat="1" ht="14.25" customHeight="1" x14ac:dyDescent="0.2">
      <c r="A124" s="208"/>
      <c r="B124" s="317"/>
      <c r="C124" s="267"/>
      <c r="D124" s="191"/>
      <c r="E124" s="292"/>
      <c r="F124" s="191"/>
      <c r="G124" s="191"/>
      <c r="H124" s="292"/>
      <c r="I124" s="191"/>
      <c r="J124" s="298"/>
      <c r="K124" s="223"/>
      <c r="L124" s="223"/>
      <c r="M124" s="225"/>
      <c r="N124" s="35" t="s">
        <v>286</v>
      </c>
      <c r="O124" s="42">
        <v>2984212.88</v>
      </c>
      <c r="P124" s="42">
        <v>2870400</v>
      </c>
      <c r="Q124" s="42">
        <v>266000</v>
      </c>
      <c r="R124" s="42">
        <v>266000</v>
      </c>
    </row>
    <row r="125" spans="1:18" s="7" customFormat="1" ht="14.25" customHeight="1" x14ac:dyDescent="0.2">
      <c r="A125" s="208"/>
      <c r="B125" s="317"/>
      <c r="C125" s="267"/>
      <c r="D125" s="191"/>
      <c r="E125" s="292"/>
      <c r="F125" s="191"/>
      <c r="G125" s="191"/>
      <c r="H125" s="292"/>
      <c r="I125" s="191"/>
      <c r="J125" s="298"/>
      <c r="K125" s="223"/>
      <c r="L125" s="223"/>
      <c r="M125" s="225"/>
      <c r="N125" s="35" t="s">
        <v>320</v>
      </c>
      <c r="O125" s="42">
        <v>1786418.26</v>
      </c>
      <c r="P125" s="42">
        <v>1851200</v>
      </c>
      <c r="Q125" s="42">
        <v>925000</v>
      </c>
      <c r="R125" s="42">
        <v>925000</v>
      </c>
    </row>
    <row r="126" spans="1:18" s="7" customFormat="1" ht="14.25" customHeight="1" x14ac:dyDescent="0.2">
      <c r="A126" s="208"/>
      <c r="B126" s="317"/>
      <c r="C126" s="267"/>
      <c r="D126" s="191"/>
      <c r="E126" s="292"/>
      <c r="F126" s="191"/>
      <c r="G126" s="191"/>
      <c r="H126" s="292"/>
      <c r="I126" s="191"/>
      <c r="J126" s="298"/>
      <c r="K126" s="223"/>
      <c r="L126" s="223"/>
      <c r="M126" s="225"/>
      <c r="N126" s="35" t="s">
        <v>292</v>
      </c>
      <c r="O126" s="42">
        <v>76192.77</v>
      </c>
      <c r="P126" s="42"/>
      <c r="Q126" s="42"/>
      <c r="R126" s="42"/>
    </row>
    <row r="127" spans="1:18" s="7" customFormat="1" ht="14.25" customHeight="1" x14ac:dyDescent="0.2">
      <c r="A127" s="208"/>
      <c r="B127" s="317"/>
      <c r="C127" s="267"/>
      <c r="D127" s="191"/>
      <c r="E127" s="292"/>
      <c r="F127" s="191"/>
      <c r="G127" s="191"/>
      <c r="H127" s="292"/>
      <c r="I127" s="191"/>
      <c r="J127" s="298"/>
      <c r="K127" s="223"/>
      <c r="L127" s="223"/>
      <c r="M127" s="225"/>
      <c r="N127" s="35" t="s">
        <v>285</v>
      </c>
      <c r="O127" s="42">
        <v>74505</v>
      </c>
      <c r="P127" s="42">
        <v>67500</v>
      </c>
      <c r="Q127" s="42">
        <v>33800</v>
      </c>
      <c r="R127" s="42">
        <v>33800</v>
      </c>
    </row>
    <row r="128" spans="1:18" s="7" customFormat="1" ht="14.25" customHeight="1" x14ac:dyDescent="0.2">
      <c r="A128" s="208"/>
      <c r="B128" s="317"/>
      <c r="C128" s="267"/>
      <c r="D128" s="191"/>
      <c r="E128" s="292"/>
      <c r="F128" s="191"/>
      <c r="G128" s="191"/>
      <c r="H128" s="292"/>
      <c r="I128" s="191"/>
      <c r="J128" s="298"/>
      <c r="K128" s="223"/>
      <c r="L128" s="223"/>
      <c r="M128" s="225"/>
      <c r="N128" s="35" t="s">
        <v>293</v>
      </c>
      <c r="O128" s="42">
        <v>25477</v>
      </c>
      <c r="P128" s="42">
        <v>24800</v>
      </c>
      <c r="Q128" s="42">
        <v>12400</v>
      </c>
      <c r="R128" s="42">
        <v>12400</v>
      </c>
    </row>
    <row r="129" spans="1:18" s="7" customFormat="1" ht="14.25" customHeight="1" x14ac:dyDescent="0.2">
      <c r="A129" s="208"/>
      <c r="B129" s="317"/>
      <c r="C129" s="267"/>
      <c r="D129" s="191"/>
      <c r="E129" s="292"/>
      <c r="F129" s="191"/>
      <c r="G129" s="191"/>
      <c r="H129" s="292"/>
      <c r="I129" s="191"/>
      <c r="J129" s="298"/>
      <c r="K129" s="223"/>
      <c r="L129" s="223"/>
      <c r="M129" s="226"/>
      <c r="N129" s="35" t="s">
        <v>290</v>
      </c>
      <c r="O129" s="42">
        <v>17.71</v>
      </c>
      <c r="P129" s="48"/>
      <c r="Q129" s="48"/>
      <c r="R129" s="48"/>
    </row>
    <row r="130" spans="1:18" s="7" customFormat="1" ht="26.25" customHeight="1" x14ac:dyDescent="0.2">
      <c r="A130" s="208"/>
      <c r="B130" s="317"/>
      <c r="C130" s="267"/>
      <c r="D130" s="191"/>
      <c r="E130" s="292"/>
      <c r="F130" s="191"/>
      <c r="G130" s="191"/>
      <c r="H130" s="292" t="s">
        <v>477</v>
      </c>
      <c r="I130" s="191" t="s">
        <v>42</v>
      </c>
      <c r="J130" s="298"/>
      <c r="K130" s="223"/>
      <c r="L130" s="223"/>
      <c r="M130" s="59" t="s">
        <v>319</v>
      </c>
      <c r="N130" s="35" t="s">
        <v>316</v>
      </c>
      <c r="O130" s="75">
        <v>169112.03</v>
      </c>
      <c r="P130" s="45"/>
      <c r="Q130" s="45"/>
      <c r="R130" s="45"/>
    </row>
    <row r="131" spans="1:18" s="7" customFormat="1" ht="26.25" customHeight="1" x14ac:dyDescent="0.2">
      <c r="A131" s="208"/>
      <c r="B131" s="317"/>
      <c r="C131" s="267"/>
      <c r="D131" s="191"/>
      <c r="E131" s="292"/>
      <c r="F131" s="191"/>
      <c r="G131" s="191"/>
      <c r="H131" s="292"/>
      <c r="I131" s="191"/>
      <c r="J131" s="298"/>
      <c r="K131" s="224"/>
      <c r="L131" s="224"/>
      <c r="M131" s="59" t="s">
        <v>318</v>
      </c>
      <c r="N131" s="35" t="s">
        <v>316</v>
      </c>
      <c r="O131" s="69">
        <v>45802.2</v>
      </c>
      <c r="P131" s="45"/>
      <c r="Q131" s="45"/>
      <c r="R131" s="45"/>
    </row>
    <row r="132" spans="1:18" s="7" customFormat="1" ht="26.25" customHeight="1" x14ac:dyDescent="0.2">
      <c r="A132" s="208"/>
      <c r="B132" s="317"/>
      <c r="C132" s="267"/>
      <c r="D132" s="191"/>
      <c r="E132" s="292"/>
      <c r="F132" s="191"/>
      <c r="G132" s="191"/>
      <c r="H132" s="292"/>
      <c r="I132" s="191"/>
      <c r="J132" s="298"/>
      <c r="K132" s="222" t="s">
        <v>293</v>
      </c>
      <c r="L132" s="222" t="s">
        <v>66</v>
      </c>
      <c r="M132" s="222" t="s">
        <v>362</v>
      </c>
      <c r="N132" s="35" t="s">
        <v>29</v>
      </c>
      <c r="O132" s="64">
        <v>2715.6</v>
      </c>
      <c r="P132" s="45"/>
      <c r="Q132" s="45"/>
      <c r="R132" s="45"/>
    </row>
    <row r="133" spans="1:18" s="7" customFormat="1" ht="26.25" customHeight="1" x14ac:dyDescent="0.2">
      <c r="A133" s="208"/>
      <c r="B133" s="317"/>
      <c r="C133" s="267"/>
      <c r="D133" s="191" t="s">
        <v>134</v>
      </c>
      <c r="E133" s="292" t="s">
        <v>42</v>
      </c>
      <c r="F133" s="191"/>
      <c r="G133" s="191"/>
      <c r="H133" s="292" t="s">
        <v>496</v>
      </c>
      <c r="I133" s="191" t="s">
        <v>42</v>
      </c>
      <c r="J133" s="298"/>
      <c r="K133" s="223"/>
      <c r="L133" s="223"/>
      <c r="M133" s="224"/>
      <c r="N133" s="35" t="s">
        <v>316</v>
      </c>
      <c r="O133" s="64">
        <v>276940.77</v>
      </c>
      <c r="P133" s="45">
        <v>284400</v>
      </c>
      <c r="Q133" s="45">
        <v>284400</v>
      </c>
      <c r="R133" s="45">
        <v>284400</v>
      </c>
    </row>
    <row r="134" spans="1:18" s="7" customFormat="1" ht="26.25" customHeight="1" x14ac:dyDescent="0.2">
      <c r="A134" s="208"/>
      <c r="B134" s="317"/>
      <c r="C134" s="267"/>
      <c r="D134" s="191"/>
      <c r="E134" s="292"/>
      <c r="F134" s="191"/>
      <c r="G134" s="191"/>
      <c r="H134" s="292"/>
      <c r="I134" s="191"/>
      <c r="J134" s="298"/>
      <c r="K134" s="223"/>
      <c r="L134" s="223"/>
      <c r="M134" s="59" t="s">
        <v>323</v>
      </c>
      <c r="N134" s="35" t="s">
        <v>316</v>
      </c>
      <c r="O134" s="81">
        <v>11997.86</v>
      </c>
      <c r="P134" s="46"/>
      <c r="Q134" s="46"/>
      <c r="R134" s="46"/>
    </row>
    <row r="135" spans="1:18" s="7" customFormat="1" ht="26.25" customHeight="1" x14ac:dyDescent="0.2">
      <c r="A135" s="208"/>
      <c r="B135" s="317"/>
      <c r="C135" s="267"/>
      <c r="D135" s="191"/>
      <c r="E135" s="292"/>
      <c r="F135" s="191"/>
      <c r="G135" s="191"/>
      <c r="H135" s="292"/>
      <c r="I135" s="191"/>
      <c r="J135" s="298"/>
      <c r="K135" s="224"/>
      <c r="L135" s="224"/>
      <c r="M135" s="59" t="s">
        <v>318</v>
      </c>
      <c r="N135" s="35" t="s">
        <v>316</v>
      </c>
      <c r="O135" s="45">
        <v>5998.93</v>
      </c>
      <c r="P135" s="45"/>
      <c r="Q135" s="45"/>
      <c r="R135" s="45"/>
    </row>
    <row r="136" spans="1:18" s="7" customFormat="1" ht="13.5" customHeight="1" x14ac:dyDescent="0.2">
      <c r="A136" s="208"/>
      <c r="B136" s="317"/>
      <c r="C136" s="267"/>
      <c r="D136" s="191"/>
      <c r="E136" s="292"/>
      <c r="F136" s="191"/>
      <c r="G136" s="191"/>
      <c r="H136" s="292"/>
      <c r="I136" s="191"/>
      <c r="J136" s="298"/>
      <c r="K136" s="222" t="s">
        <v>290</v>
      </c>
      <c r="L136" s="222" t="s">
        <v>120</v>
      </c>
      <c r="M136" s="222" t="s">
        <v>414</v>
      </c>
      <c r="N136" s="35" t="s">
        <v>29</v>
      </c>
      <c r="O136" s="45"/>
      <c r="P136" s="45">
        <v>14000</v>
      </c>
      <c r="Q136" s="45">
        <v>14000</v>
      </c>
      <c r="R136" s="45">
        <v>14000</v>
      </c>
    </row>
    <row r="137" spans="1:18" s="7" customFormat="1" ht="13.5" customHeight="1" x14ac:dyDescent="0.2">
      <c r="A137" s="208"/>
      <c r="B137" s="317"/>
      <c r="C137" s="267"/>
      <c r="D137" s="191"/>
      <c r="E137" s="292"/>
      <c r="F137" s="191"/>
      <c r="G137" s="191"/>
      <c r="H137" s="292"/>
      <c r="I137" s="191"/>
      <c r="J137" s="298"/>
      <c r="K137" s="223"/>
      <c r="L137" s="223"/>
      <c r="M137" s="223"/>
      <c r="N137" s="41" t="s">
        <v>316</v>
      </c>
      <c r="O137" s="45">
        <v>1240920.49</v>
      </c>
      <c r="P137" s="45">
        <v>1274800</v>
      </c>
      <c r="Q137" s="45">
        <v>1274800</v>
      </c>
      <c r="R137" s="45">
        <v>1274800</v>
      </c>
    </row>
    <row r="138" spans="1:18" s="7" customFormat="1" ht="13.5" customHeight="1" x14ac:dyDescent="0.2">
      <c r="A138" s="208"/>
      <c r="B138" s="317"/>
      <c r="C138" s="267"/>
      <c r="D138" s="191"/>
      <c r="E138" s="292"/>
      <c r="F138" s="191"/>
      <c r="G138" s="191"/>
      <c r="H138" s="292"/>
      <c r="I138" s="191"/>
      <c r="J138" s="298"/>
      <c r="K138" s="223"/>
      <c r="L138" s="223"/>
      <c r="M138" s="224"/>
      <c r="N138" s="35" t="s">
        <v>286</v>
      </c>
      <c r="O138" s="45">
        <v>293850.40000000002</v>
      </c>
      <c r="P138" s="45">
        <v>267800</v>
      </c>
      <c r="Q138" s="45">
        <v>37600</v>
      </c>
      <c r="R138" s="45">
        <v>37600</v>
      </c>
    </row>
    <row r="139" spans="1:18" s="7" customFormat="1" ht="24" customHeight="1" x14ac:dyDescent="0.2">
      <c r="A139" s="208"/>
      <c r="B139" s="317"/>
      <c r="C139" s="267"/>
      <c r="D139" s="191"/>
      <c r="E139" s="292"/>
      <c r="F139" s="191"/>
      <c r="G139" s="191"/>
      <c r="H139" s="292" t="s">
        <v>502</v>
      </c>
      <c r="I139" s="191" t="s">
        <v>42</v>
      </c>
      <c r="J139" s="298"/>
      <c r="K139" s="223"/>
      <c r="L139" s="223"/>
      <c r="M139" s="59" t="s">
        <v>317</v>
      </c>
      <c r="N139" s="35" t="s">
        <v>316</v>
      </c>
      <c r="O139" s="45">
        <v>89132.58</v>
      </c>
      <c r="P139" s="45"/>
      <c r="Q139" s="45"/>
      <c r="R139" s="45"/>
    </row>
    <row r="140" spans="1:18" s="7" customFormat="1" ht="24" customHeight="1" x14ac:dyDescent="0.2">
      <c r="A140" s="208"/>
      <c r="B140" s="317"/>
      <c r="C140" s="267"/>
      <c r="D140" s="191"/>
      <c r="E140" s="292"/>
      <c r="F140" s="191"/>
      <c r="G140" s="191"/>
      <c r="H140" s="292"/>
      <c r="I140" s="191"/>
      <c r="J140" s="298"/>
      <c r="K140" s="224"/>
      <c r="L140" s="224"/>
      <c r="M140" s="59" t="s">
        <v>318</v>
      </c>
      <c r="N140" s="35" t="s">
        <v>316</v>
      </c>
      <c r="O140" s="45">
        <v>22447.96</v>
      </c>
      <c r="P140" s="45"/>
      <c r="Q140" s="45"/>
      <c r="R140" s="45"/>
    </row>
    <row r="141" spans="1:18" s="7" customFormat="1" ht="13.5" customHeight="1" x14ac:dyDescent="0.2">
      <c r="A141" s="208"/>
      <c r="B141" s="317"/>
      <c r="C141" s="267"/>
      <c r="D141" s="191"/>
      <c r="E141" s="292"/>
      <c r="F141" s="191"/>
      <c r="G141" s="191"/>
      <c r="H141" s="292"/>
      <c r="I141" s="191"/>
      <c r="J141" s="298"/>
      <c r="K141" s="225" t="s">
        <v>313</v>
      </c>
      <c r="L141" s="225" t="s">
        <v>314</v>
      </c>
      <c r="M141" s="225" t="s">
        <v>315</v>
      </c>
      <c r="N141" s="35" t="s">
        <v>316</v>
      </c>
      <c r="O141" s="45">
        <v>67450.960000000006</v>
      </c>
      <c r="P141" s="45">
        <v>69900</v>
      </c>
      <c r="Q141" s="45">
        <v>69900</v>
      </c>
      <c r="R141" s="45">
        <v>69900</v>
      </c>
    </row>
    <row r="142" spans="1:18" s="7" customFormat="1" ht="13.5" customHeight="1" x14ac:dyDescent="0.2">
      <c r="A142" s="208"/>
      <c r="B142" s="317"/>
      <c r="C142" s="267"/>
      <c r="D142" s="191"/>
      <c r="E142" s="292"/>
      <c r="F142" s="191"/>
      <c r="G142" s="191"/>
      <c r="H142" s="292"/>
      <c r="I142" s="191"/>
      <c r="J142" s="298"/>
      <c r="K142" s="225"/>
      <c r="L142" s="225"/>
      <c r="M142" s="225"/>
      <c r="N142" s="35" t="s">
        <v>286</v>
      </c>
      <c r="O142" s="45">
        <v>63261.03</v>
      </c>
      <c r="P142" s="45">
        <v>56400</v>
      </c>
      <c r="Q142" s="45">
        <v>22600</v>
      </c>
      <c r="R142" s="45">
        <v>22600</v>
      </c>
    </row>
    <row r="143" spans="1:18" s="7" customFormat="1" ht="13.5" customHeight="1" x14ac:dyDescent="0.2">
      <c r="A143" s="208"/>
      <c r="B143" s="317"/>
      <c r="C143" s="267"/>
      <c r="D143" s="191"/>
      <c r="E143" s="292"/>
      <c r="F143" s="191"/>
      <c r="G143" s="191"/>
      <c r="H143" s="292"/>
      <c r="I143" s="191"/>
      <c r="J143" s="298"/>
      <c r="K143" s="225" t="s">
        <v>312</v>
      </c>
      <c r="L143" s="225" t="s">
        <v>120</v>
      </c>
      <c r="M143" s="225" t="s">
        <v>315</v>
      </c>
      <c r="N143" s="35" t="s">
        <v>29</v>
      </c>
      <c r="O143" s="45">
        <v>2000</v>
      </c>
      <c r="P143" s="45">
        <v>2000</v>
      </c>
      <c r="Q143" s="45"/>
      <c r="R143" s="45"/>
    </row>
    <row r="144" spans="1:18" s="7" customFormat="1" ht="13.5" customHeight="1" x14ac:dyDescent="0.2">
      <c r="A144" s="208"/>
      <c r="B144" s="317"/>
      <c r="C144" s="267"/>
      <c r="D144" s="191"/>
      <c r="E144" s="292"/>
      <c r="F144" s="191"/>
      <c r="G144" s="191"/>
      <c r="H144" s="292"/>
      <c r="I144" s="191"/>
      <c r="J144" s="298"/>
      <c r="K144" s="225"/>
      <c r="L144" s="225"/>
      <c r="M144" s="225"/>
      <c r="N144" s="35" t="s">
        <v>316</v>
      </c>
      <c r="O144" s="45">
        <v>153073.03</v>
      </c>
      <c r="P144" s="45">
        <v>155100</v>
      </c>
      <c r="Q144" s="45">
        <v>155100</v>
      </c>
      <c r="R144" s="45">
        <v>155100</v>
      </c>
    </row>
    <row r="145" spans="1:18" s="7" customFormat="1" ht="13.5" customHeight="1" x14ac:dyDescent="0.2">
      <c r="A145" s="208"/>
      <c r="B145" s="214"/>
      <c r="C145" s="267"/>
      <c r="D145" s="191"/>
      <c r="E145" s="292"/>
      <c r="F145" s="191"/>
      <c r="G145" s="191"/>
      <c r="H145" s="292"/>
      <c r="I145" s="191"/>
      <c r="J145" s="188"/>
      <c r="K145" s="225"/>
      <c r="L145" s="225"/>
      <c r="M145" s="225"/>
      <c r="N145" s="35" t="s">
        <v>286</v>
      </c>
      <c r="O145" s="45">
        <v>27024.5</v>
      </c>
      <c r="P145" s="45">
        <v>20500</v>
      </c>
      <c r="Q145" s="45"/>
      <c r="R145" s="45"/>
    </row>
    <row r="146" spans="1:18" s="7" customFormat="1" ht="97.5" customHeight="1" x14ac:dyDescent="0.2">
      <c r="A146" s="5" t="s">
        <v>135</v>
      </c>
      <c r="B146" s="6" t="s">
        <v>136</v>
      </c>
      <c r="C146" s="97" t="s">
        <v>137</v>
      </c>
      <c r="D146" s="97" t="s">
        <v>270</v>
      </c>
      <c r="E146" s="97" t="s">
        <v>271</v>
      </c>
      <c r="F146" s="97" t="s">
        <v>500</v>
      </c>
      <c r="G146" s="97" t="s">
        <v>42</v>
      </c>
      <c r="H146" s="97" t="s">
        <v>475</v>
      </c>
      <c r="I146" s="97" t="s">
        <v>0</v>
      </c>
      <c r="J146" s="6" t="s">
        <v>20</v>
      </c>
      <c r="K146" s="23" t="s">
        <v>285</v>
      </c>
      <c r="L146" s="23" t="s">
        <v>138</v>
      </c>
      <c r="M146" s="23" t="s">
        <v>324</v>
      </c>
      <c r="N146" s="23" t="s">
        <v>325</v>
      </c>
      <c r="O146" s="27">
        <v>157837</v>
      </c>
      <c r="P146" s="27"/>
      <c r="Q146" s="27"/>
      <c r="R146" s="27"/>
    </row>
    <row r="147" spans="1:18" s="7" customFormat="1" ht="122.25" customHeight="1" x14ac:dyDescent="0.2">
      <c r="A147" s="5" t="s">
        <v>139</v>
      </c>
      <c r="B147" s="6" t="s">
        <v>140</v>
      </c>
      <c r="C147" s="6" t="s">
        <v>141</v>
      </c>
      <c r="D147" s="6" t="s">
        <v>270</v>
      </c>
      <c r="E147" s="6" t="s">
        <v>271</v>
      </c>
      <c r="F147" s="6" t="s">
        <v>441</v>
      </c>
      <c r="G147" s="73" t="s">
        <v>42</v>
      </c>
      <c r="H147" s="6" t="s">
        <v>475</v>
      </c>
      <c r="I147" s="6" t="s">
        <v>0</v>
      </c>
      <c r="J147" s="6" t="s">
        <v>6</v>
      </c>
      <c r="K147" s="23" t="s">
        <v>285</v>
      </c>
      <c r="L147" s="23" t="s">
        <v>127</v>
      </c>
      <c r="M147" s="130" t="s">
        <v>412</v>
      </c>
      <c r="N147" s="30" t="s">
        <v>290</v>
      </c>
      <c r="O147" s="27">
        <v>65000</v>
      </c>
      <c r="P147" s="27">
        <v>65000</v>
      </c>
      <c r="Q147" s="27"/>
      <c r="R147" s="27"/>
    </row>
    <row r="148" spans="1:18" s="7" customFormat="1" ht="68.25" customHeight="1" x14ac:dyDescent="0.2">
      <c r="A148" s="184" t="s">
        <v>142</v>
      </c>
      <c r="B148" s="184" t="s">
        <v>143</v>
      </c>
      <c r="C148" s="184" t="s">
        <v>144</v>
      </c>
      <c r="D148" s="184" t="s">
        <v>145</v>
      </c>
      <c r="E148" s="184" t="s">
        <v>42</v>
      </c>
      <c r="F148" s="107"/>
      <c r="G148" s="107"/>
      <c r="H148" s="184" t="s">
        <v>475</v>
      </c>
      <c r="I148" s="184" t="s">
        <v>42</v>
      </c>
      <c r="J148" s="6" t="s">
        <v>6</v>
      </c>
      <c r="K148" s="182" t="s">
        <v>285</v>
      </c>
      <c r="L148" s="182" t="s">
        <v>127</v>
      </c>
      <c r="M148" s="130" t="s">
        <v>410</v>
      </c>
      <c r="N148" s="30" t="s">
        <v>286</v>
      </c>
      <c r="O148" s="27">
        <v>100000</v>
      </c>
      <c r="P148" s="27">
        <v>100000</v>
      </c>
      <c r="Q148" s="27">
        <v>100000</v>
      </c>
      <c r="R148" s="27">
        <v>100000</v>
      </c>
    </row>
    <row r="149" spans="1:18" s="7" customFormat="1" ht="68.25" customHeight="1" x14ac:dyDescent="0.2">
      <c r="A149" s="185"/>
      <c r="B149" s="185"/>
      <c r="C149" s="185"/>
      <c r="D149" s="185"/>
      <c r="E149" s="185"/>
      <c r="F149" s="107"/>
      <c r="G149" s="107"/>
      <c r="H149" s="185"/>
      <c r="I149" s="185"/>
      <c r="J149" s="36"/>
      <c r="K149" s="183"/>
      <c r="L149" s="183"/>
      <c r="M149" s="130" t="s">
        <v>411</v>
      </c>
      <c r="N149" s="30" t="s">
        <v>286</v>
      </c>
      <c r="O149" s="27">
        <v>100000</v>
      </c>
      <c r="P149" s="27">
        <v>100000</v>
      </c>
      <c r="Q149" s="27">
        <v>100000</v>
      </c>
      <c r="R149" s="27">
        <v>100000</v>
      </c>
    </row>
    <row r="150" spans="1:18" s="111" customFormat="1" ht="30.75" customHeight="1" x14ac:dyDescent="0.2">
      <c r="A150" s="208" t="s">
        <v>146</v>
      </c>
      <c r="B150" s="87" t="s">
        <v>147</v>
      </c>
      <c r="C150" s="215" t="s">
        <v>148</v>
      </c>
      <c r="D150" s="196" t="s">
        <v>270</v>
      </c>
      <c r="E150" s="196" t="s">
        <v>271</v>
      </c>
      <c r="F150" s="210" t="s">
        <v>452</v>
      </c>
      <c r="G150" s="196" t="s">
        <v>42</v>
      </c>
      <c r="H150" s="196" t="s">
        <v>450</v>
      </c>
      <c r="I150" s="322" t="s">
        <v>0</v>
      </c>
      <c r="J150" s="322" t="s">
        <v>6</v>
      </c>
      <c r="K150" s="119"/>
      <c r="L150" s="119"/>
      <c r="M150" s="119"/>
      <c r="N150" s="119"/>
      <c r="O150" s="120">
        <f>SUM(O151:O162)</f>
        <v>20326084.77</v>
      </c>
      <c r="P150" s="120">
        <f t="shared" ref="P150:R150" si="18">SUM(P151:P162)</f>
        <v>19253000</v>
      </c>
      <c r="Q150" s="120">
        <f t="shared" si="18"/>
        <v>19253000</v>
      </c>
      <c r="R150" s="120">
        <f t="shared" si="18"/>
        <v>19253000</v>
      </c>
    </row>
    <row r="151" spans="1:18" s="111" customFormat="1" ht="25.5" customHeight="1" x14ac:dyDescent="0.2">
      <c r="A151" s="208"/>
      <c r="B151" s="87"/>
      <c r="C151" s="215"/>
      <c r="D151" s="197"/>
      <c r="E151" s="197"/>
      <c r="F151" s="211"/>
      <c r="G151" s="197"/>
      <c r="H151" s="197"/>
      <c r="I151" s="323"/>
      <c r="J151" s="323"/>
      <c r="K151" s="217" t="s">
        <v>285</v>
      </c>
      <c r="L151" s="231" t="s">
        <v>127</v>
      </c>
      <c r="M151" s="132" t="s">
        <v>408</v>
      </c>
      <c r="N151" s="38" t="s">
        <v>28</v>
      </c>
      <c r="O151" s="39">
        <v>1146047.72</v>
      </c>
      <c r="P151" s="39">
        <v>1156400</v>
      </c>
      <c r="Q151" s="39">
        <v>1156400</v>
      </c>
      <c r="R151" s="39">
        <v>1156400</v>
      </c>
    </row>
    <row r="152" spans="1:18" s="111" customFormat="1" ht="25.5" customHeight="1" x14ac:dyDescent="0.2">
      <c r="A152" s="208"/>
      <c r="B152" s="87"/>
      <c r="C152" s="215"/>
      <c r="D152" s="197"/>
      <c r="E152" s="197"/>
      <c r="F152" s="211"/>
      <c r="G152" s="197"/>
      <c r="H152" s="197"/>
      <c r="I152" s="323"/>
      <c r="J152" s="323"/>
      <c r="K152" s="218"/>
      <c r="L152" s="232"/>
      <c r="M152" s="132" t="s">
        <v>409</v>
      </c>
      <c r="N152" s="38" t="s">
        <v>28</v>
      </c>
      <c r="O152" s="39">
        <v>12147127.5</v>
      </c>
      <c r="P152" s="176">
        <v>12188700</v>
      </c>
      <c r="Q152" s="176">
        <v>12188700</v>
      </c>
      <c r="R152" s="176">
        <v>12188700</v>
      </c>
    </row>
    <row r="153" spans="1:18" s="111" customFormat="1" ht="25.5" customHeight="1" x14ac:dyDescent="0.2">
      <c r="A153" s="208"/>
      <c r="B153" s="87"/>
      <c r="C153" s="215"/>
      <c r="D153" s="197"/>
      <c r="E153" s="197"/>
      <c r="F153" s="211"/>
      <c r="G153" s="197"/>
      <c r="H153" s="197"/>
      <c r="I153" s="323"/>
      <c r="J153" s="323"/>
      <c r="K153" s="218"/>
      <c r="L153" s="232"/>
      <c r="M153" s="131" t="s">
        <v>319</v>
      </c>
      <c r="N153" s="110" t="s">
        <v>28</v>
      </c>
      <c r="O153" s="115">
        <v>575543.5</v>
      </c>
      <c r="P153" s="116"/>
      <c r="Q153" s="116"/>
      <c r="R153" s="116"/>
    </row>
    <row r="154" spans="1:18" s="111" customFormat="1" ht="25.5" customHeight="1" x14ac:dyDescent="0.2">
      <c r="A154" s="208"/>
      <c r="B154" s="87"/>
      <c r="C154" s="215"/>
      <c r="D154" s="198"/>
      <c r="E154" s="198"/>
      <c r="F154" s="211"/>
      <c r="G154" s="197"/>
      <c r="H154" s="197"/>
      <c r="I154" s="323"/>
      <c r="J154" s="323"/>
      <c r="K154" s="309"/>
      <c r="L154" s="233"/>
      <c r="M154" s="131" t="s">
        <v>318</v>
      </c>
      <c r="N154" s="110" t="s">
        <v>28</v>
      </c>
      <c r="O154" s="115">
        <v>151662.91</v>
      </c>
      <c r="P154" s="116"/>
      <c r="Q154" s="116"/>
      <c r="R154" s="116"/>
    </row>
    <row r="155" spans="1:18" s="111" customFormat="1" ht="25.5" customHeight="1" x14ac:dyDescent="0.2">
      <c r="A155" s="208"/>
      <c r="B155" s="87"/>
      <c r="C155" s="215"/>
      <c r="D155" s="196" t="s">
        <v>442</v>
      </c>
      <c r="E155" s="196" t="s">
        <v>42</v>
      </c>
      <c r="F155" s="211"/>
      <c r="G155" s="197"/>
      <c r="H155" s="196" t="s">
        <v>451</v>
      </c>
      <c r="I155" s="323"/>
      <c r="J155" s="323"/>
      <c r="K155" s="93" t="s">
        <v>293</v>
      </c>
      <c r="L155" s="93" t="s">
        <v>66</v>
      </c>
      <c r="M155" s="131" t="s">
        <v>362</v>
      </c>
      <c r="N155" s="93" t="s">
        <v>28</v>
      </c>
      <c r="O155" s="117">
        <v>934342.94</v>
      </c>
      <c r="P155" s="116">
        <v>941700</v>
      </c>
      <c r="Q155" s="116">
        <v>941700</v>
      </c>
      <c r="R155" s="116">
        <v>941700</v>
      </c>
    </row>
    <row r="156" spans="1:18" s="111" customFormat="1" ht="25.5" customHeight="1" x14ac:dyDescent="0.2">
      <c r="A156" s="208"/>
      <c r="B156" s="87"/>
      <c r="C156" s="215"/>
      <c r="D156" s="197"/>
      <c r="E156" s="197"/>
      <c r="F156" s="211"/>
      <c r="G156" s="197"/>
      <c r="H156" s="197"/>
      <c r="I156" s="323"/>
      <c r="J156" s="323"/>
      <c r="K156" s="93"/>
      <c r="L156" s="93"/>
      <c r="M156" s="131" t="s">
        <v>323</v>
      </c>
      <c r="N156" s="93" t="s">
        <v>28</v>
      </c>
      <c r="O156" s="117">
        <v>39728</v>
      </c>
      <c r="P156" s="116"/>
      <c r="Q156" s="116"/>
      <c r="R156" s="116"/>
    </row>
    <row r="157" spans="1:18" s="111" customFormat="1" ht="25.5" customHeight="1" x14ac:dyDescent="0.2">
      <c r="A157" s="208"/>
      <c r="B157" s="87"/>
      <c r="C157" s="215"/>
      <c r="D157" s="197"/>
      <c r="E157" s="197"/>
      <c r="F157" s="211"/>
      <c r="G157" s="197"/>
      <c r="H157" s="197"/>
      <c r="I157" s="323"/>
      <c r="J157" s="323"/>
      <c r="K157" s="93"/>
      <c r="L157" s="93"/>
      <c r="M157" s="131" t="s">
        <v>318</v>
      </c>
      <c r="N157" s="93" t="s">
        <v>28</v>
      </c>
      <c r="O157" s="117">
        <v>19864</v>
      </c>
      <c r="P157" s="116"/>
      <c r="Q157" s="116"/>
      <c r="R157" s="116"/>
    </row>
    <row r="158" spans="1:18" s="111" customFormat="1" ht="25.5" customHeight="1" x14ac:dyDescent="0.2">
      <c r="A158" s="208"/>
      <c r="B158" s="87"/>
      <c r="C158" s="215"/>
      <c r="D158" s="197"/>
      <c r="E158" s="197"/>
      <c r="F158" s="211"/>
      <c r="G158" s="197"/>
      <c r="H158" s="197"/>
      <c r="I158" s="323"/>
      <c r="J158" s="323"/>
      <c r="K158" s="225" t="s">
        <v>290</v>
      </c>
      <c r="L158" s="225" t="s">
        <v>120</v>
      </c>
      <c r="M158" s="131" t="s">
        <v>414</v>
      </c>
      <c r="N158" s="93" t="s">
        <v>28</v>
      </c>
      <c r="O158" s="117">
        <v>4183211.1</v>
      </c>
      <c r="P158" s="116">
        <v>4221300</v>
      </c>
      <c r="Q158" s="116">
        <v>4221300</v>
      </c>
      <c r="R158" s="116">
        <v>4221300</v>
      </c>
    </row>
    <row r="159" spans="1:18" s="111" customFormat="1" ht="25.5" customHeight="1" x14ac:dyDescent="0.2">
      <c r="A159" s="208"/>
      <c r="B159" s="87"/>
      <c r="C159" s="215"/>
      <c r="D159" s="197"/>
      <c r="E159" s="197"/>
      <c r="F159" s="211"/>
      <c r="G159" s="197"/>
      <c r="H159" s="197"/>
      <c r="I159" s="323"/>
      <c r="J159" s="323"/>
      <c r="K159" s="225"/>
      <c r="L159" s="225"/>
      <c r="M159" s="131" t="s">
        <v>317</v>
      </c>
      <c r="N159" s="93" t="s">
        <v>28</v>
      </c>
      <c r="O159" s="117">
        <v>295141</v>
      </c>
      <c r="P159" s="116"/>
      <c r="Q159" s="116"/>
      <c r="R159" s="116"/>
    </row>
    <row r="160" spans="1:18" s="111" customFormat="1" ht="25.5" customHeight="1" x14ac:dyDescent="0.2">
      <c r="A160" s="208"/>
      <c r="B160" s="87"/>
      <c r="C160" s="215"/>
      <c r="D160" s="197"/>
      <c r="E160" s="197"/>
      <c r="F160" s="211"/>
      <c r="G160" s="197"/>
      <c r="H160" s="197"/>
      <c r="I160" s="323"/>
      <c r="J160" s="323"/>
      <c r="K160" s="225"/>
      <c r="L160" s="225"/>
      <c r="M160" s="131" t="s">
        <v>318</v>
      </c>
      <c r="N160" s="93" t="s">
        <v>28</v>
      </c>
      <c r="O160" s="117">
        <v>74331</v>
      </c>
      <c r="P160" s="116"/>
      <c r="Q160" s="116"/>
      <c r="R160" s="116"/>
    </row>
    <row r="161" spans="1:18" s="111" customFormat="1" ht="25.5" customHeight="1" x14ac:dyDescent="0.2">
      <c r="A161" s="208"/>
      <c r="B161" s="87"/>
      <c r="C161" s="215"/>
      <c r="D161" s="197"/>
      <c r="E161" s="197"/>
      <c r="F161" s="211"/>
      <c r="G161" s="197"/>
      <c r="H161" s="197"/>
      <c r="I161" s="323"/>
      <c r="J161" s="323"/>
      <c r="K161" s="91" t="s">
        <v>313</v>
      </c>
      <c r="L161" s="91" t="s">
        <v>314</v>
      </c>
      <c r="M161" s="60" t="s">
        <v>315</v>
      </c>
      <c r="N161" s="92" t="s">
        <v>28</v>
      </c>
      <c r="O161" s="118">
        <v>229095.74</v>
      </c>
      <c r="P161" s="116">
        <v>231400</v>
      </c>
      <c r="Q161" s="116">
        <v>231400</v>
      </c>
      <c r="R161" s="116">
        <v>231400</v>
      </c>
    </row>
    <row r="162" spans="1:18" s="111" customFormat="1" ht="25.5" customHeight="1" x14ac:dyDescent="0.2">
      <c r="A162" s="208"/>
      <c r="B162" s="87"/>
      <c r="C162" s="215"/>
      <c r="D162" s="197"/>
      <c r="E162" s="197"/>
      <c r="F162" s="212"/>
      <c r="G162" s="198"/>
      <c r="H162" s="198"/>
      <c r="I162" s="324"/>
      <c r="J162" s="324"/>
      <c r="K162" s="90" t="s">
        <v>312</v>
      </c>
      <c r="L162" s="90" t="s">
        <v>120</v>
      </c>
      <c r="M162" s="132" t="s">
        <v>322</v>
      </c>
      <c r="N162" s="38" t="s">
        <v>28</v>
      </c>
      <c r="O162" s="39">
        <v>529989.36</v>
      </c>
      <c r="P162" s="177">
        <v>513500</v>
      </c>
      <c r="Q162" s="177">
        <v>513500</v>
      </c>
      <c r="R162" s="177">
        <v>513500</v>
      </c>
    </row>
    <row r="163" spans="1:18" s="111" customFormat="1" ht="146.25" customHeight="1" x14ac:dyDescent="0.2">
      <c r="A163" s="109" t="s">
        <v>149</v>
      </c>
      <c r="B163" s="87" t="s">
        <v>150</v>
      </c>
      <c r="C163" s="87" t="s">
        <v>151</v>
      </c>
      <c r="D163" s="95" t="s">
        <v>270</v>
      </c>
      <c r="E163" s="87" t="s">
        <v>271</v>
      </c>
      <c r="F163" s="87" t="s">
        <v>453</v>
      </c>
      <c r="G163" s="87" t="s">
        <v>42</v>
      </c>
      <c r="H163" s="87" t="s">
        <v>446</v>
      </c>
      <c r="I163" s="87" t="s">
        <v>42</v>
      </c>
      <c r="J163" s="121" t="s">
        <v>20</v>
      </c>
      <c r="K163" s="119" t="s">
        <v>285</v>
      </c>
      <c r="L163" s="122" t="s">
        <v>152</v>
      </c>
      <c r="M163" s="122" t="s">
        <v>415</v>
      </c>
      <c r="N163" s="123" t="s">
        <v>286</v>
      </c>
      <c r="O163" s="120">
        <v>35322.5</v>
      </c>
      <c r="P163" s="120">
        <v>35500</v>
      </c>
      <c r="Q163" s="120"/>
      <c r="R163" s="120"/>
    </row>
    <row r="164" spans="1:18" s="111" customFormat="1" ht="63" customHeight="1" x14ac:dyDescent="0.2">
      <c r="A164" s="199" t="s">
        <v>153</v>
      </c>
      <c r="B164" s="196" t="s">
        <v>154</v>
      </c>
      <c r="C164" s="213" t="s">
        <v>155</v>
      </c>
      <c r="D164" s="129" t="s">
        <v>270</v>
      </c>
      <c r="E164" s="128" t="s">
        <v>271</v>
      </c>
      <c r="F164" s="196" t="s">
        <v>452</v>
      </c>
      <c r="G164" s="196" t="s">
        <v>456</v>
      </c>
      <c r="H164" s="196" t="s">
        <v>499</v>
      </c>
      <c r="I164" s="196" t="s">
        <v>42</v>
      </c>
      <c r="J164" s="201" t="s">
        <v>15</v>
      </c>
      <c r="K164" s="205" t="s">
        <v>285</v>
      </c>
      <c r="L164" s="207" t="s">
        <v>35</v>
      </c>
      <c r="M164" s="207" t="s">
        <v>343</v>
      </c>
      <c r="N164" s="205" t="s">
        <v>292</v>
      </c>
      <c r="O164" s="203">
        <v>3065718.12</v>
      </c>
      <c r="P164" s="203">
        <v>3235700</v>
      </c>
      <c r="Q164" s="203">
        <v>1594787.87</v>
      </c>
      <c r="R164" s="203">
        <v>2691873.98</v>
      </c>
    </row>
    <row r="165" spans="1:18" s="111" customFormat="1" ht="63" customHeight="1" x14ac:dyDescent="0.2">
      <c r="A165" s="200"/>
      <c r="B165" s="198"/>
      <c r="C165" s="214"/>
      <c r="D165" s="129" t="s">
        <v>454</v>
      </c>
      <c r="E165" s="128" t="s">
        <v>455</v>
      </c>
      <c r="F165" s="198"/>
      <c r="G165" s="198"/>
      <c r="H165" s="198"/>
      <c r="I165" s="198"/>
      <c r="J165" s="202"/>
      <c r="K165" s="206"/>
      <c r="L165" s="206"/>
      <c r="M165" s="206"/>
      <c r="N165" s="206"/>
      <c r="O165" s="204"/>
      <c r="P165" s="204"/>
      <c r="Q165" s="204"/>
      <c r="R165" s="204"/>
    </row>
    <row r="166" spans="1:18" s="111" customFormat="1" ht="123" customHeight="1" x14ac:dyDescent="0.2">
      <c r="A166" s="208" t="s">
        <v>156</v>
      </c>
      <c r="B166" s="196" t="s">
        <v>157</v>
      </c>
      <c r="C166" s="215" t="s">
        <v>158</v>
      </c>
      <c r="D166" s="318" t="s">
        <v>270</v>
      </c>
      <c r="E166" s="196" t="s">
        <v>271</v>
      </c>
      <c r="F166" s="196" t="s">
        <v>46</v>
      </c>
      <c r="G166" s="196" t="s">
        <v>42</v>
      </c>
      <c r="H166" s="196" t="s">
        <v>477</v>
      </c>
      <c r="I166" s="196" t="s">
        <v>42</v>
      </c>
      <c r="J166" s="201" t="s">
        <v>11</v>
      </c>
      <c r="K166" s="119" t="s">
        <v>293</v>
      </c>
      <c r="L166" s="119" t="s">
        <v>51</v>
      </c>
      <c r="M166" s="119" t="s">
        <v>361</v>
      </c>
      <c r="N166" s="119" t="s">
        <v>298</v>
      </c>
      <c r="O166" s="120">
        <v>3997199.85</v>
      </c>
      <c r="P166" s="120">
        <v>5109180</v>
      </c>
      <c r="Q166" s="120">
        <v>5125942</v>
      </c>
      <c r="R166" s="120">
        <v>5150551</v>
      </c>
    </row>
    <row r="167" spans="1:18" s="114" customFormat="1" ht="123" customHeight="1" x14ac:dyDescent="0.2">
      <c r="A167" s="208" t="s">
        <v>0</v>
      </c>
      <c r="B167" s="198"/>
      <c r="C167" s="215" t="s">
        <v>0</v>
      </c>
      <c r="D167" s="198"/>
      <c r="E167" s="198"/>
      <c r="F167" s="198"/>
      <c r="G167" s="198"/>
      <c r="H167" s="198"/>
      <c r="I167" s="198"/>
      <c r="J167" s="202"/>
      <c r="K167" s="21"/>
      <c r="L167" s="21"/>
      <c r="M167" s="21"/>
      <c r="N167" s="21"/>
      <c r="O167" s="113"/>
      <c r="P167" s="113"/>
      <c r="Q167" s="113"/>
      <c r="R167" s="113"/>
    </row>
    <row r="168" spans="1:18" s="111" customFormat="1" ht="117.75" customHeight="1" x14ac:dyDescent="0.2">
      <c r="A168" s="196" t="s">
        <v>159</v>
      </c>
      <c r="B168" s="196" t="s">
        <v>160</v>
      </c>
      <c r="C168" s="196" t="s">
        <v>161</v>
      </c>
      <c r="D168" s="165" t="s">
        <v>458</v>
      </c>
      <c r="E168" s="153" t="s">
        <v>459</v>
      </c>
      <c r="F168" s="196" t="s">
        <v>473</v>
      </c>
      <c r="G168" s="196" t="s">
        <v>42</v>
      </c>
      <c r="H168" s="107" t="s">
        <v>471</v>
      </c>
      <c r="I168" s="87" t="s">
        <v>42</v>
      </c>
      <c r="J168" s="87" t="s">
        <v>6</v>
      </c>
      <c r="K168" s="217" t="s">
        <v>285</v>
      </c>
      <c r="L168" s="217" t="s">
        <v>152</v>
      </c>
      <c r="M168" s="217" t="s">
        <v>416</v>
      </c>
      <c r="N168" s="38" t="s">
        <v>297</v>
      </c>
      <c r="O168" s="39">
        <v>2933123.15</v>
      </c>
      <c r="P168" s="39">
        <v>3019900</v>
      </c>
      <c r="Q168" s="39">
        <v>2749400</v>
      </c>
      <c r="R168" s="39">
        <v>2749400</v>
      </c>
    </row>
    <row r="169" spans="1:18" s="111" customFormat="1" ht="123.75" customHeight="1" x14ac:dyDescent="0.2">
      <c r="A169" s="198"/>
      <c r="B169" s="198"/>
      <c r="C169" s="198"/>
      <c r="D169" s="87" t="s">
        <v>457</v>
      </c>
      <c r="E169" s="87"/>
      <c r="F169" s="198"/>
      <c r="G169" s="198"/>
      <c r="H169" s="87" t="s">
        <v>472</v>
      </c>
      <c r="I169" s="87" t="s">
        <v>42</v>
      </c>
      <c r="J169" s="87"/>
      <c r="K169" s="219"/>
      <c r="L169" s="219"/>
      <c r="M169" s="219"/>
      <c r="N169" s="38" t="s">
        <v>298</v>
      </c>
      <c r="O169" s="39">
        <v>52176.85</v>
      </c>
      <c r="P169" s="39">
        <v>0</v>
      </c>
      <c r="Q169" s="39">
        <v>0</v>
      </c>
      <c r="R169" s="39">
        <v>0</v>
      </c>
    </row>
    <row r="170" spans="1:18" ht="96.2" customHeight="1" x14ac:dyDescent="0.2">
      <c r="A170" s="13" t="s">
        <v>162</v>
      </c>
      <c r="B170" s="1" t="s">
        <v>163</v>
      </c>
      <c r="C170" s="1" t="s">
        <v>164</v>
      </c>
      <c r="D170" s="6"/>
      <c r="E170" s="6"/>
      <c r="F170" s="1" t="s">
        <v>0</v>
      </c>
      <c r="G170" s="1" t="s">
        <v>0</v>
      </c>
      <c r="H170" s="1" t="s">
        <v>0</v>
      </c>
      <c r="I170" s="1" t="s">
        <v>0</v>
      </c>
      <c r="J170" s="1" t="s">
        <v>0</v>
      </c>
      <c r="K170" s="22"/>
      <c r="L170" s="22"/>
      <c r="M170" s="22"/>
      <c r="N170" s="22"/>
      <c r="O170" s="164">
        <f t="shared" ref="O170:R170" si="19">O171+O181</f>
        <v>21050942.359999999</v>
      </c>
      <c r="P170" s="164">
        <f t="shared" si="19"/>
        <v>25318228.739999998</v>
      </c>
      <c r="Q170" s="164">
        <f t="shared" si="19"/>
        <v>26739528.080000002</v>
      </c>
      <c r="R170" s="164">
        <f t="shared" si="19"/>
        <v>28115694.879999999</v>
      </c>
    </row>
    <row r="171" spans="1:18" ht="36.200000000000003" customHeight="1" x14ac:dyDescent="0.2">
      <c r="A171" s="14" t="s">
        <v>165</v>
      </c>
      <c r="B171" s="1" t="s">
        <v>166</v>
      </c>
      <c r="C171" s="1" t="s">
        <v>167</v>
      </c>
      <c r="D171" s="1" t="s">
        <v>0</v>
      </c>
      <c r="E171" s="1" t="s">
        <v>0</v>
      </c>
      <c r="F171" s="1" t="s">
        <v>0</v>
      </c>
      <c r="G171" s="1" t="s">
        <v>0</v>
      </c>
      <c r="H171" s="1" t="s">
        <v>0</v>
      </c>
      <c r="I171" s="1" t="s">
        <v>0</v>
      </c>
      <c r="J171" s="1" t="s">
        <v>168</v>
      </c>
      <c r="K171" s="22"/>
      <c r="L171" s="22"/>
      <c r="M171" s="22"/>
      <c r="N171" s="22"/>
      <c r="O171" s="162">
        <f>O172+O174+O175+O180</f>
        <v>900118.56</v>
      </c>
      <c r="P171" s="162">
        <f t="shared" ref="P171:R171" si="20">P172+P174+P175+P180</f>
        <v>764810.4</v>
      </c>
      <c r="Q171" s="162">
        <f t="shared" si="20"/>
        <v>739446.6</v>
      </c>
      <c r="R171" s="162">
        <f t="shared" si="20"/>
        <v>764113.4</v>
      </c>
    </row>
    <row r="172" spans="1:18" s="111" customFormat="1" ht="61.5" customHeight="1" x14ac:dyDescent="0.2">
      <c r="A172" s="208" t="s">
        <v>169</v>
      </c>
      <c r="B172" s="87" t="s">
        <v>170</v>
      </c>
      <c r="C172" s="215" t="s">
        <v>171</v>
      </c>
      <c r="D172" s="87" t="s">
        <v>270</v>
      </c>
      <c r="E172" s="87" t="s">
        <v>272</v>
      </c>
      <c r="F172" s="196" t="s">
        <v>461</v>
      </c>
      <c r="G172" s="196" t="s">
        <v>42</v>
      </c>
      <c r="H172" s="196" t="s">
        <v>477</v>
      </c>
      <c r="I172" s="196" t="s">
        <v>42</v>
      </c>
      <c r="J172" s="196" t="s">
        <v>168</v>
      </c>
      <c r="K172" s="217" t="s">
        <v>293</v>
      </c>
      <c r="L172" s="217" t="s">
        <v>102</v>
      </c>
      <c r="M172" s="217" t="s">
        <v>294</v>
      </c>
      <c r="N172" s="217" t="s">
        <v>295</v>
      </c>
      <c r="O172" s="307">
        <v>55776.76</v>
      </c>
      <c r="P172" s="307"/>
      <c r="Q172" s="307"/>
      <c r="R172" s="307"/>
    </row>
    <row r="173" spans="1:18" s="114" customFormat="1" ht="180.75" customHeight="1" x14ac:dyDescent="0.2">
      <c r="A173" s="208" t="s">
        <v>0</v>
      </c>
      <c r="B173" s="105" t="s">
        <v>170</v>
      </c>
      <c r="C173" s="215" t="s">
        <v>0</v>
      </c>
      <c r="D173" s="87" t="s">
        <v>460</v>
      </c>
      <c r="E173" s="87" t="s">
        <v>42</v>
      </c>
      <c r="F173" s="198"/>
      <c r="G173" s="198"/>
      <c r="H173" s="198"/>
      <c r="I173" s="198"/>
      <c r="J173" s="198"/>
      <c r="K173" s="219"/>
      <c r="L173" s="219"/>
      <c r="M173" s="219"/>
      <c r="N173" s="219"/>
      <c r="O173" s="308"/>
      <c r="P173" s="308"/>
      <c r="Q173" s="308"/>
      <c r="R173" s="308"/>
    </row>
    <row r="174" spans="1:18" s="7" customFormat="1" ht="129.75" customHeight="1" x14ac:dyDescent="0.2">
      <c r="A174" s="5" t="s">
        <v>172</v>
      </c>
      <c r="B174" s="6" t="s">
        <v>173</v>
      </c>
      <c r="C174" s="6" t="s">
        <v>174</v>
      </c>
      <c r="D174" s="6" t="s">
        <v>175</v>
      </c>
      <c r="E174" s="6" t="s">
        <v>42</v>
      </c>
      <c r="F174" s="6" t="s">
        <v>462</v>
      </c>
      <c r="G174" s="6" t="s">
        <v>42</v>
      </c>
      <c r="H174" s="129" t="s">
        <v>475</v>
      </c>
      <c r="I174" s="6" t="s">
        <v>0</v>
      </c>
      <c r="J174" s="6" t="s">
        <v>168</v>
      </c>
      <c r="K174" s="23" t="s">
        <v>285</v>
      </c>
      <c r="L174" s="23" t="s">
        <v>176</v>
      </c>
      <c r="M174" s="23" t="s">
        <v>413</v>
      </c>
      <c r="N174" s="23" t="s">
        <v>286</v>
      </c>
      <c r="O174" s="27"/>
      <c r="P174" s="27">
        <v>51585</v>
      </c>
      <c r="Q174" s="27">
        <v>3132</v>
      </c>
      <c r="R174" s="27">
        <v>2783</v>
      </c>
    </row>
    <row r="175" spans="1:18" s="111" customFormat="1" ht="30" customHeight="1" x14ac:dyDescent="0.2">
      <c r="A175" s="208" t="s">
        <v>177</v>
      </c>
      <c r="B175" s="196" t="s">
        <v>178</v>
      </c>
      <c r="C175" s="215" t="s">
        <v>179</v>
      </c>
      <c r="D175" s="196" t="s">
        <v>270</v>
      </c>
      <c r="E175" s="316" t="s">
        <v>42</v>
      </c>
      <c r="F175" s="196" t="s">
        <v>448</v>
      </c>
      <c r="G175" s="196" t="s">
        <v>42</v>
      </c>
      <c r="H175" s="196" t="s">
        <v>447</v>
      </c>
      <c r="I175" s="196" t="s">
        <v>42</v>
      </c>
      <c r="J175" s="196" t="s">
        <v>168</v>
      </c>
      <c r="K175" s="217" t="s">
        <v>285</v>
      </c>
      <c r="L175" s="217" t="s">
        <v>181</v>
      </c>
      <c r="M175" s="217" t="s">
        <v>417</v>
      </c>
      <c r="N175" s="38" t="s">
        <v>289</v>
      </c>
      <c r="O175" s="112">
        <f>O176+O177+O178+O179</f>
        <v>682016</v>
      </c>
      <c r="P175" s="112">
        <f t="shared" ref="P175:R175" si="21">P176+P177+P178+P179</f>
        <v>713225.4</v>
      </c>
      <c r="Q175" s="112">
        <f t="shared" si="21"/>
        <v>736314.6</v>
      </c>
      <c r="R175" s="112">
        <f t="shared" si="21"/>
        <v>761330.4</v>
      </c>
    </row>
    <row r="176" spans="1:18" s="111" customFormat="1" ht="30" customHeight="1" x14ac:dyDescent="0.2">
      <c r="A176" s="208"/>
      <c r="B176" s="197"/>
      <c r="C176" s="215"/>
      <c r="D176" s="198"/>
      <c r="E176" s="261"/>
      <c r="F176" s="197"/>
      <c r="G176" s="197"/>
      <c r="H176" s="197"/>
      <c r="I176" s="197"/>
      <c r="J176" s="197"/>
      <c r="K176" s="218"/>
      <c r="L176" s="218"/>
      <c r="M176" s="218"/>
      <c r="N176" s="38" t="s">
        <v>28</v>
      </c>
      <c r="O176" s="39">
        <v>501874.15</v>
      </c>
      <c r="P176" s="39">
        <v>530600</v>
      </c>
      <c r="Q176" s="39">
        <v>540000</v>
      </c>
      <c r="R176" s="39">
        <v>558300</v>
      </c>
    </row>
    <row r="177" spans="1:18" s="111" customFormat="1" ht="43.5" customHeight="1" x14ac:dyDescent="0.2">
      <c r="A177" s="208"/>
      <c r="B177" s="197"/>
      <c r="C177" s="215"/>
      <c r="D177" s="210" t="s">
        <v>449</v>
      </c>
      <c r="E177" s="196" t="s">
        <v>42</v>
      </c>
      <c r="F177" s="197"/>
      <c r="G177" s="197"/>
      <c r="H177" s="197"/>
      <c r="I177" s="197"/>
      <c r="J177" s="197"/>
      <c r="K177" s="218"/>
      <c r="L177" s="218"/>
      <c r="M177" s="218"/>
      <c r="N177" s="38" t="s">
        <v>29</v>
      </c>
      <c r="O177" s="39">
        <v>500</v>
      </c>
      <c r="P177" s="39"/>
      <c r="Q177" s="39"/>
      <c r="R177" s="39"/>
    </row>
    <row r="178" spans="1:18" s="111" customFormat="1" ht="43.5" customHeight="1" x14ac:dyDescent="0.2">
      <c r="A178" s="208"/>
      <c r="B178" s="197"/>
      <c r="C178" s="215"/>
      <c r="D178" s="261"/>
      <c r="E178" s="198"/>
      <c r="F178" s="197"/>
      <c r="G178" s="197"/>
      <c r="H178" s="197"/>
      <c r="I178" s="197"/>
      <c r="J178" s="197"/>
      <c r="K178" s="218"/>
      <c r="L178" s="218"/>
      <c r="M178" s="218"/>
      <c r="N178" s="38" t="s">
        <v>316</v>
      </c>
      <c r="O178" s="39">
        <v>147174.85</v>
      </c>
      <c r="P178" s="39">
        <v>160200</v>
      </c>
      <c r="Q178" s="39">
        <v>163100</v>
      </c>
      <c r="R178" s="39">
        <v>163100</v>
      </c>
    </row>
    <row r="179" spans="1:18" s="114" customFormat="1" ht="99.75" customHeight="1" x14ac:dyDescent="0.2">
      <c r="A179" s="208" t="s">
        <v>0</v>
      </c>
      <c r="B179" s="198"/>
      <c r="C179" s="215" t="s">
        <v>0</v>
      </c>
      <c r="D179" s="87" t="s">
        <v>180</v>
      </c>
      <c r="E179" s="106" t="s">
        <v>42</v>
      </c>
      <c r="F179" s="198"/>
      <c r="G179" s="198"/>
      <c r="H179" s="197"/>
      <c r="I179" s="198"/>
      <c r="J179" s="198"/>
      <c r="K179" s="219"/>
      <c r="L179" s="219"/>
      <c r="M179" s="219"/>
      <c r="N179" s="20" t="s">
        <v>286</v>
      </c>
      <c r="O179" s="113">
        <v>32467</v>
      </c>
      <c r="P179" s="113">
        <v>22425.4</v>
      </c>
      <c r="Q179" s="113">
        <v>33214.6</v>
      </c>
      <c r="R179" s="113">
        <v>39930.400000000001</v>
      </c>
    </row>
    <row r="180" spans="1:18" s="7" customFormat="1" ht="102" customHeight="1" x14ac:dyDescent="0.2">
      <c r="A180" s="163" t="s">
        <v>182</v>
      </c>
      <c r="B180" s="6" t="s">
        <v>183</v>
      </c>
      <c r="C180" s="102" t="s">
        <v>184</v>
      </c>
      <c r="D180" s="6" t="s">
        <v>273</v>
      </c>
      <c r="E180" s="6" t="s">
        <v>42</v>
      </c>
      <c r="F180" s="6" t="s">
        <v>474</v>
      </c>
      <c r="G180" s="29" t="s">
        <v>42</v>
      </c>
      <c r="H180" s="129" t="s">
        <v>475</v>
      </c>
      <c r="I180" s="88" t="s">
        <v>42</v>
      </c>
      <c r="J180" s="6" t="s">
        <v>168</v>
      </c>
      <c r="K180" s="23" t="s">
        <v>285</v>
      </c>
      <c r="L180" s="23" t="s">
        <v>152</v>
      </c>
      <c r="M180" s="23" t="s">
        <v>321</v>
      </c>
      <c r="N180" s="23" t="s">
        <v>286</v>
      </c>
      <c r="O180" s="27">
        <v>162325.79999999999</v>
      </c>
      <c r="P180" s="27"/>
      <c r="Q180" s="27"/>
      <c r="R180" s="27"/>
    </row>
    <row r="181" spans="1:18" ht="30.75" customHeight="1" x14ac:dyDescent="0.2">
      <c r="A181" s="14" t="s">
        <v>185</v>
      </c>
      <c r="B181" s="1" t="s">
        <v>186</v>
      </c>
      <c r="C181" s="1" t="s">
        <v>187</v>
      </c>
      <c r="D181" s="1" t="s">
        <v>0</v>
      </c>
      <c r="E181" s="1" t="s">
        <v>0</v>
      </c>
      <c r="F181" s="1" t="s">
        <v>0</v>
      </c>
      <c r="G181" s="1" t="s">
        <v>0</v>
      </c>
      <c r="H181" s="149"/>
      <c r="I181" s="1" t="s">
        <v>0</v>
      </c>
      <c r="J181" s="1" t="s">
        <v>0</v>
      </c>
      <c r="K181" s="22"/>
      <c r="L181" s="22"/>
      <c r="M181" s="22"/>
      <c r="N181" s="22"/>
      <c r="O181" s="170">
        <f>O182+O191+O201+O202+O203+O211+O212+O213+O214</f>
        <v>20150823.800000001</v>
      </c>
      <c r="P181" s="170">
        <f>P182+P191+P201+P202+P203+P211+P212+P213+P214</f>
        <v>24553418.34</v>
      </c>
      <c r="Q181" s="170">
        <f>Q182+Q191+Q201+Q202+Q203+Q211+Q212+Q213+Q214</f>
        <v>26000081.48</v>
      </c>
      <c r="R181" s="170">
        <f>R182+R191+R201+R202+R203+R211+R212+R213+R214</f>
        <v>27351581.48</v>
      </c>
    </row>
    <row r="182" spans="1:18" s="111" customFormat="1" ht="22.5" customHeight="1" x14ac:dyDescent="0.2">
      <c r="A182" s="196" t="s">
        <v>188</v>
      </c>
      <c r="B182" s="196" t="s">
        <v>189</v>
      </c>
      <c r="C182" s="196" t="s">
        <v>190</v>
      </c>
      <c r="D182" s="196" t="s">
        <v>270</v>
      </c>
      <c r="E182" s="196" t="s">
        <v>272</v>
      </c>
      <c r="G182" s="87"/>
      <c r="H182" s="196" t="s">
        <v>447</v>
      </c>
      <c r="I182" s="196" t="s">
        <v>42</v>
      </c>
      <c r="J182" s="87" t="s">
        <v>6</v>
      </c>
      <c r="K182" s="145" t="s">
        <v>289</v>
      </c>
      <c r="L182" s="146" t="s">
        <v>306</v>
      </c>
      <c r="M182" s="146" t="s">
        <v>289</v>
      </c>
      <c r="N182" s="146" t="s">
        <v>289</v>
      </c>
      <c r="O182" s="120">
        <f>SUM(O183:O190)</f>
        <v>956486.62999999989</v>
      </c>
      <c r="P182" s="120">
        <f t="shared" ref="P182:R182" si="22">SUM(P183:P190)</f>
        <v>1100100</v>
      </c>
      <c r="Q182" s="120">
        <f t="shared" si="22"/>
        <v>1100100</v>
      </c>
      <c r="R182" s="120">
        <f t="shared" si="22"/>
        <v>1100100</v>
      </c>
    </row>
    <row r="183" spans="1:18" s="111" customFormat="1" ht="56.25" customHeight="1" x14ac:dyDescent="0.2">
      <c r="A183" s="197"/>
      <c r="B183" s="197"/>
      <c r="C183" s="197"/>
      <c r="D183" s="197"/>
      <c r="E183" s="197"/>
      <c r="F183" s="196" t="s">
        <v>463</v>
      </c>
      <c r="G183" s="196" t="s">
        <v>42</v>
      </c>
      <c r="H183" s="197"/>
      <c r="I183" s="197"/>
      <c r="J183" s="87"/>
      <c r="K183" s="234">
        <v>851</v>
      </c>
      <c r="L183" s="225" t="s">
        <v>127</v>
      </c>
      <c r="M183" s="225" t="s">
        <v>405</v>
      </c>
      <c r="N183" s="38" t="s">
        <v>28</v>
      </c>
      <c r="O183" s="39">
        <v>122242.64</v>
      </c>
      <c r="P183" s="39">
        <v>219900</v>
      </c>
      <c r="Q183" s="39">
        <v>219900</v>
      </c>
      <c r="R183" s="39">
        <v>219900</v>
      </c>
    </row>
    <row r="184" spans="1:18" s="111" customFormat="1" ht="56.25" customHeight="1" x14ac:dyDescent="0.2">
      <c r="A184" s="197"/>
      <c r="B184" s="197"/>
      <c r="C184" s="197"/>
      <c r="D184" s="197"/>
      <c r="E184" s="197"/>
      <c r="F184" s="198"/>
      <c r="G184" s="198"/>
      <c r="H184" s="197"/>
      <c r="I184" s="197"/>
      <c r="J184" s="87"/>
      <c r="K184" s="235"/>
      <c r="L184" s="225"/>
      <c r="M184" s="225"/>
      <c r="N184" s="38" t="s">
        <v>316</v>
      </c>
      <c r="O184" s="39"/>
      <c r="P184" s="39"/>
      <c r="Q184" s="39"/>
      <c r="R184" s="39"/>
    </row>
    <row r="185" spans="1:18" s="111" customFormat="1" ht="59.25" customHeight="1" x14ac:dyDescent="0.2">
      <c r="A185" s="197"/>
      <c r="B185" s="197"/>
      <c r="C185" s="197"/>
      <c r="D185" s="197"/>
      <c r="E185" s="197"/>
      <c r="F185" s="196" t="s">
        <v>465</v>
      </c>
      <c r="G185" s="196" t="s">
        <v>42</v>
      </c>
      <c r="H185" s="197"/>
      <c r="I185" s="197"/>
      <c r="J185" s="86"/>
      <c r="K185" s="230">
        <v>851</v>
      </c>
      <c r="L185" s="225" t="s">
        <v>127</v>
      </c>
      <c r="M185" s="225" t="s">
        <v>407</v>
      </c>
      <c r="N185" s="110" t="s">
        <v>28</v>
      </c>
      <c r="O185" s="39">
        <v>108863.16</v>
      </c>
      <c r="P185" s="39">
        <v>110000</v>
      </c>
      <c r="Q185" s="39">
        <v>110000</v>
      </c>
      <c r="R185" s="39">
        <v>110000</v>
      </c>
    </row>
    <row r="186" spans="1:18" s="111" customFormat="1" ht="59.25" customHeight="1" x14ac:dyDescent="0.2">
      <c r="A186" s="197"/>
      <c r="B186" s="197"/>
      <c r="C186" s="197"/>
      <c r="D186" s="197"/>
      <c r="E186" s="197"/>
      <c r="F186" s="198"/>
      <c r="G186" s="198"/>
      <c r="H186" s="197"/>
      <c r="I186" s="197"/>
      <c r="J186" s="86"/>
      <c r="K186" s="230"/>
      <c r="L186" s="225"/>
      <c r="M186" s="225"/>
      <c r="N186" s="110" t="s">
        <v>316</v>
      </c>
      <c r="O186" s="39"/>
      <c r="P186" s="39"/>
      <c r="Q186" s="39"/>
      <c r="R186" s="39"/>
    </row>
    <row r="187" spans="1:18" s="111" customFormat="1" ht="60" customHeight="1" x14ac:dyDescent="0.2">
      <c r="A187" s="197"/>
      <c r="B187" s="197"/>
      <c r="C187" s="197"/>
      <c r="D187" s="197"/>
      <c r="E187" s="197"/>
      <c r="F187" s="196" t="s">
        <v>466</v>
      </c>
      <c r="G187" s="196" t="s">
        <v>42</v>
      </c>
      <c r="H187" s="197"/>
      <c r="I187" s="197"/>
      <c r="J187" s="86"/>
      <c r="K187" s="230">
        <v>851</v>
      </c>
      <c r="L187" s="225" t="s">
        <v>127</v>
      </c>
      <c r="M187" s="225" t="s">
        <v>398</v>
      </c>
      <c r="N187" s="110" t="s">
        <v>28</v>
      </c>
      <c r="O187" s="39">
        <v>311334.39</v>
      </c>
      <c r="P187" s="39">
        <v>330500</v>
      </c>
      <c r="Q187" s="39">
        <v>330500</v>
      </c>
      <c r="R187" s="39">
        <v>330500</v>
      </c>
    </row>
    <row r="188" spans="1:18" s="111" customFormat="1" ht="60" customHeight="1" x14ac:dyDescent="0.2">
      <c r="A188" s="197"/>
      <c r="B188" s="197"/>
      <c r="C188" s="197"/>
      <c r="D188" s="197"/>
      <c r="E188" s="197"/>
      <c r="F188" s="198"/>
      <c r="G188" s="198"/>
      <c r="H188" s="197"/>
      <c r="I188" s="197"/>
      <c r="J188" s="86"/>
      <c r="K188" s="230"/>
      <c r="L188" s="225"/>
      <c r="M188" s="225"/>
      <c r="N188" s="110" t="s">
        <v>316</v>
      </c>
      <c r="O188" s="39"/>
      <c r="P188" s="39"/>
      <c r="Q188" s="39"/>
      <c r="R188" s="39"/>
    </row>
    <row r="189" spans="1:18" s="111" customFormat="1" ht="56.25" customHeight="1" x14ac:dyDescent="0.2">
      <c r="A189" s="197"/>
      <c r="B189" s="197"/>
      <c r="C189" s="197"/>
      <c r="D189" s="197"/>
      <c r="E189" s="197"/>
      <c r="F189" s="196" t="s">
        <v>464</v>
      </c>
      <c r="G189" s="196" t="s">
        <v>42</v>
      </c>
      <c r="H189" s="197"/>
      <c r="I189" s="197"/>
      <c r="J189" s="86"/>
      <c r="K189" s="225" t="s">
        <v>293</v>
      </c>
      <c r="L189" s="225" t="s">
        <v>66</v>
      </c>
      <c r="M189" s="225" t="s">
        <v>364</v>
      </c>
      <c r="N189" s="110" t="s">
        <v>28</v>
      </c>
      <c r="O189" s="39">
        <v>414046.44</v>
      </c>
      <c r="P189" s="176">
        <v>439700</v>
      </c>
      <c r="Q189" s="176">
        <v>439700</v>
      </c>
      <c r="R189" s="176">
        <v>439700</v>
      </c>
    </row>
    <row r="190" spans="1:18" s="111" customFormat="1" ht="56.25" customHeight="1" x14ac:dyDescent="0.2">
      <c r="A190" s="197"/>
      <c r="B190" s="197"/>
      <c r="C190" s="197"/>
      <c r="D190" s="197"/>
      <c r="E190" s="197"/>
      <c r="F190" s="209"/>
      <c r="G190" s="209"/>
      <c r="H190" s="209"/>
      <c r="I190" s="209"/>
      <c r="J190" s="126"/>
      <c r="K190" s="222"/>
      <c r="L190" s="222"/>
      <c r="M190" s="222"/>
      <c r="N190" s="147" t="s">
        <v>316</v>
      </c>
      <c r="O190" s="148"/>
      <c r="P190" s="116"/>
      <c r="Q190" s="116"/>
      <c r="R190" s="116"/>
    </row>
    <row r="191" spans="1:18" s="111" customFormat="1" ht="22.5" customHeight="1" x14ac:dyDescent="0.2">
      <c r="A191" s="191" t="s">
        <v>191</v>
      </c>
      <c r="B191" s="191" t="s">
        <v>192</v>
      </c>
      <c r="C191" s="191" t="s">
        <v>193</v>
      </c>
      <c r="D191" s="191" t="s">
        <v>270</v>
      </c>
      <c r="E191" s="191" t="s">
        <v>272</v>
      </c>
      <c r="F191" s="192" t="s">
        <v>463</v>
      </c>
      <c r="G191" s="129"/>
      <c r="H191" s="129" t="s">
        <v>0</v>
      </c>
      <c r="I191" s="129" t="s">
        <v>0</v>
      </c>
      <c r="J191" s="150" t="s">
        <v>6</v>
      </c>
      <c r="K191" s="122" t="s">
        <v>289</v>
      </c>
      <c r="L191" s="122" t="s">
        <v>306</v>
      </c>
      <c r="M191" s="122" t="s">
        <v>289</v>
      </c>
      <c r="N191" s="122" t="s">
        <v>289</v>
      </c>
      <c r="O191" s="151">
        <f>SUM(O192:O200)</f>
        <v>1429714.38</v>
      </c>
      <c r="P191" s="151">
        <f>SUM(P192:P200)</f>
        <v>1511200</v>
      </c>
      <c r="Q191" s="151">
        <f t="shared" ref="Q191:R191" si="23">SUM(Q192:Q200)</f>
        <v>1511200</v>
      </c>
      <c r="R191" s="151">
        <f t="shared" si="23"/>
        <v>1511200</v>
      </c>
    </row>
    <row r="192" spans="1:18" s="111" customFormat="1" ht="23.25" customHeight="1" x14ac:dyDescent="0.2">
      <c r="A192" s="191"/>
      <c r="B192" s="191"/>
      <c r="C192" s="191"/>
      <c r="D192" s="191"/>
      <c r="E192" s="191"/>
      <c r="F192" s="193"/>
      <c r="G192" s="191" t="s">
        <v>42</v>
      </c>
      <c r="H192" s="311" t="s">
        <v>477</v>
      </c>
      <c r="I192" s="192" t="s">
        <v>42</v>
      </c>
      <c r="J192" s="129"/>
      <c r="K192" s="230">
        <v>851</v>
      </c>
      <c r="L192" s="225" t="s">
        <v>127</v>
      </c>
      <c r="M192" s="225" t="s">
        <v>405</v>
      </c>
      <c r="N192" s="135" t="s">
        <v>316</v>
      </c>
      <c r="O192" s="117">
        <v>35040.36</v>
      </c>
      <c r="P192" s="116">
        <v>66400</v>
      </c>
      <c r="Q192" s="116">
        <v>66400</v>
      </c>
      <c r="R192" s="116">
        <v>66400</v>
      </c>
    </row>
    <row r="193" spans="1:18" s="111" customFormat="1" ht="23.25" customHeight="1" x14ac:dyDescent="0.2">
      <c r="A193" s="191"/>
      <c r="B193" s="191"/>
      <c r="C193" s="191"/>
      <c r="D193" s="191"/>
      <c r="E193" s="191"/>
      <c r="F193" s="193"/>
      <c r="G193" s="191"/>
      <c r="H193" s="312"/>
      <c r="I193" s="193"/>
      <c r="J193" s="129"/>
      <c r="K193" s="230"/>
      <c r="L193" s="225"/>
      <c r="M193" s="225"/>
      <c r="N193" s="135" t="s">
        <v>286</v>
      </c>
      <c r="O193" s="117">
        <v>320685</v>
      </c>
      <c r="P193" s="116">
        <v>236080</v>
      </c>
      <c r="Q193" s="116">
        <v>236080</v>
      </c>
      <c r="R193" s="116">
        <v>236080</v>
      </c>
    </row>
    <row r="194" spans="1:18" s="111" customFormat="1" ht="33" customHeight="1" x14ac:dyDescent="0.2">
      <c r="A194" s="191"/>
      <c r="B194" s="191"/>
      <c r="C194" s="191"/>
      <c r="D194" s="191"/>
      <c r="E194" s="191"/>
      <c r="F194" s="195"/>
      <c r="G194" s="191"/>
      <c r="H194" s="312"/>
      <c r="I194" s="193"/>
      <c r="J194" s="152"/>
      <c r="K194" s="139"/>
      <c r="L194" s="135"/>
      <c r="M194" s="135" t="s">
        <v>406</v>
      </c>
      <c r="N194" s="76" t="s">
        <v>286</v>
      </c>
      <c r="O194" s="117"/>
      <c r="P194" s="116">
        <v>200</v>
      </c>
      <c r="Q194" s="116">
        <v>200</v>
      </c>
      <c r="R194" s="116">
        <v>200</v>
      </c>
    </row>
    <row r="195" spans="1:18" s="111" customFormat="1" ht="61.5" customHeight="1" x14ac:dyDescent="0.2">
      <c r="A195" s="191"/>
      <c r="B195" s="191"/>
      <c r="C195" s="191"/>
      <c r="D195" s="191"/>
      <c r="E195" s="191"/>
      <c r="F195" s="227" t="s">
        <v>465</v>
      </c>
      <c r="G195" s="191" t="s">
        <v>42</v>
      </c>
      <c r="H195" s="312"/>
      <c r="I195" s="193"/>
      <c r="J195" s="152"/>
      <c r="K195" s="230">
        <v>851</v>
      </c>
      <c r="L195" s="225" t="s">
        <v>127</v>
      </c>
      <c r="M195" s="225" t="s">
        <v>407</v>
      </c>
      <c r="N195" s="76" t="s">
        <v>316</v>
      </c>
      <c r="O195" s="117">
        <v>32820.839999999997</v>
      </c>
      <c r="P195" s="116">
        <v>33200</v>
      </c>
      <c r="Q195" s="116">
        <v>33200</v>
      </c>
      <c r="R195" s="116">
        <v>33200</v>
      </c>
    </row>
    <row r="196" spans="1:18" s="111" customFormat="1" ht="61.5" customHeight="1" x14ac:dyDescent="0.2">
      <c r="A196" s="191"/>
      <c r="B196" s="191"/>
      <c r="C196" s="191"/>
      <c r="D196" s="191"/>
      <c r="E196" s="191"/>
      <c r="F196" s="229"/>
      <c r="G196" s="191"/>
      <c r="H196" s="312"/>
      <c r="I196" s="193"/>
      <c r="J196" s="152"/>
      <c r="K196" s="230"/>
      <c r="L196" s="225"/>
      <c r="M196" s="225"/>
      <c r="N196" s="76" t="s">
        <v>286</v>
      </c>
      <c r="O196" s="117">
        <v>97200</v>
      </c>
      <c r="P196" s="116">
        <v>117890</v>
      </c>
      <c r="Q196" s="116">
        <v>117890</v>
      </c>
      <c r="R196" s="116">
        <v>117890</v>
      </c>
    </row>
    <row r="197" spans="1:18" s="111" customFormat="1" ht="57.75" customHeight="1" x14ac:dyDescent="0.2">
      <c r="A197" s="191"/>
      <c r="B197" s="191"/>
      <c r="C197" s="191"/>
      <c r="D197" s="191"/>
      <c r="E197" s="191"/>
      <c r="F197" s="227" t="s">
        <v>466</v>
      </c>
      <c r="G197" s="191" t="s">
        <v>42</v>
      </c>
      <c r="H197" s="312"/>
      <c r="I197" s="193"/>
      <c r="J197" s="152"/>
      <c r="K197" s="230">
        <v>851</v>
      </c>
      <c r="L197" s="225" t="s">
        <v>127</v>
      </c>
      <c r="M197" s="225" t="s">
        <v>398</v>
      </c>
      <c r="N197" s="76" t="s">
        <v>316</v>
      </c>
      <c r="O197" s="117">
        <v>92046.95</v>
      </c>
      <c r="P197" s="116">
        <v>99800</v>
      </c>
      <c r="Q197" s="116">
        <v>99800</v>
      </c>
      <c r="R197" s="116">
        <v>99800</v>
      </c>
    </row>
    <row r="198" spans="1:18" s="111" customFormat="1" ht="62.25" customHeight="1" x14ac:dyDescent="0.2">
      <c r="A198" s="191"/>
      <c r="B198" s="191"/>
      <c r="C198" s="191"/>
      <c r="D198" s="191"/>
      <c r="E198" s="191"/>
      <c r="F198" s="229"/>
      <c r="G198" s="191"/>
      <c r="H198" s="313"/>
      <c r="I198" s="194"/>
      <c r="J198" s="152"/>
      <c r="K198" s="230"/>
      <c r="L198" s="225"/>
      <c r="M198" s="225"/>
      <c r="N198" s="76" t="s">
        <v>286</v>
      </c>
      <c r="O198" s="117">
        <v>313270.65999999997</v>
      </c>
      <c r="P198" s="116">
        <v>352970</v>
      </c>
      <c r="Q198" s="116">
        <v>352970</v>
      </c>
      <c r="R198" s="116">
        <v>352970</v>
      </c>
    </row>
    <row r="199" spans="1:18" s="111" customFormat="1" ht="55.5" customHeight="1" x14ac:dyDescent="0.2">
      <c r="A199" s="191"/>
      <c r="B199" s="191"/>
      <c r="C199" s="191"/>
      <c r="D199" s="191"/>
      <c r="E199" s="191"/>
      <c r="F199" s="227" t="s">
        <v>464</v>
      </c>
      <c r="G199" s="191" t="s">
        <v>42</v>
      </c>
      <c r="H199" s="192" t="s">
        <v>475</v>
      </c>
      <c r="I199" s="192" t="s">
        <v>42</v>
      </c>
      <c r="J199" s="152"/>
      <c r="K199" s="225" t="s">
        <v>293</v>
      </c>
      <c r="L199" s="225" t="s">
        <v>66</v>
      </c>
      <c r="M199" s="225" t="s">
        <v>364</v>
      </c>
      <c r="N199" s="76" t="s">
        <v>316</v>
      </c>
      <c r="O199" s="117">
        <v>122130.49</v>
      </c>
      <c r="P199" s="116">
        <v>132800</v>
      </c>
      <c r="Q199" s="116">
        <v>132800</v>
      </c>
      <c r="R199" s="116">
        <v>132800</v>
      </c>
    </row>
    <row r="200" spans="1:18" s="111" customFormat="1" ht="50.25" customHeight="1" x14ac:dyDescent="0.2">
      <c r="A200" s="191"/>
      <c r="B200" s="191"/>
      <c r="C200" s="191"/>
      <c r="D200" s="191"/>
      <c r="E200" s="191"/>
      <c r="F200" s="228"/>
      <c r="G200" s="191"/>
      <c r="H200" s="194"/>
      <c r="I200" s="194"/>
      <c r="J200" s="152"/>
      <c r="K200" s="225"/>
      <c r="L200" s="225"/>
      <c r="M200" s="225"/>
      <c r="N200" s="76" t="s">
        <v>286</v>
      </c>
      <c r="O200" s="117">
        <v>416520.08</v>
      </c>
      <c r="P200" s="116">
        <v>471860</v>
      </c>
      <c r="Q200" s="116">
        <v>471860</v>
      </c>
      <c r="R200" s="116">
        <v>471860</v>
      </c>
    </row>
    <row r="201" spans="1:18" s="111" customFormat="1" ht="132" customHeight="1" x14ac:dyDescent="0.2">
      <c r="A201" s="108" t="s">
        <v>194</v>
      </c>
      <c r="B201" s="101" t="s">
        <v>195</v>
      </c>
      <c r="C201" s="101" t="s">
        <v>196</v>
      </c>
      <c r="D201" s="101" t="s">
        <v>270</v>
      </c>
      <c r="E201" s="101" t="s">
        <v>272</v>
      </c>
      <c r="F201" s="101" t="s">
        <v>467</v>
      </c>
      <c r="G201" s="101" t="s">
        <v>42</v>
      </c>
      <c r="H201" s="101" t="s">
        <v>476</v>
      </c>
      <c r="I201" s="101" t="s">
        <v>0</v>
      </c>
      <c r="J201" s="127" t="s">
        <v>15</v>
      </c>
      <c r="K201" s="135" t="s">
        <v>285</v>
      </c>
      <c r="L201" s="135" t="s">
        <v>102</v>
      </c>
      <c r="M201" s="135" t="s">
        <v>347</v>
      </c>
      <c r="N201" s="154" t="s">
        <v>296</v>
      </c>
      <c r="O201" s="118">
        <v>7471100</v>
      </c>
      <c r="P201" s="116">
        <v>9026160</v>
      </c>
      <c r="Q201" s="116">
        <v>9026160</v>
      </c>
      <c r="R201" s="116">
        <v>9026160</v>
      </c>
    </row>
    <row r="202" spans="1:18" s="111" customFormat="1" ht="219.75" customHeight="1" x14ac:dyDescent="0.2">
      <c r="A202" s="109" t="s">
        <v>197</v>
      </c>
      <c r="B202" s="87" t="s">
        <v>198</v>
      </c>
      <c r="C202" s="87" t="s">
        <v>199</v>
      </c>
      <c r="D202" s="87" t="s">
        <v>270</v>
      </c>
      <c r="E202" s="87" t="s">
        <v>271</v>
      </c>
      <c r="F202" s="87" t="s">
        <v>482</v>
      </c>
      <c r="G202" s="100" t="s">
        <v>42</v>
      </c>
      <c r="H202" s="87" t="s">
        <v>477</v>
      </c>
      <c r="I202" s="87" t="s">
        <v>42</v>
      </c>
      <c r="J202" s="87" t="s">
        <v>15</v>
      </c>
      <c r="K202" s="133" t="s">
        <v>293</v>
      </c>
      <c r="L202" s="133" t="s">
        <v>102</v>
      </c>
      <c r="M202" s="133" t="s">
        <v>346</v>
      </c>
      <c r="N202" s="132" t="s">
        <v>292</v>
      </c>
      <c r="O202" s="148">
        <v>131100</v>
      </c>
      <c r="P202" s="116">
        <v>267600</v>
      </c>
      <c r="Q202" s="116">
        <v>267600</v>
      </c>
      <c r="R202" s="116">
        <v>267600</v>
      </c>
    </row>
    <row r="203" spans="1:18" s="111" customFormat="1" ht="60" customHeight="1" x14ac:dyDescent="0.2">
      <c r="A203" s="196" t="s">
        <v>200</v>
      </c>
      <c r="B203" s="196" t="s">
        <v>201</v>
      </c>
      <c r="C203" s="196" t="s">
        <v>202</v>
      </c>
      <c r="D203" s="196" t="s">
        <v>270</v>
      </c>
      <c r="E203" s="196" t="s">
        <v>271</v>
      </c>
      <c r="F203" s="213" t="s">
        <v>478</v>
      </c>
      <c r="G203" s="191" t="s">
        <v>42</v>
      </c>
      <c r="H203" s="157" t="s">
        <v>483</v>
      </c>
      <c r="I203" s="87" t="s">
        <v>0</v>
      </c>
      <c r="J203" s="155" t="s">
        <v>15</v>
      </c>
      <c r="K203" s="122" t="s">
        <v>289</v>
      </c>
      <c r="L203" s="122" t="s">
        <v>306</v>
      </c>
      <c r="M203" s="122" t="s">
        <v>289</v>
      </c>
      <c r="N203" s="122" t="s">
        <v>289</v>
      </c>
      <c r="O203" s="151">
        <f>SUM(O204:O210)</f>
        <v>4767341</v>
      </c>
      <c r="P203" s="156">
        <f t="shared" ref="P203:R203" si="24">SUM(P204:P210)</f>
        <v>4930618</v>
      </c>
      <c r="Q203" s="156">
        <f t="shared" si="24"/>
        <v>4930618</v>
      </c>
      <c r="R203" s="156">
        <f t="shared" si="24"/>
        <v>4930618</v>
      </c>
    </row>
    <row r="204" spans="1:18" s="111" customFormat="1" ht="129.75" customHeight="1" x14ac:dyDescent="0.2">
      <c r="A204" s="197"/>
      <c r="B204" s="197"/>
      <c r="C204" s="197"/>
      <c r="D204" s="197"/>
      <c r="E204" s="197"/>
      <c r="F204" s="214"/>
      <c r="G204" s="191"/>
      <c r="H204" s="310" t="s">
        <v>476</v>
      </c>
      <c r="I204" s="319" t="s">
        <v>42</v>
      </c>
      <c r="J204" s="86"/>
      <c r="K204" s="222" t="s">
        <v>285</v>
      </c>
      <c r="L204" s="135" t="s">
        <v>59</v>
      </c>
      <c r="M204" s="135" t="s">
        <v>357</v>
      </c>
      <c r="N204" s="135" t="s">
        <v>298</v>
      </c>
      <c r="O204" s="117">
        <v>137000</v>
      </c>
      <c r="P204" s="116">
        <v>156000</v>
      </c>
      <c r="Q204" s="116">
        <v>156000</v>
      </c>
      <c r="R204" s="116">
        <v>156000</v>
      </c>
    </row>
    <row r="205" spans="1:18" s="111" customFormat="1" ht="81" customHeight="1" x14ac:dyDescent="0.2">
      <c r="A205" s="197"/>
      <c r="B205" s="197"/>
      <c r="C205" s="197"/>
      <c r="D205" s="197"/>
      <c r="E205" s="197"/>
      <c r="F205" s="213" t="s">
        <v>479</v>
      </c>
      <c r="G205" s="191" t="s">
        <v>42</v>
      </c>
      <c r="H205" s="310"/>
      <c r="I205" s="321"/>
      <c r="J205" s="86"/>
      <c r="K205" s="224"/>
      <c r="L205" s="135" t="s">
        <v>75</v>
      </c>
      <c r="M205" s="131" t="s">
        <v>359</v>
      </c>
      <c r="N205" s="131" t="s">
        <v>298</v>
      </c>
      <c r="O205" s="117">
        <v>96750</v>
      </c>
      <c r="P205" s="116">
        <v>122400</v>
      </c>
      <c r="Q205" s="116">
        <v>122400</v>
      </c>
      <c r="R205" s="116">
        <v>122400</v>
      </c>
    </row>
    <row r="206" spans="1:18" s="111" customFormat="1" ht="81" customHeight="1" x14ac:dyDescent="0.2">
      <c r="A206" s="197"/>
      <c r="B206" s="197"/>
      <c r="C206" s="197"/>
      <c r="D206" s="197"/>
      <c r="E206" s="197"/>
      <c r="F206" s="214"/>
      <c r="G206" s="191"/>
      <c r="H206" s="310" t="s">
        <v>477</v>
      </c>
      <c r="I206" s="319" t="s">
        <v>42</v>
      </c>
      <c r="J206" s="213"/>
      <c r="K206" s="222" t="s">
        <v>293</v>
      </c>
      <c r="L206" s="135" t="s">
        <v>47</v>
      </c>
      <c r="M206" s="222" t="s">
        <v>358</v>
      </c>
      <c r="N206" s="222" t="s">
        <v>298</v>
      </c>
      <c r="O206" s="117">
        <v>462600</v>
      </c>
      <c r="P206" s="116">
        <v>459600</v>
      </c>
      <c r="Q206" s="116">
        <v>459600</v>
      </c>
      <c r="R206" s="116">
        <v>459600</v>
      </c>
    </row>
    <row r="207" spans="1:18" s="111" customFormat="1" ht="72.75" customHeight="1" x14ac:dyDescent="0.2">
      <c r="A207" s="197"/>
      <c r="B207" s="197"/>
      <c r="C207" s="197"/>
      <c r="D207" s="197"/>
      <c r="E207" s="197"/>
      <c r="F207" s="189" t="s">
        <v>480</v>
      </c>
      <c r="G207" s="191" t="s">
        <v>42</v>
      </c>
      <c r="H207" s="191"/>
      <c r="I207" s="320"/>
      <c r="J207" s="317"/>
      <c r="K207" s="223"/>
      <c r="L207" s="135" t="s">
        <v>51</v>
      </c>
      <c r="M207" s="223"/>
      <c r="N207" s="223"/>
      <c r="O207" s="117">
        <v>1821600</v>
      </c>
      <c r="P207" s="116">
        <v>1875600</v>
      </c>
      <c r="Q207" s="116">
        <v>1875600</v>
      </c>
      <c r="R207" s="116">
        <v>1875600</v>
      </c>
    </row>
    <row r="208" spans="1:18" s="111" customFormat="1" ht="76.5" customHeight="1" x14ac:dyDescent="0.2">
      <c r="A208" s="197"/>
      <c r="B208" s="197"/>
      <c r="C208" s="197"/>
      <c r="D208" s="197"/>
      <c r="E208" s="197"/>
      <c r="F208" s="190"/>
      <c r="G208" s="191"/>
      <c r="H208" s="191"/>
      <c r="I208" s="320"/>
      <c r="J208" s="317"/>
      <c r="K208" s="223"/>
      <c r="L208" s="135" t="s">
        <v>59</v>
      </c>
      <c r="M208" s="223"/>
      <c r="N208" s="224"/>
      <c r="O208" s="117">
        <v>63600</v>
      </c>
      <c r="P208" s="117">
        <v>63600</v>
      </c>
      <c r="Q208" s="117">
        <v>63600</v>
      </c>
      <c r="R208" s="116">
        <v>63600</v>
      </c>
    </row>
    <row r="209" spans="1:18" s="111" customFormat="1" ht="72.75" customHeight="1" x14ac:dyDescent="0.2">
      <c r="A209" s="197"/>
      <c r="B209" s="197"/>
      <c r="C209" s="197"/>
      <c r="D209" s="197"/>
      <c r="E209" s="197"/>
      <c r="F209" s="213" t="s">
        <v>481</v>
      </c>
      <c r="G209" s="191" t="s">
        <v>42</v>
      </c>
      <c r="H209" s="191"/>
      <c r="I209" s="320"/>
      <c r="J209" s="317"/>
      <c r="K209" s="223"/>
      <c r="L209" s="135" t="s">
        <v>66</v>
      </c>
      <c r="M209" s="224"/>
      <c r="N209" s="135" t="s">
        <v>292</v>
      </c>
      <c r="O209" s="117">
        <v>1356600</v>
      </c>
      <c r="P209" s="116">
        <v>1386000</v>
      </c>
      <c r="Q209" s="116">
        <v>1386000</v>
      </c>
      <c r="R209" s="116">
        <v>1386000</v>
      </c>
    </row>
    <row r="210" spans="1:18" s="111" customFormat="1" ht="72.75" customHeight="1" x14ac:dyDescent="0.2">
      <c r="A210" s="198"/>
      <c r="B210" s="198"/>
      <c r="C210" s="198"/>
      <c r="D210" s="198"/>
      <c r="E210" s="198"/>
      <c r="F210" s="214"/>
      <c r="G210" s="191"/>
      <c r="H210" s="191"/>
      <c r="I210" s="321"/>
      <c r="J210" s="214"/>
      <c r="K210" s="224"/>
      <c r="L210" s="135" t="s">
        <v>102</v>
      </c>
      <c r="M210" s="135" t="s">
        <v>344</v>
      </c>
      <c r="N210" s="135" t="s">
        <v>326</v>
      </c>
      <c r="O210" s="117">
        <v>829191</v>
      </c>
      <c r="P210" s="116">
        <v>867418</v>
      </c>
      <c r="Q210" s="116">
        <v>867418</v>
      </c>
      <c r="R210" s="116">
        <v>867418</v>
      </c>
    </row>
    <row r="211" spans="1:18" s="111" customFormat="1" ht="191.25" customHeight="1" x14ac:dyDescent="0.2">
      <c r="A211" s="199" t="s">
        <v>203</v>
      </c>
      <c r="B211" s="196" t="s">
        <v>204</v>
      </c>
      <c r="C211" s="196" t="s">
        <v>205</v>
      </c>
      <c r="D211" s="196" t="s">
        <v>270</v>
      </c>
      <c r="E211" s="196" t="s">
        <v>271</v>
      </c>
      <c r="F211" s="87" t="s">
        <v>468</v>
      </c>
      <c r="G211" s="101" t="s">
        <v>42</v>
      </c>
      <c r="H211" s="318" t="s">
        <v>477</v>
      </c>
      <c r="I211" s="196" t="s">
        <v>42</v>
      </c>
      <c r="J211" s="87" t="s">
        <v>15</v>
      </c>
      <c r="K211" s="218" t="s">
        <v>293</v>
      </c>
      <c r="L211" s="218" t="s">
        <v>102</v>
      </c>
      <c r="M211" s="218" t="s">
        <v>345</v>
      </c>
      <c r="N211" s="134" t="s">
        <v>295</v>
      </c>
      <c r="O211" s="118">
        <v>3980175.09</v>
      </c>
      <c r="P211" s="116">
        <v>5587309</v>
      </c>
      <c r="Q211" s="116">
        <v>6559334</v>
      </c>
      <c r="R211" s="116">
        <v>7573566</v>
      </c>
    </row>
    <row r="212" spans="1:18" s="111" customFormat="1" ht="163.5" customHeight="1" x14ac:dyDescent="0.2">
      <c r="A212" s="200"/>
      <c r="B212" s="198"/>
      <c r="C212" s="198"/>
      <c r="D212" s="198"/>
      <c r="E212" s="198"/>
      <c r="F212" s="87" t="s">
        <v>469</v>
      </c>
      <c r="G212" s="87" t="s">
        <v>42</v>
      </c>
      <c r="H212" s="198"/>
      <c r="I212" s="198"/>
      <c r="J212" s="87"/>
      <c r="K212" s="219"/>
      <c r="L212" s="219"/>
      <c r="M212" s="219"/>
      <c r="N212" s="38" t="s">
        <v>326</v>
      </c>
      <c r="O212" s="39">
        <v>1400906.7</v>
      </c>
      <c r="P212" s="177">
        <v>1959231</v>
      </c>
      <c r="Q212" s="177">
        <v>2429406</v>
      </c>
      <c r="R212" s="177">
        <v>2766674</v>
      </c>
    </row>
    <row r="213" spans="1:18" s="7" customFormat="1" ht="111.75" customHeight="1" x14ac:dyDescent="0.2">
      <c r="A213" s="5" t="s">
        <v>206</v>
      </c>
      <c r="B213" s="6" t="s">
        <v>207</v>
      </c>
      <c r="C213" s="6" t="s">
        <v>208</v>
      </c>
      <c r="D213" s="6" t="s">
        <v>270</v>
      </c>
      <c r="E213" s="6" t="s">
        <v>271</v>
      </c>
      <c r="F213" s="6" t="s">
        <v>464</v>
      </c>
      <c r="G213" s="6" t="s">
        <v>42</v>
      </c>
      <c r="H213" s="107" t="s">
        <v>477</v>
      </c>
      <c r="I213" s="6" t="s">
        <v>42</v>
      </c>
      <c r="J213" s="6" t="s">
        <v>15</v>
      </c>
      <c r="K213" s="23" t="s">
        <v>293</v>
      </c>
      <c r="L213" s="23" t="s">
        <v>209</v>
      </c>
      <c r="M213" s="23" t="s">
        <v>341</v>
      </c>
      <c r="N213" s="23" t="s">
        <v>286</v>
      </c>
      <c r="O213" s="27">
        <v>14000</v>
      </c>
      <c r="P213" s="27">
        <v>47000</v>
      </c>
      <c r="Q213" s="27">
        <v>58000</v>
      </c>
      <c r="R213" s="27">
        <v>58000</v>
      </c>
    </row>
    <row r="214" spans="1:18" s="7" customFormat="1" ht="96.75" customHeight="1" x14ac:dyDescent="0.2">
      <c r="A214" s="5" t="s">
        <v>210</v>
      </c>
      <c r="B214" s="6" t="s">
        <v>211</v>
      </c>
      <c r="C214" s="6" t="s">
        <v>212</v>
      </c>
      <c r="D214" s="6" t="s">
        <v>270</v>
      </c>
      <c r="E214" s="6" t="s">
        <v>271</v>
      </c>
      <c r="F214" s="6" t="s">
        <v>470</v>
      </c>
      <c r="G214" s="6" t="s">
        <v>42</v>
      </c>
      <c r="H214" s="107" t="s">
        <v>476</v>
      </c>
      <c r="I214" s="107" t="s">
        <v>42</v>
      </c>
      <c r="J214" s="6" t="s">
        <v>18</v>
      </c>
      <c r="K214" s="23" t="s">
        <v>285</v>
      </c>
      <c r="L214" s="23" t="s">
        <v>213</v>
      </c>
      <c r="M214" s="23" t="s">
        <v>392</v>
      </c>
      <c r="N214" s="23" t="s">
        <v>286</v>
      </c>
      <c r="O214" s="27">
        <v>0</v>
      </c>
      <c r="P214" s="27">
        <v>124200.34</v>
      </c>
      <c r="Q214" s="27">
        <v>117663.48</v>
      </c>
      <c r="R214" s="27">
        <v>117663.48</v>
      </c>
    </row>
    <row r="215" spans="1:18" ht="48.4" customHeight="1" x14ac:dyDescent="0.2">
      <c r="A215" s="13" t="s">
        <v>214</v>
      </c>
      <c r="B215" s="1" t="s">
        <v>215</v>
      </c>
      <c r="C215" s="1" t="s">
        <v>216</v>
      </c>
      <c r="D215" s="1" t="s">
        <v>0</v>
      </c>
      <c r="E215" s="1" t="s">
        <v>0</v>
      </c>
      <c r="F215" s="1" t="s">
        <v>0</v>
      </c>
      <c r="G215" s="1" t="s">
        <v>0</v>
      </c>
      <c r="H215" s="1" t="s">
        <v>0</v>
      </c>
      <c r="I215" s="1" t="s">
        <v>0</v>
      </c>
      <c r="J215" s="1" t="s">
        <v>0</v>
      </c>
      <c r="K215" s="22"/>
      <c r="L215" s="22"/>
      <c r="M215" s="22"/>
      <c r="N215" s="22"/>
      <c r="O215" s="8">
        <f>O216+O218+O220</f>
        <v>101989868</v>
      </c>
      <c r="P215" s="8">
        <f t="shared" ref="P215:R215" si="25">P216+P218+P220</f>
        <v>104587979</v>
      </c>
      <c r="Q215" s="8">
        <f t="shared" si="25"/>
        <v>93369193</v>
      </c>
      <c r="R215" s="8">
        <f t="shared" si="25"/>
        <v>93369193</v>
      </c>
    </row>
    <row r="216" spans="1:18" s="7" customFormat="1" ht="144" customHeight="1" x14ac:dyDescent="0.2">
      <c r="A216" s="257" t="s">
        <v>217</v>
      </c>
      <c r="B216" s="6" t="s">
        <v>218</v>
      </c>
      <c r="C216" s="258" t="s">
        <v>219</v>
      </c>
      <c r="D216" s="6" t="s">
        <v>270</v>
      </c>
      <c r="E216" s="6" t="s">
        <v>271</v>
      </c>
      <c r="F216" s="6" t="s">
        <v>46</v>
      </c>
      <c r="G216" s="6" t="s">
        <v>42</v>
      </c>
      <c r="H216" s="184" t="s">
        <v>477</v>
      </c>
      <c r="I216" s="184" t="s">
        <v>42</v>
      </c>
      <c r="J216" s="184" t="s">
        <v>11</v>
      </c>
      <c r="K216" s="182" t="s">
        <v>293</v>
      </c>
      <c r="L216" s="182" t="s">
        <v>51</v>
      </c>
      <c r="M216" s="182" t="s">
        <v>420</v>
      </c>
      <c r="N216" s="182" t="s">
        <v>297</v>
      </c>
      <c r="O216" s="180">
        <v>44104135</v>
      </c>
      <c r="P216" s="180">
        <v>45944190</v>
      </c>
      <c r="Q216" s="180">
        <v>36825205</v>
      </c>
      <c r="R216" s="180">
        <v>36825205</v>
      </c>
    </row>
    <row r="217" spans="1:18" ht="144" customHeight="1" x14ac:dyDescent="0.2">
      <c r="A217" s="257" t="s">
        <v>0</v>
      </c>
      <c r="B217" s="1" t="s">
        <v>218</v>
      </c>
      <c r="C217" s="258" t="s">
        <v>0</v>
      </c>
      <c r="D217" s="11" t="s">
        <v>484</v>
      </c>
      <c r="E217" s="1" t="s">
        <v>42</v>
      </c>
      <c r="F217" s="11" t="s">
        <v>485</v>
      </c>
      <c r="G217" s="11" t="s">
        <v>486</v>
      </c>
      <c r="H217" s="185"/>
      <c r="I217" s="185"/>
      <c r="J217" s="185"/>
      <c r="K217" s="183"/>
      <c r="L217" s="183"/>
      <c r="M217" s="183"/>
      <c r="N217" s="183"/>
      <c r="O217" s="181"/>
      <c r="P217" s="181"/>
      <c r="Q217" s="181"/>
      <c r="R217" s="181"/>
    </row>
    <row r="218" spans="1:18" s="7" customFormat="1" ht="84" customHeight="1" x14ac:dyDescent="0.2">
      <c r="A218" s="257" t="s">
        <v>220</v>
      </c>
      <c r="B218" s="6" t="s">
        <v>221</v>
      </c>
      <c r="C218" s="258" t="s">
        <v>222</v>
      </c>
      <c r="D218" s="6" t="s">
        <v>270</v>
      </c>
      <c r="E218" s="6" t="s">
        <v>271</v>
      </c>
      <c r="F218" s="184" t="s">
        <v>46</v>
      </c>
      <c r="G218" s="184" t="s">
        <v>42</v>
      </c>
      <c r="H218" s="184" t="s">
        <v>477</v>
      </c>
      <c r="I218" s="184" t="s">
        <v>42</v>
      </c>
      <c r="J218" s="184" t="s">
        <v>11</v>
      </c>
      <c r="K218" s="182" t="s">
        <v>293</v>
      </c>
      <c r="L218" s="182" t="s">
        <v>51</v>
      </c>
      <c r="M218" s="182" t="s">
        <v>420</v>
      </c>
      <c r="N218" s="182" t="s">
        <v>297</v>
      </c>
      <c r="O218" s="180">
        <v>29086251</v>
      </c>
      <c r="P218" s="180">
        <f>73105633-45944190</f>
        <v>27161443</v>
      </c>
      <c r="Q218" s="180">
        <f>64961116-36825205</f>
        <v>28135911</v>
      </c>
      <c r="R218" s="180">
        <f>64961116-36825205</f>
        <v>28135911</v>
      </c>
    </row>
    <row r="219" spans="1:18" ht="192.75" customHeight="1" x14ac:dyDescent="0.2">
      <c r="A219" s="257" t="s">
        <v>0</v>
      </c>
      <c r="B219" s="1" t="s">
        <v>221</v>
      </c>
      <c r="C219" s="258" t="s">
        <v>0</v>
      </c>
      <c r="D219" s="11" t="s">
        <v>433</v>
      </c>
      <c r="E219" s="1" t="s">
        <v>42</v>
      </c>
      <c r="F219" s="185"/>
      <c r="G219" s="185"/>
      <c r="H219" s="185"/>
      <c r="I219" s="185"/>
      <c r="J219" s="185"/>
      <c r="K219" s="183"/>
      <c r="L219" s="183"/>
      <c r="M219" s="183"/>
      <c r="N219" s="183"/>
      <c r="O219" s="181"/>
      <c r="P219" s="181"/>
      <c r="Q219" s="181"/>
      <c r="R219" s="181"/>
    </row>
    <row r="220" spans="1:18" s="7" customFormat="1" ht="66.75" customHeight="1" x14ac:dyDescent="0.2">
      <c r="A220" s="257" t="s">
        <v>223</v>
      </c>
      <c r="B220" s="6" t="s">
        <v>224</v>
      </c>
      <c r="C220" s="258" t="s">
        <v>225</v>
      </c>
      <c r="D220" s="141" t="s">
        <v>270</v>
      </c>
      <c r="E220" s="141" t="s">
        <v>271</v>
      </c>
      <c r="F220" s="189" t="s">
        <v>46</v>
      </c>
      <c r="G220" s="187" t="s">
        <v>42</v>
      </c>
      <c r="H220" s="184" t="s">
        <v>477</v>
      </c>
      <c r="I220" s="184" t="s">
        <v>0</v>
      </c>
      <c r="J220" s="184" t="s">
        <v>11</v>
      </c>
      <c r="K220" s="182" t="s">
        <v>293</v>
      </c>
      <c r="L220" s="182" t="s">
        <v>47</v>
      </c>
      <c r="M220" s="182" t="s">
        <v>360</v>
      </c>
      <c r="N220" s="182" t="s">
        <v>297</v>
      </c>
      <c r="O220" s="180">
        <v>28799482</v>
      </c>
      <c r="P220" s="180">
        <v>31482346</v>
      </c>
      <c r="Q220" s="180">
        <v>28408077</v>
      </c>
      <c r="R220" s="180">
        <v>28408077</v>
      </c>
    </row>
    <row r="221" spans="1:18" ht="222" customHeight="1" x14ac:dyDescent="0.2">
      <c r="A221" s="257" t="s">
        <v>0</v>
      </c>
      <c r="B221" s="1" t="s">
        <v>224</v>
      </c>
      <c r="C221" s="258" t="s">
        <v>0</v>
      </c>
      <c r="D221" s="138" t="s">
        <v>52</v>
      </c>
      <c r="E221" s="138" t="s">
        <v>42</v>
      </c>
      <c r="F221" s="190"/>
      <c r="G221" s="188"/>
      <c r="H221" s="185"/>
      <c r="I221" s="185"/>
      <c r="J221" s="185"/>
      <c r="K221" s="183"/>
      <c r="L221" s="183"/>
      <c r="M221" s="183"/>
      <c r="N221" s="183"/>
      <c r="O221" s="181"/>
      <c r="P221" s="181"/>
      <c r="Q221" s="181"/>
      <c r="R221" s="181"/>
    </row>
    <row r="222" spans="1:18" ht="72.75" customHeight="1" x14ac:dyDescent="0.2">
      <c r="A222" s="16" t="s">
        <v>226</v>
      </c>
      <c r="B222" s="1" t="s">
        <v>227</v>
      </c>
      <c r="C222" s="1" t="s">
        <v>228</v>
      </c>
      <c r="D222" s="1" t="s">
        <v>0</v>
      </c>
      <c r="E222" s="1" t="s">
        <v>0</v>
      </c>
      <c r="F222" s="1" t="s">
        <v>0</v>
      </c>
      <c r="G222" s="1" t="s">
        <v>0</v>
      </c>
      <c r="H222" s="1" t="s">
        <v>0</v>
      </c>
      <c r="I222" s="1" t="s">
        <v>0</v>
      </c>
      <c r="J222" s="1" t="s">
        <v>0</v>
      </c>
      <c r="K222" s="22"/>
      <c r="L222" s="22"/>
      <c r="M222" s="22"/>
      <c r="N222" s="22"/>
      <c r="O222" s="9">
        <f>O223+O224+O228</f>
        <v>11939503.399999999</v>
      </c>
      <c r="P222" s="9">
        <f>P223+P224+P228</f>
        <v>11388849</v>
      </c>
      <c r="Q222" s="9">
        <f t="shared" ref="Q222:R222" si="26">Q223+Q224+Q228</f>
        <v>11366131</v>
      </c>
      <c r="R222" s="9">
        <f t="shared" si="26"/>
        <v>11366724</v>
      </c>
    </row>
    <row r="223" spans="1:18" s="7" customFormat="1" ht="99.75" customHeight="1" x14ac:dyDescent="0.2">
      <c r="A223" s="5" t="s">
        <v>229</v>
      </c>
      <c r="B223" s="6" t="s">
        <v>230</v>
      </c>
      <c r="C223" s="6" t="s">
        <v>231</v>
      </c>
      <c r="D223" s="6" t="s">
        <v>270</v>
      </c>
      <c r="E223" s="6" t="s">
        <v>42</v>
      </c>
      <c r="F223" s="6" t="s">
        <v>488</v>
      </c>
      <c r="G223" s="6" t="s">
        <v>42</v>
      </c>
      <c r="H223" s="107" t="s">
        <v>496</v>
      </c>
      <c r="I223" s="6" t="s">
        <v>0</v>
      </c>
      <c r="J223" s="141" t="s">
        <v>168</v>
      </c>
      <c r="K223" s="23">
        <v>853</v>
      </c>
      <c r="L223" s="23">
        <v>1401</v>
      </c>
      <c r="M223" s="23" t="s">
        <v>418</v>
      </c>
      <c r="N223" s="23">
        <v>511</v>
      </c>
      <c r="O223" s="27">
        <v>833000</v>
      </c>
      <c r="P223" s="27">
        <v>859000</v>
      </c>
      <c r="Q223" s="27">
        <v>859000</v>
      </c>
      <c r="R223" s="27">
        <v>859000</v>
      </c>
    </row>
    <row r="224" spans="1:18" s="114" customFormat="1" ht="140.25" customHeight="1" x14ac:dyDescent="0.2">
      <c r="A224" s="159" t="s">
        <v>232</v>
      </c>
      <c r="B224" s="105" t="s">
        <v>233</v>
      </c>
      <c r="C224" s="105" t="s">
        <v>234</v>
      </c>
      <c r="D224" s="160" t="s">
        <v>0</v>
      </c>
      <c r="E224" s="160" t="s">
        <v>0</v>
      </c>
      <c r="F224" s="160" t="s">
        <v>0</v>
      </c>
      <c r="G224" s="160" t="s">
        <v>0</v>
      </c>
      <c r="H224" s="160" t="s">
        <v>0</v>
      </c>
      <c r="I224" s="105" t="s">
        <v>0</v>
      </c>
      <c r="J224" s="142" t="s">
        <v>168</v>
      </c>
      <c r="K224" s="21"/>
      <c r="L224" s="21"/>
      <c r="M224" s="21"/>
      <c r="N224" s="21"/>
      <c r="O224" s="161">
        <f>O225+O227</f>
        <v>1136891</v>
      </c>
      <c r="P224" s="161">
        <f t="shared" ref="P224:R224" si="27">P225+P227</f>
        <v>1188909</v>
      </c>
      <c r="Q224" s="161">
        <f t="shared" si="27"/>
        <v>1227391</v>
      </c>
      <c r="R224" s="161">
        <f t="shared" si="27"/>
        <v>1269084</v>
      </c>
    </row>
    <row r="225" spans="1:18" s="114" customFormat="1" ht="93.75" customHeight="1" x14ac:dyDescent="0.2">
      <c r="A225" s="259" t="s">
        <v>235</v>
      </c>
      <c r="B225" s="105" t="s">
        <v>236</v>
      </c>
      <c r="C225" s="260" t="s">
        <v>237</v>
      </c>
      <c r="D225" s="103" t="s">
        <v>498</v>
      </c>
      <c r="E225" s="104" t="s">
        <v>42</v>
      </c>
      <c r="F225" s="271" t="s">
        <v>448</v>
      </c>
      <c r="G225" s="267" t="s">
        <v>42</v>
      </c>
      <c r="H225" s="191" t="s">
        <v>476</v>
      </c>
      <c r="I225" s="314" t="s">
        <v>42</v>
      </c>
      <c r="J225" s="316" t="s">
        <v>168</v>
      </c>
      <c r="K225" s="217" t="s">
        <v>285</v>
      </c>
      <c r="L225" s="217" t="s">
        <v>181</v>
      </c>
      <c r="M225" s="217" t="s">
        <v>417</v>
      </c>
      <c r="N225" s="217" t="s">
        <v>284</v>
      </c>
      <c r="O225" s="307">
        <v>1136691</v>
      </c>
      <c r="P225" s="307">
        <v>1188709</v>
      </c>
      <c r="Q225" s="307">
        <v>1227191</v>
      </c>
      <c r="R225" s="307">
        <v>1268884</v>
      </c>
    </row>
    <row r="226" spans="1:18" s="111" customFormat="1" ht="95.25" customHeight="1" x14ac:dyDescent="0.2">
      <c r="A226" s="259" t="s">
        <v>0</v>
      </c>
      <c r="B226" s="87" t="s">
        <v>236</v>
      </c>
      <c r="C226" s="260" t="s">
        <v>0</v>
      </c>
      <c r="D226" s="129" t="s">
        <v>497</v>
      </c>
      <c r="E226" s="129" t="s">
        <v>42</v>
      </c>
      <c r="F226" s="271"/>
      <c r="G226" s="267"/>
      <c r="H226" s="191"/>
      <c r="I226" s="315"/>
      <c r="J226" s="261"/>
      <c r="K226" s="219"/>
      <c r="L226" s="219"/>
      <c r="M226" s="219"/>
      <c r="N226" s="219"/>
      <c r="O226" s="308"/>
      <c r="P226" s="308"/>
      <c r="Q226" s="308"/>
      <c r="R226" s="308"/>
    </row>
    <row r="227" spans="1:18" s="111" customFormat="1" ht="134.25" customHeight="1" x14ac:dyDescent="0.2">
      <c r="A227" s="109" t="s">
        <v>238</v>
      </c>
      <c r="B227" s="87" t="s">
        <v>239</v>
      </c>
      <c r="C227" s="87" t="s">
        <v>240</v>
      </c>
      <c r="D227" s="101" t="s">
        <v>270</v>
      </c>
      <c r="E227" s="101" t="s">
        <v>42</v>
      </c>
      <c r="F227" s="101" t="s">
        <v>495</v>
      </c>
      <c r="G227" s="101" t="s">
        <v>42</v>
      </c>
      <c r="H227" s="101" t="s">
        <v>476</v>
      </c>
      <c r="I227" s="87" t="s">
        <v>0</v>
      </c>
      <c r="J227" s="87" t="s">
        <v>168</v>
      </c>
      <c r="K227" s="38" t="s">
        <v>285</v>
      </c>
      <c r="L227" s="38" t="s">
        <v>127</v>
      </c>
      <c r="M227" s="38" t="s">
        <v>406</v>
      </c>
      <c r="N227" s="38" t="s">
        <v>284</v>
      </c>
      <c r="O227" s="39">
        <v>200</v>
      </c>
      <c r="P227" s="39">
        <v>200</v>
      </c>
      <c r="Q227" s="39">
        <v>200</v>
      </c>
      <c r="R227" s="39">
        <v>200</v>
      </c>
    </row>
    <row r="228" spans="1:18" ht="36.200000000000003" customHeight="1" x14ac:dyDescent="0.2">
      <c r="A228" s="13" t="s">
        <v>241</v>
      </c>
      <c r="B228" s="1" t="s">
        <v>242</v>
      </c>
      <c r="C228" s="1" t="s">
        <v>243</v>
      </c>
      <c r="D228" s="1" t="s">
        <v>0</v>
      </c>
      <c r="E228" s="1" t="s">
        <v>0</v>
      </c>
      <c r="F228" s="1" t="s">
        <v>0</v>
      </c>
      <c r="G228" s="1" t="s">
        <v>0</v>
      </c>
      <c r="H228" s="1" t="s">
        <v>0</v>
      </c>
      <c r="I228" s="1" t="s">
        <v>0</v>
      </c>
      <c r="J228" s="138" t="s">
        <v>168</v>
      </c>
      <c r="K228" s="22"/>
      <c r="L228" s="22"/>
      <c r="M228" s="22"/>
      <c r="N228" s="22"/>
      <c r="O228" s="8">
        <f>O229+O234</f>
        <v>9969612.3999999985</v>
      </c>
      <c r="P228" s="8">
        <f>P229+P234</f>
        <v>9340940</v>
      </c>
      <c r="Q228" s="8">
        <f t="shared" ref="Q228:R228" si="28">Q229+Q234</f>
        <v>9279740</v>
      </c>
      <c r="R228" s="8">
        <f t="shared" si="28"/>
        <v>9238640</v>
      </c>
    </row>
    <row r="229" spans="1:18" ht="72.75" customHeight="1" x14ac:dyDescent="0.2">
      <c r="A229" s="14" t="s">
        <v>244</v>
      </c>
      <c r="B229" s="1" t="s">
        <v>245</v>
      </c>
      <c r="C229" s="1" t="s">
        <v>246</v>
      </c>
      <c r="D229" s="1" t="s">
        <v>0</v>
      </c>
      <c r="E229" s="1" t="s">
        <v>0</v>
      </c>
      <c r="F229" s="1" t="s">
        <v>0</v>
      </c>
      <c r="G229" s="1" t="s">
        <v>0</v>
      </c>
      <c r="H229" s="1" t="s">
        <v>0</v>
      </c>
      <c r="I229" s="1" t="s">
        <v>0</v>
      </c>
      <c r="J229" s="138" t="s">
        <v>168</v>
      </c>
      <c r="K229" s="22"/>
      <c r="L229" s="22"/>
      <c r="M229" s="22"/>
      <c r="N229" s="22"/>
      <c r="O229" s="4">
        <f>O230+O231+O232+O233</f>
        <v>8195112.3999999994</v>
      </c>
      <c r="P229" s="4">
        <f>P230+P231+P232+P233</f>
        <v>7840940</v>
      </c>
      <c r="Q229" s="4">
        <f t="shared" ref="Q229:R229" si="29">Q230+Q231+Q232+Q233</f>
        <v>7779740</v>
      </c>
      <c r="R229" s="4">
        <f t="shared" si="29"/>
        <v>7738640</v>
      </c>
    </row>
    <row r="230" spans="1:18" s="7" customFormat="1" ht="189" customHeight="1" x14ac:dyDescent="0.2">
      <c r="A230" s="5" t="s">
        <v>247</v>
      </c>
      <c r="B230" s="6" t="s">
        <v>248</v>
      </c>
      <c r="C230" s="6" t="s">
        <v>249</v>
      </c>
      <c r="D230" s="6" t="s">
        <v>270</v>
      </c>
      <c r="E230" s="107" t="s">
        <v>489</v>
      </c>
      <c r="F230" s="6" t="s">
        <v>0</v>
      </c>
      <c r="G230" s="6" t="s">
        <v>0</v>
      </c>
      <c r="H230" s="107" t="s">
        <v>491</v>
      </c>
      <c r="I230" s="107" t="s">
        <v>42</v>
      </c>
      <c r="J230" s="141" t="s">
        <v>0</v>
      </c>
      <c r="K230" s="23">
        <v>851</v>
      </c>
      <c r="L230" s="23" t="s">
        <v>138</v>
      </c>
      <c r="M230" s="23" t="s">
        <v>281</v>
      </c>
      <c r="N230" s="23" t="s">
        <v>283</v>
      </c>
      <c r="O230" s="27">
        <v>400</v>
      </c>
      <c r="P230" s="27"/>
      <c r="Q230" s="27"/>
      <c r="R230" s="27"/>
    </row>
    <row r="231" spans="1:18" s="7" customFormat="1" ht="331.5" customHeight="1" x14ac:dyDescent="0.2">
      <c r="A231" s="5" t="s">
        <v>250</v>
      </c>
      <c r="B231" s="6" t="s">
        <v>251</v>
      </c>
      <c r="C231" s="6" t="s">
        <v>252</v>
      </c>
      <c r="D231" s="6" t="s">
        <v>270</v>
      </c>
      <c r="E231" s="107" t="s">
        <v>489</v>
      </c>
      <c r="F231" s="6" t="s">
        <v>0</v>
      </c>
      <c r="G231" s="6" t="s">
        <v>0</v>
      </c>
      <c r="H231" s="158" t="s">
        <v>490</v>
      </c>
      <c r="I231" s="6" t="s">
        <v>42</v>
      </c>
      <c r="J231" s="141" t="s">
        <v>0</v>
      </c>
      <c r="K231" s="23">
        <v>851</v>
      </c>
      <c r="L231" s="23" t="s">
        <v>253</v>
      </c>
      <c r="M231" s="23" t="s">
        <v>393</v>
      </c>
      <c r="N231" s="23" t="s">
        <v>283</v>
      </c>
      <c r="O231" s="27">
        <v>7585879.7199999997</v>
      </c>
      <c r="P231" s="27">
        <v>7783600</v>
      </c>
      <c r="Q231" s="27">
        <v>7722400</v>
      </c>
      <c r="R231" s="27">
        <v>7681300</v>
      </c>
    </row>
    <row r="232" spans="1:18" s="7" customFormat="1" ht="333" customHeight="1" x14ac:dyDescent="0.2">
      <c r="A232" s="5" t="s">
        <v>254</v>
      </c>
      <c r="B232" s="6" t="s">
        <v>255</v>
      </c>
      <c r="C232" s="6" t="s">
        <v>256</v>
      </c>
      <c r="D232" s="6" t="s">
        <v>270</v>
      </c>
      <c r="E232" s="107" t="s">
        <v>489</v>
      </c>
      <c r="F232" s="6" t="s">
        <v>494</v>
      </c>
      <c r="G232" s="6" t="s">
        <v>0</v>
      </c>
      <c r="H232" s="107" t="s">
        <v>493</v>
      </c>
      <c r="I232" s="107" t="s">
        <v>42</v>
      </c>
      <c r="J232" s="6" t="s">
        <v>0</v>
      </c>
      <c r="K232" s="23">
        <v>851</v>
      </c>
      <c r="L232" s="23" t="s">
        <v>94</v>
      </c>
      <c r="M232" s="23" t="s">
        <v>282</v>
      </c>
      <c r="N232" s="23">
        <v>540</v>
      </c>
      <c r="O232" s="27">
        <v>550000</v>
      </c>
      <c r="P232" s="27"/>
      <c r="Q232" s="27"/>
      <c r="R232" s="27"/>
    </row>
    <row r="233" spans="1:18" s="7" customFormat="1" ht="250.5" customHeight="1" x14ac:dyDescent="0.2">
      <c r="A233" s="5" t="s">
        <v>99</v>
      </c>
      <c r="B233" s="6" t="s">
        <v>257</v>
      </c>
      <c r="C233" s="6" t="s">
        <v>258</v>
      </c>
      <c r="D233" s="6" t="s">
        <v>270</v>
      </c>
      <c r="E233" s="6" t="s">
        <v>489</v>
      </c>
      <c r="F233" s="6" t="s">
        <v>0</v>
      </c>
      <c r="G233" s="6" t="s">
        <v>0</v>
      </c>
      <c r="H233" s="107" t="s">
        <v>492</v>
      </c>
      <c r="I233" s="107" t="s">
        <v>42</v>
      </c>
      <c r="J233" s="6" t="s">
        <v>0</v>
      </c>
      <c r="K233" s="23">
        <v>851</v>
      </c>
      <c r="L233" s="23" t="s">
        <v>259</v>
      </c>
      <c r="M233" s="23" t="s">
        <v>390</v>
      </c>
      <c r="N233" s="23">
        <v>540</v>
      </c>
      <c r="O233" s="27">
        <v>58832.68</v>
      </c>
      <c r="P233" s="27">
        <v>57340</v>
      </c>
      <c r="Q233" s="27">
        <v>57340</v>
      </c>
      <c r="R233" s="27">
        <v>57340</v>
      </c>
    </row>
    <row r="234" spans="1:18" ht="24.75" customHeight="1" x14ac:dyDescent="0.2">
      <c r="A234" s="14" t="s">
        <v>260</v>
      </c>
      <c r="B234" s="1" t="s">
        <v>261</v>
      </c>
      <c r="C234" s="1" t="s">
        <v>262</v>
      </c>
      <c r="D234" s="1" t="s">
        <v>0</v>
      </c>
      <c r="E234" s="1" t="s">
        <v>0</v>
      </c>
      <c r="F234" s="1" t="s">
        <v>0</v>
      </c>
      <c r="G234" s="1" t="s">
        <v>0</v>
      </c>
      <c r="H234" s="1" t="s">
        <v>0</v>
      </c>
      <c r="I234" s="1" t="s">
        <v>0</v>
      </c>
      <c r="J234" s="1" t="s">
        <v>168</v>
      </c>
      <c r="K234" s="22"/>
      <c r="L234" s="22"/>
      <c r="M234" s="22"/>
      <c r="N234" s="22"/>
      <c r="O234" s="4">
        <f>O235</f>
        <v>1774500</v>
      </c>
      <c r="P234" s="4">
        <f>P235</f>
        <v>1500000</v>
      </c>
      <c r="Q234" s="4">
        <f t="shared" ref="Q234:R234" si="30">Q235</f>
        <v>1500000</v>
      </c>
      <c r="R234" s="4">
        <f t="shared" si="30"/>
        <v>1500000</v>
      </c>
    </row>
    <row r="235" spans="1:18" s="7" customFormat="1" ht="135" customHeight="1" x14ac:dyDescent="0.2">
      <c r="A235" s="5" t="s">
        <v>263</v>
      </c>
      <c r="B235" s="6" t="s">
        <v>264</v>
      </c>
      <c r="C235" s="6" t="s">
        <v>265</v>
      </c>
      <c r="D235" s="6" t="s">
        <v>270</v>
      </c>
      <c r="E235" s="6" t="s">
        <v>42</v>
      </c>
      <c r="F235" s="6" t="s">
        <v>488</v>
      </c>
      <c r="G235" s="6" t="s">
        <v>0</v>
      </c>
      <c r="H235" s="6" t="s">
        <v>487</v>
      </c>
      <c r="I235" s="6" t="s">
        <v>42</v>
      </c>
      <c r="J235" s="6" t="s">
        <v>0</v>
      </c>
      <c r="K235" s="23">
        <v>853</v>
      </c>
      <c r="L235" s="23">
        <v>1402</v>
      </c>
      <c r="M235" s="23" t="s">
        <v>419</v>
      </c>
      <c r="N235" s="23">
        <v>512</v>
      </c>
      <c r="O235" s="27">
        <v>1774500</v>
      </c>
      <c r="P235" s="27">
        <v>1500000</v>
      </c>
      <c r="Q235" s="27">
        <v>1500000</v>
      </c>
      <c r="R235" s="27">
        <v>1500000</v>
      </c>
    </row>
    <row r="236" spans="1:18" ht="24.75" customHeight="1" x14ac:dyDescent="0.2">
      <c r="A236" s="13" t="s">
        <v>266</v>
      </c>
      <c r="B236" s="1" t="s">
        <v>14</v>
      </c>
      <c r="C236" s="1" t="s">
        <v>267</v>
      </c>
      <c r="D236" s="1" t="s">
        <v>0</v>
      </c>
      <c r="E236" s="1" t="s">
        <v>0</v>
      </c>
      <c r="F236" s="1" t="s">
        <v>0</v>
      </c>
      <c r="G236" s="1" t="s">
        <v>0</v>
      </c>
      <c r="H236" s="1" t="s">
        <v>0</v>
      </c>
      <c r="I236" s="1" t="s">
        <v>0</v>
      </c>
      <c r="J236" s="1" t="s">
        <v>0</v>
      </c>
      <c r="K236" s="22"/>
      <c r="L236" s="22"/>
      <c r="M236" s="22"/>
      <c r="N236" s="22"/>
      <c r="O236" s="8">
        <f t="shared" ref="O236:R236" si="31">O10+O119+O170+O215</f>
        <v>315352482.14000005</v>
      </c>
      <c r="P236" s="8">
        <f t="shared" si="31"/>
        <v>303313994.25</v>
      </c>
      <c r="Q236" s="8">
        <f t="shared" si="31"/>
        <v>273571169.90999997</v>
      </c>
      <c r="R236" s="8">
        <f t="shared" si="31"/>
        <v>251192344.88</v>
      </c>
    </row>
    <row r="237" spans="1:18" ht="24.75" customHeight="1" x14ac:dyDescent="0.2">
      <c r="A237" s="12" t="s">
        <v>268</v>
      </c>
      <c r="B237" s="1" t="s">
        <v>14</v>
      </c>
      <c r="C237" s="1" t="s">
        <v>269</v>
      </c>
      <c r="D237" s="1" t="s">
        <v>0</v>
      </c>
      <c r="E237" s="1" t="s">
        <v>0</v>
      </c>
      <c r="F237" s="1" t="s">
        <v>0</v>
      </c>
      <c r="G237" s="1" t="s">
        <v>0</v>
      </c>
      <c r="H237" s="1" t="s">
        <v>0</v>
      </c>
      <c r="I237" s="1" t="s">
        <v>0</v>
      </c>
      <c r="J237" s="1" t="s">
        <v>0</v>
      </c>
      <c r="K237" s="22"/>
      <c r="L237" s="22"/>
      <c r="M237" s="22"/>
      <c r="N237" s="22"/>
      <c r="O237" s="2">
        <f>O236+O222</f>
        <v>327291985.54000002</v>
      </c>
      <c r="P237" s="2">
        <f>P236+P222</f>
        <v>314702843.25</v>
      </c>
      <c r="Q237" s="2">
        <f t="shared" ref="Q237:R237" si="32">Q236+Q222</f>
        <v>284937300.90999997</v>
      </c>
      <c r="R237" s="2">
        <f t="shared" si="32"/>
        <v>262559068.88</v>
      </c>
    </row>
    <row r="239" spans="1:18" hidden="1" x14ac:dyDescent="0.2"/>
    <row r="240" spans="1:18" hidden="1" x14ac:dyDescent="0.2"/>
    <row r="241" spans="12:18" hidden="1" x14ac:dyDescent="0.2">
      <c r="O241">
        <v>327291985.54000002</v>
      </c>
      <c r="P241">
        <v>368177493.66000003</v>
      </c>
      <c r="Q241">
        <v>284937300.91000003</v>
      </c>
      <c r="R241">
        <v>262559068.88</v>
      </c>
    </row>
    <row r="242" spans="12:18" hidden="1" x14ac:dyDescent="0.2">
      <c r="O242" s="19">
        <f>O237-O241</f>
        <v>0</v>
      </c>
      <c r="P242" s="19">
        <f t="shared" ref="P242:R242" si="33">P237-P241</f>
        <v>-53474650.410000026</v>
      </c>
      <c r="Q242" s="19">
        <f t="shared" si="33"/>
        <v>0</v>
      </c>
      <c r="R242" s="19">
        <f t="shared" si="33"/>
        <v>0</v>
      </c>
    </row>
    <row r="243" spans="12:18" hidden="1" x14ac:dyDescent="0.2"/>
    <row r="244" spans="12:18" hidden="1" x14ac:dyDescent="0.2"/>
    <row r="245" spans="12:18" hidden="1" x14ac:dyDescent="0.2"/>
    <row r="246" spans="12:18" hidden="1" x14ac:dyDescent="0.2"/>
    <row r="247" spans="12:18" hidden="1" x14ac:dyDescent="0.2"/>
    <row r="248" spans="12:18" hidden="1" x14ac:dyDescent="0.2"/>
    <row r="249" spans="12:18" hidden="1" x14ac:dyDescent="0.2">
      <c r="Q249" s="19">
        <f>3069759.15-Q253</f>
        <v>2503259.15</v>
      </c>
      <c r="R249" s="19">
        <f>6116343.18-R253</f>
        <v>200002.1799999997</v>
      </c>
    </row>
    <row r="250" spans="12:18" hidden="1" x14ac:dyDescent="0.2"/>
    <row r="251" spans="12:18" hidden="1" x14ac:dyDescent="0.2">
      <c r="L251" s="62" t="s">
        <v>328</v>
      </c>
      <c r="O251" s="19">
        <f>O13+O58+O59+O114+O115+O118+O121+O122+O123+O124+O125+O126+O127+O128+O129+O130+O131+O136+O138+O139+O140+O141+O142+O143+O144+O145+O147+O148+O149+O151+O152+O153+O154+O158+O159+O160+O161+O162+O163+O168+O169+O180+O183+O192+O193+O227</f>
        <v>33361419.110000003</v>
      </c>
      <c r="P251" s="19">
        <f>P13+P58+P59+P114+P115+P118+P121+P122+P123+P124+P125+P126+P127+P128+P129+P130+P131+P136+P137+P138+P139+P140+P141+P142+P143+P144+P145+P147+P148+P149+P151+P152+P153+P154+P158+P159+P160+P161+P162+P163+P168+P169+P174+P180+P183+P185+P187+P192+P193+P194+P195+P196+P197+P198+P227</f>
        <v>35166725</v>
      </c>
      <c r="Q251" s="19">
        <f t="shared" ref="Q251:R251" si="34">Q13+Q58+Q59+Q114+Q115+Q118+Q121+Q122+Q123+Q124+Q125+Q126+Q127+Q128+Q129+Q130+Q131+Q136+Q137+Q138+Q139+Q140+Q141+Q142+Q143+Q144+Q145+Q147+Q148+Q149+Q151+Q152+Q153+Q154+Q158+Q159+Q160+Q161+Q162+Q163+Q168+Q169+Q174+Q180+Q183+Q185+Q187+Q192+Q193+Q194+Q195+Q196+Q197+Q198+Q227</f>
        <v>29804572</v>
      </c>
      <c r="R251" s="19">
        <f t="shared" si="34"/>
        <v>29804223</v>
      </c>
    </row>
    <row r="252" spans="12:18" hidden="1" x14ac:dyDescent="0.2">
      <c r="O252" s="7">
        <v>34602339.600000001</v>
      </c>
      <c r="P252" s="7">
        <f>27819625+6280300+357700+709100</f>
        <v>35166725</v>
      </c>
      <c r="Q252" s="178">
        <f>23043972+6260300+357700+709100</f>
        <v>30371072</v>
      </c>
      <c r="R252" s="178">
        <f>23043623+11666441+323900+686600</f>
        <v>35720564</v>
      </c>
    </row>
    <row r="253" spans="12:18" hidden="1" x14ac:dyDescent="0.2">
      <c r="O253" s="19">
        <f>O252-O251</f>
        <v>1240920.4899999984</v>
      </c>
      <c r="P253" s="80">
        <f t="shared" ref="P253:R253" si="35">P252-P251</f>
        <v>0</v>
      </c>
      <c r="Q253" s="80">
        <f t="shared" si="35"/>
        <v>566500</v>
      </c>
      <c r="R253" s="80">
        <f t="shared" si="35"/>
        <v>5916341</v>
      </c>
    </row>
    <row r="254" spans="12:18" hidden="1" x14ac:dyDescent="0.2">
      <c r="L254" s="62" t="s">
        <v>329</v>
      </c>
      <c r="O254" s="19">
        <f>O175+O225</f>
        <v>1818707</v>
      </c>
      <c r="P254" s="19">
        <f>P175+P225</f>
        <v>1901934.4</v>
      </c>
      <c r="Q254" s="19">
        <f>Q175+Q225</f>
        <v>1963505.6</v>
      </c>
      <c r="R254" s="19">
        <f>R175+R225</f>
        <v>2030214.4</v>
      </c>
    </row>
    <row r="255" spans="12:18" hidden="1" x14ac:dyDescent="0.2">
      <c r="O255" s="7">
        <v>1818707</v>
      </c>
      <c r="P255" s="7"/>
      <c r="Q255" s="7"/>
      <c r="R255" s="7"/>
    </row>
    <row r="256" spans="12:18" hidden="1" x14ac:dyDescent="0.2">
      <c r="O256" s="17">
        <f>O255-O254</f>
        <v>0</v>
      </c>
      <c r="P256" s="17">
        <f t="shared" ref="P256:R256" si="36">P255-P254</f>
        <v>-1901934.4</v>
      </c>
      <c r="Q256" s="17">
        <f t="shared" si="36"/>
        <v>-1963505.6</v>
      </c>
      <c r="R256" s="17">
        <f t="shared" si="36"/>
        <v>-2030214.4</v>
      </c>
    </row>
    <row r="257" spans="1:18" hidden="1" x14ac:dyDescent="0.2">
      <c r="L257" s="62" t="s">
        <v>332</v>
      </c>
      <c r="O257" s="19">
        <f>O101</f>
        <v>3340009.5700000003</v>
      </c>
      <c r="P257" s="19">
        <f>P101</f>
        <v>3399970</v>
      </c>
      <c r="Q257" s="19">
        <f>Q101</f>
        <v>2720300</v>
      </c>
      <c r="R257" s="19">
        <f>R101</f>
        <v>2720300</v>
      </c>
    </row>
    <row r="258" spans="1:18" hidden="1" x14ac:dyDescent="0.2">
      <c r="O258" s="7">
        <v>3340009.57</v>
      </c>
      <c r="P258" s="7"/>
      <c r="Q258" s="7"/>
      <c r="R258" s="7"/>
    </row>
    <row r="259" spans="1:18" hidden="1" x14ac:dyDescent="0.2">
      <c r="O259" s="19">
        <f>O258-O257</f>
        <v>0</v>
      </c>
      <c r="P259" s="80">
        <f t="shared" ref="P259:R259" si="37">P258-P257</f>
        <v>-3399970</v>
      </c>
      <c r="Q259" s="80">
        <f t="shared" si="37"/>
        <v>-2720300</v>
      </c>
      <c r="R259" s="80">
        <f t="shared" si="37"/>
        <v>-2720300</v>
      </c>
    </row>
    <row r="260" spans="1:18" hidden="1" x14ac:dyDescent="0.2">
      <c r="L260" s="62" t="s">
        <v>333</v>
      </c>
      <c r="O260" s="19">
        <f>O60+O91+O107+O185+O195+O196+O214+O231+O232</f>
        <v>10655639.84</v>
      </c>
      <c r="P260" s="19">
        <f>P60+P91+P107+P214+P231+P232</f>
        <v>11107800.34</v>
      </c>
      <c r="Q260" s="19">
        <f>Q60+Q91+Q107+Q214+Q231+Q232</f>
        <v>9163063.4800000004</v>
      </c>
      <c r="R260" s="19">
        <f>R60+R91+R107+R214+R231+R232</f>
        <v>9121963.4800000004</v>
      </c>
    </row>
    <row r="261" spans="1:18" hidden="1" x14ac:dyDescent="0.2">
      <c r="O261" s="7">
        <v>10655639.84</v>
      </c>
      <c r="P261" s="7">
        <v>11107800.34</v>
      </c>
      <c r="Q261" s="7"/>
      <c r="R261" s="7"/>
    </row>
    <row r="262" spans="1:18" hidden="1" x14ac:dyDescent="0.2">
      <c r="O262" s="19">
        <f>O261-O260</f>
        <v>0</v>
      </c>
      <c r="P262" s="80">
        <f t="shared" ref="P262:R262" si="38">P261-P260</f>
        <v>0</v>
      </c>
      <c r="Q262" s="80">
        <f t="shared" si="38"/>
        <v>-9163063.4800000004</v>
      </c>
      <c r="R262" s="80">
        <f t="shared" si="38"/>
        <v>-9121963.4800000004</v>
      </c>
    </row>
    <row r="263" spans="1:18" hidden="1" x14ac:dyDescent="0.2">
      <c r="L263" s="62" t="s">
        <v>334</v>
      </c>
      <c r="O263" s="19">
        <f>O61+O77+O92+O99+O146+O230+O233</f>
        <v>21831659.269999996</v>
      </c>
      <c r="P263" s="19">
        <f>P61+P77+P92+P99+P146+P230+P233</f>
        <v>12049758.709999999</v>
      </c>
      <c r="Q263" s="19">
        <f>Q61+Q77+Q92+Q99+Q146+Q230+Q233</f>
        <v>32066350.359999999</v>
      </c>
      <c r="R263" s="19">
        <f>R61+R77+R92+R99+R146+R230+R233</f>
        <v>4862244.22</v>
      </c>
    </row>
    <row r="264" spans="1:18" hidden="1" x14ac:dyDescent="0.2">
      <c r="O264" s="7">
        <v>21831659.27</v>
      </c>
      <c r="P264" s="7">
        <v>12049758.710000001</v>
      </c>
      <c r="Q264" s="7"/>
      <c r="R264" s="7"/>
    </row>
    <row r="265" spans="1:18" hidden="1" x14ac:dyDescent="0.2">
      <c r="O265" s="19">
        <f>O264-O263</f>
        <v>0</v>
      </c>
      <c r="P265" s="80">
        <f t="shared" ref="P265:R265" si="39">P264-P263</f>
        <v>0</v>
      </c>
      <c r="Q265" s="80">
        <f t="shared" si="39"/>
        <v>-32066350.359999999</v>
      </c>
      <c r="R265" s="80">
        <f t="shared" si="39"/>
        <v>-4862244.22</v>
      </c>
    </row>
    <row r="266" spans="1:18" hidden="1" x14ac:dyDescent="0.2">
      <c r="L266" s="62" t="s">
        <v>330</v>
      </c>
      <c r="O266" s="19">
        <f>O14+O19+O27+O37+O46+O47+O189+O89+O90+O132+O133+O134+O135+O155+O156+O157+O166+O199+O200+O204+O206+O207+O208+O209+O216+O218+O220</f>
        <v>204695344.29999998</v>
      </c>
      <c r="P266" s="19">
        <f>P14+P19+P27+P37+P46+P47+P189+P89+P90+P132+P133+P134+P135+P155+P156+P157+P166+P199+P200+P204+P206+P207+P208+P209+P216+P218+P220</f>
        <v>200812128</v>
      </c>
      <c r="Q266" s="19">
        <f>Q14+Q19+Q27+Q37+Q46+Q47+Q189+Q89+Q90+Q132+Q133+Q134+Q135+Q155+Q156+Q157+Q166+Q199+Q200+Q204+Q206+Q207+Q208+Q209+Q216+Q218+Q220</f>
        <v>161767386</v>
      </c>
      <c r="R266" s="19">
        <f>R14+R19+R27+R37+R46+R47+R189+R89+R90+R132+R133+R134+R135+R155+R156+R157+R166+R199+R200+R204+R206+R207+R208+R209+R216+R218+R220</f>
        <v>166336850</v>
      </c>
    </row>
    <row r="267" spans="1:18" hidden="1" x14ac:dyDescent="0.2">
      <c r="O267" s="7">
        <v>203742647.28999999</v>
      </c>
      <c r="P267" s="7">
        <f>12677330+188134798</f>
        <v>200812128</v>
      </c>
      <c r="Q267" s="7"/>
      <c r="R267" s="7"/>
    </row>
    <row r="268" spans="1:18" hidden="1" x14ac:dyDescent="0.2">
      <c r="A268" s="18" t="s">
        <v>378</v>
      </c>
      <c r="O268" s="72">
        <f>O267-O266</f>
        <v>-952697.00999999046</v>
      </c>
      <c r="P268" s="72">
        <f t="shared" ref="P268:R268" si="40">P267-P266</f>
        <v>0</v>
      </c>
      <c r="Q268" s="72">
        <f t="shared" si="40"/>
        <v>-161767386</v>
      </c>
      <c r="R268" s="72">
        <f t="shared" si="40"/>
        <v>-166336850</v>
      </c>
    </row>
    <row r="269" spans="1:18" hidden="1" x14ac:dyDescent="0.2">
      <c r="L269" s="62" t="s">
        <v>335</v>
      </c>
      <c r="O269" s="19">
        <f>O62+O68+O78+O88+O109+O205</f>
        <v>23026477</v>
      </c>
      <c r="P269" s="19">
        <f>P62+P68+P78+P88+P109+P205</f>
        <v>21129051</v>
      </c>
      <c r="Q269" s="19">
        <f>Q62+Q68+Q78+Q88+Q109+Q205</f>
        <v>20871119.800000001</v>
      </c>
      <c r="R269" s="19">
        <f>R62+R68+R78+R88+R109+R205</f>
        <v>18653684</v>
      </c>
    </row>
    <row r="270" spans="1:18" hidden="1" x14ac:dyDescent="0.2">
      <c r="O270" s="7">
        <v>23026477</v>
      </c>
      <c r="P270" s="7">
        <v>21129051</v>
      </c>
      <c r="Q270" s="7"/>
      <c r="R270" s="7"/>
    </row>
    <row r="271" spans="1:18" hidden="1" x14ac:dyDescent="0.2">
      <c r="O271" s="72">
        <f>O270-O269</f>
        <v>0</v>
      </c>
      <c r="P271" s="72">
        <f t="shared" ref="P271:R271" si="41">P270-P269</f>
        <v>0</v>
      </c>
      <c r="Q271" s="72">
        <f t="shared" si="41"/>
        <v>-20871119.800000001</v>
      </c>
      <c r="R271" s="72">
        <f t="shared" si="41"/>
        <v>-18653684</v>
      </c>
    </row>
    <row r="272" spans="1:18" hidden="1" x14ac:dyDescent="0.2">
      <c r="L272" s="62" t="s">
        <v>32</v>
      </c>
      <c r="O272" s="19">
        <f>O12+O100+O164+O172+O187+O189+O197+O198+O199+O200+O201+O202+O210+O211+O212+O213</f>
        <v>21689789.68</v>
      </c>
      <c r="P272" s="19">
        <f>P12+P100+P164+P172+P201+P202+P210+P211+P212+P213</f>
        <v>24141715.800000001</v>
      </c>
      <c r="Q272" s="19">
        <f t="shared" ref="Q272:R272" si="42">Q12+Q100+Q164+Q172+Q201+Q202+Q210+Q211+Q212+Q213</f>
        <v>23954003.670000002</v>
      </c>
      <c r="R272" s="19">
        <f t="shared" si="42"/>
        <v>26402589.780000001</v>
      </c>
    </row>
    <row r="273" spans="12:18" hidden="1" x14ac:dyDescent="0.2">
      <c r="O273" s="7">
        <v>21689789.68</v>
      </c>
      <c r="P273" s="7">
        <v>24161715.800000001</v>
      </c>
      <c r="Q273" s="7">
        <v>23954003.670000002</v>
      </c>
      <c r="R273" s="7">
        <v>26402589.780000001</v>
      </c>
    </row>
    <row r="274" spans="12:18" hidden="1" x14ac:dyDescent="0.2">
      <c r="O274" s="72">
        <f>O273-O272</f>
        <v>0</v>
      </c>
      <c r="P274" s="72">
        <f t="shared" ref="P274:R274" si="43">P273-P272</f>
        <v>20000</v>
      </c>
      <c r="Q274" s="72">
        <f t="shared" si="43"/>
        <v>0</v>
      </c>
      <c r="R274" s="72">
        <f t="shared" si="43"/>
        <v>0</v>
      </c>
    </row>
    <row r="275" spans="12:18" hidden="1" x14ac:dyDescent="0.2">
      <c r="L275" s="62" t="s">
        <v>331</v>
      </c>
      <c r="O275" s="19"/>
      <c r="P275" s="19"/>
      <c r="Q275" s="19"/>
      <c r="R275" s="19"/>
    </row>
    <row r="276" spans="12:18" hidden="1" x14ac:dyDescent="0.2">
      <c r="O276" s="7"/>
      <c r="P276" s="7"/>
      <c r="Q276" s="7"/>
      <c r="R276" s="7"/>
    </row>
    <row r="277" spans="12:18" hidden="1" x14ac:dyDescent="0.2"/>
    <row r="278" spans="12:18" hidden="1" x14ac:dyDescent="0.2"/>
    <row r="279" spans="12:18" hidden="1" x14ac:dyDescent="0.2">
      <c r="P279">
        <v>314702843.25</v>
      </c>
    </row>
    <row r="280" spans="12:18" hidden="1" x14ac:dyDescent="0.2"/>
    <row r="281" spans="12:18" hidden="1" x14ac:dyDescent="0.2">
      <c r="P281" s="10">
        <f>P237-P279</f>
        <v>0</v>
      </c>
    </row>
  </sheetData>
  <mergeCells count="509">
    <mergeCell ref="E116:E117"/>
    <mergeCell ref="G116:G117"/>
    <mergeCell ref="J116:J117"/>
    <mergeCell ref="I116:I117"/>
    <mergeCell ref="B120:B145"/>
    <mergeCell ref="E133:E145"/>
    <mergeCell ref="E120:E132"/>
    <mergeCell ref="J120:J145"/>
    <mergeCell ref="K121:K131"/>
    <mergeCell ref="J150:J162"/>
    <mergeCell ref="I150:I162"/>
    <mergeCell ref="G150:G162"/>
    <mergeCell ref="H148:H149"/>
    <mergeCell ref="I148:I149"/>
    <mergeCell ref="E148:E149"/>
    <mergeCell ref="D148:D149"/>
    <mergeCell ref="D120:D132"/>
    <mergeCell ref="D133:D145"/>
    <mergeCell ref="I121:I129"/>
    <mergeCell ref="F120:F145"/>
    <mergeCell ref="H121:H129"/>
    <mergeCell ref="H139:H145"/>
    <mergeCell ref="H130:H132"/>
    <mergeCell ref="H133:H138"/>
    <mergeCell ref="G120:G145"/>
    <mergeCell ref="I139:I145"/>
    <mergeCell ref="I133:I138"/>
    <mergeCell ref="I130:I132"/>
    <mergeCell ref="I182:I190"/>
    <mergeCell ref="E175:E176"/>
    <mergeCell ref="E177:E178"/>
    <mergeCell ref="J175:J179"/>
    <mergeCell ref="D166:D167"/>
    <mergeCell ref="E166:E167"/>
    <mergeCell ref="F166:F167"/>
    <mergeCell ref="H166:H167"/>
    <mergeCell ref="G166:G167"/>
    <mergeCell ref="I166:I167"/>
    <mergeCell ref="F175:F179"/>
    <mergeCell ref="D177:D178"/>
    <mergeCell ref="D175:D176"/>
    <mergeCell ref="R225:R226"/>
    <mergeCell ref="Q225:Q226"/>
    <mergeCell ref="P225:P226"/>
    <mergeCell ref="O225:O226"/>
    <mergeCell ref="J206:J210"/>
    <mergeCell ref="G203:G204"/>
    <mergeCell ref="G205:G206"/>
    <mergeCell ref="G209:G210"/>
    <mergeCell ref="G207:G208"/>
    <mergeCell ref="H211:H212"/>
    <mergeCell ref="I211:I212"/>
    <mergeCell ref="I206:I210"/>
    <mergeCell ref="I204:I205"/>
    <mergeCell ref="K204:K205"/>
    <mergeCell ref="K206:K210"/>
    <mergeCell ref="M211:M212"/>
    <mergeCell ref="L211:L212"/>
    <mergeCell ref="K211:K212"/>
    <mergeCell ref="N206:N208"/>
    <mergeCell ref="R220:R221"/>
    <mergeCell ref="Q220:Q221"/>
    <mergeCell ref="P220:P221"/>
    <mergeCell ref="O220:O221"/>
    <mergeCell ref="N220:N221"/>
    <mergeCell ref="F225:F226"/>
    <mergeCell ref="H225:H226"/>
    <mergeCell ref="G225:G226"/>
    <mergeCell ref="I225:I226"/>
    <mergeCell ref="N225:N226"/>
    <mergeCell ref="M225:M226"/>
    <mergeCell ref="L225:L226"/>
    <mergeCell ref="K225:K226"/>
    <mergeCell ref="J225:J226"/>
    <mergeCell ref="F207:F208"/>
    <mergeCell ref="F209:F210"/>
    <mergeCell ref="H206:H210"/>
    <mergeCell ref="H204:H205"/>
    <mergeCell ref="H192:H198"/>
    <mergeCell ref="G195:G196"/>
    <mergeCell ref="G192:G194"/>
    <mergeCell ref="G197:G198"/>
    <mergeCell ref="G199:G200"/>
    <mergeCell ref="C203:C210"/>
    <mergeCell ref="B203:B210"/>
    <mergeCell ref="F168:F169"/>
    <mergeCell ref="G168:G169"/>
    <mergeCell ref="O172:O173"/>
    <mergeCell ref="N172:N173"/>
    <mergeCell ref="M172:M173"/>
    <mergeCell ref="L172:L173"/>
    <mergeCell ref="K172:K173"/>
    <mergeCell ref="J172:J173"/>
    <mergeCell ref="K187:K188"/>
    <mergeCell ref="M187:M188"/>
    <mergeCell ref="D182:D190"/>
    <mergeCell ref="E182:E190"/>
    <mergeCell ref="L192:L193"/>
    <mergeCell ref="K192:K193"/>
    <mergeCell ref="M195:M196"/>
    <mergeCell ref="L195:L196"/>
    <mergeCell ref="K195:K196"/>
    <mergeCell ref="M197:M198"/>
    <mergeCell ref="L197:L198"/>
    <mergeCell ref="K197:K198"/>
    <mergeCell ref="M168:M169"/>
    <mergeCell ref="M175:M179"/>
    <mergeCell ref="R172:R173"/>
    <mergeCell ref="Q172:Q173"/>
    <mergeCell ref="P172:P173"/>
    <mergeCell ref="J101:J106"/>
    <mergeCell ref="I101:I106"/>
    <mergeCell ref="H101:H106"/>
    <mergeCell ref="G101:G106"/>
    <mergeCell ref="F101:F106"/>
    <mergeCell ref="E101:E106"/>
    <mergeCell ref="L109:L112"/>
    <mergeCell ref="K109:K112"/>
    <mergeCell ref="L114:L115"/>
    <mergeCell ref="K141:K142"/>
    <mergeCell ref="M143:M145"/>
    <mergeCell ref="L143:L145"/>
    <mergeCell ref="K143:K145"/>
    <mergeCell ref="K132:K135"/>
    <mergeCell ref="L132:L135"/>
    <mergeCell ref="L136:L140"/>
    <mergeCell ref="K136:K140"/>
    <mergeCell ref="M136:M138"/>
    <mergeCell ref="L148:L149"/>
    <mergeCell ref="K148:K149"/>
    <mergeCell ref="K151:K154"/>
    <mergeCell ref="D101:D106"/>
    <mergeCell ref="C101:C106"/>
    <mergeCell ref="B101:B106"/>
    <mergeCell ref="J92:J97"/>
    <mergeCell ref="I92:I97"/>
    <mergeCell ref="H92:H97"/>
    <mergeCell ref="G92:G97"/>
    <mergeCell ref="F92:F97"/>
    <mergeCell ref="E92:E97"/>
    <mergeCell ref="D92:D97"/>
    <mergeCell ref="B92:B97"/>
    <mergeCell ref="F98:F100"/>
    <mergeCell ref="D98:D100"/>
    <mergeCell ref="J98:J100"/>
    <mergeCell ref="I98:I100"/>
    <mergeCell ref="H98:H100"/>
    <mergeCell ref="B98:B100"/>
    <mergeCell ref="E98:E100"/>
    <mergeCell ref="G98:G100"/>
    <mergeCell ref="F68:F75"/>
    <mergeCell ref="B68:B75"/>
    <mergeCell ref="D68:D71"/>
    <mergeCell ref="D72:D75"/>
    <mergeCell ref="J76:J78"/>
    <mergeCell ref="I76:I78"/>
    <mergeCell ref="H76:H78"/>
    <mergeCell ref="G76:G78"/>
    <mergeCell ref="F76:F78"/>
    <mergeCell ref="D77:D78"/>
    <mergeCell ref="E77:E78"/>
    <mergeCell ref="E72:E75"/>
    <mergeCell ref="E68:E71"/>
    <mergeCell ref="C76:C78"/>
    <mergeCell ref="B76:B78"/>
    <mergeCell ref="J62:J67"/>
    <mergeCell ref="I62:I67"/>
    <mergeCell ref="L68:L75"/>
    <mergeCell ref="K68:K75"/>
    <mergeCell ref="J68:J75"/>
    <mergeCell ref="I68:I75"/>
    <mergeCell ref="H68:H75"/>
    <mergeCell ref="G68:G75"/>
    <mergeCell ref="H62:H64"/>
    <mergeCell ref="H65:H67"/>
    <mergeCell ref="B62:B67"/>
    <mergeCell ref="E62:E63"/>
    <mergeCell ref="E64:E67"/>
    <mergeCell ref="F62:F67"/>
    <mergeCell ref="G62:G67"/>
    <mergeCell ref="E47:E50"/>
    <mergeCell ref="E51:E56"/>
    <mergeCell ref="F47:F56"/>
    <mergeCell ref="G47:G56"/>
    <mergeCell ref="C47:C56"/>
    <mergeCell ref="B47:B56"/>
    <mergeCell ref="D65:D67"/>
    <mergeCell ref="D62:D64"/>
    <mergeCell ref="J47:J56"/>
    <mergeCell ref="I47:I56"/>
    <mergeCell ref="H47:H56"/>
    <mergeCell ref="D57:D61"/>
    <mergeCell ref="I57:I61"/>
    <mergeCell ref="H57:H61"/>
    <mergeCell ref="G57:G61"/>
    <mergeCell ref="F57:F61"/>
    <mergeCell ref="E57:E61"/>
    <mergeCell ref="J57:J61"/>
    <mergeCell ref="A47:A56"/>
    <mergeCell ref="D51:D56"/>
    <mergeCell ref="D47:D50"/>
    <mergeCell ref="D37:D41"/>
    <mergeCell ref="D42:D45"/>
    <mergeCell ref="H27:H36"/>
    <mergeCell ref="G27:G36"/>
    <mergeCell ref="F27:F36"/>
    <mergeCell ref="E27:E36"/>
    <mergeCell ref="D27:D36"/>
    <mergeCell ref="A27:A36"/>
    <mergeCell ref="A37:A45"/>
    <mergeCell ref="J37:J45"/>
    <mergeCell ref="I37:I45"/>
    <mergeCell ref="H37:H45"/>
    <mergeCell ref="G37:G45"/>
    <mergeCell ref="F37:F45"/>
    <mergeCell ref="E37:E45"/>
    <mergeCell ref="D12:D13"/>
    <mergeCell ref="C12:C13"/>
    <mergeCell ref="B12:B13"/>
    <mergeCell ref="J12:J13"/>
    <mergeCell ref="C27:C36"/>
    <mergeCell ref="C37:C45"/>
    <mergeCell ref="B27:B36"/>
    <mergeCell ref="C19:C26"/>
    <mergeCell ref="B19:B26"/>
    <mergeCell ref="J27:J36"/>
    <mergeCell ref="I27:I36"/>
    <mergeCell ref="B37:B45"/>
    <mergeCell ref="A12:A13"/>
    <mergeCell ref="H14:H18"/>
    <mergeCell ref="G14:G18"/>
    <mergeCell ref="F14:F18"/>
    <mergeCell ref="E14:E18"/>
    <mergeCell ref="D14:D18"/>
    <mergeCell ref="H5:I5"/>
    <mergeCell ref="H6:H7"/>
    <mergeCell ref="I6:I7"/>
    <mergeCell ref="I12:I13"/>
    <mergeCell ref="H12:H13"/>
    <mergeCell ref="G12:G13"/>
    <mergeCell ref="F12:F13"/>
    <mergeCell ref="E12:E13"/>
    <mergeCell ref="C14:C18"/>
    <mergeCell ref="B14:B18"/>
    <mergeCell ref="A14:A18"/>
    <mergeCell ref="K92:K97"/>
    <mergeCell ref="K98:K100"/>
    <mergeCell ref="M102:M105"/>
    <mergeCell ref="L101:L106"/>
    <mergeCell ref="K101:K106"/>
    <mergeCell ref="K76:K78"/>
    <mergeCell ref="L122:L131"/>
    <mergeCell ref="L79:L84"/>
    <mergeCell ref="K4:N4"/>
    <mergeCell ref="R6:R7"/>
    <mergeCell ref="Q6:Q7"/>
    <mergeCell ref="L62:L67"/>
    <mergeCell ref="K62:K67"/>
    <mergeCell ref="L14:L18"/>
    <mergeCell ref="K14:K18"/>
    <mergeCell ref="L27:L36"/>
    <mergeCell ref="K27:K36"/>
    <mergeCell ref="L19:L26"/>
    <mergeCell ref="K19:K26"/>
    <mergeCell ref="O4:O6"/>
    <mergeCell ref="A168:A169"/>
    <mergeCell ref="C87:C90"/>
    <mergeCell ref="A1:R1"/>
    <mergeCell ref="A2:R2"/>
    <mergeCell ref="A3:R3"/>
    <mergeCell ref="A4:A7"/>
    <mergeCell ref="B4:B7"/>
    <mergeCell ref="C4:C7"/>
    <mergeCell ref="D4:I4"/>
    <mergeCell ref="J4:J7"/>
    <mergeCell ref="D6:D7"/>
    <mergeCell ref="E6:E7"/>
    <mergeCell ref="D5:E5"/>
    <mergeCell ref="F5:G5"/>
    <mergeCell ref="F6:F7"/>
    <mergeCell ref="G6:G7"/>
    <mergeCell ref="L38:L41"/>
    <mergeCell ref="K38:K41"/>
    <mergeCell ref="L42:L45"/>
    <mergeCell ref="K42:K45"/>
    <mergeCell ref="M132:M133"/>
    <mergeCell ref="M48:M54"/>
    <mergeCell ref="P4:P7"/>
    <mergeCell ref="Q4:R5"/>
    <mergeCell ref="A182:A190"/>
    <mergeCell ref="C191:C200"/>
    <mergeCell ref="B191:B200"/>
    <mergeCell ref="A191:A200"/>
    <mergeCell ref="A62:A67"/>
    <mergeCell ref="C62:C67"/>
    <mergeCell ref="A175:A179"/>
    <mergeCell ref="C175:C179"/>
    <mergeCell ref="A68:A75"/>
    <mergeCell ref="C68:C75"/>
    <mergeCell ref="A79:A86"/>
    <mergeCell ref="C79:C86"/>
    <mergeCell ref="A92:A97"/>
    <mergeCell ref="C92:C97"/>
    <mergeCell ref="A98:A100"/>
    <mergeCell ref="C98:C100"/>
    <mergeCell ref="A120:A145"/>
    <mergeCell ref="C120:C145"/>
    <mergeCell ref="C109:C112"/>
    <mergeCell ref="B109:B112"/>
    <mergeCell ref="A109:A112"/>
    <mergeCell ref="A150:A162"/>
    <mergeCell ref="C150:C162"/>
    <mergeCell ref="C148:C149"/>
    <mergeCell ref="A216:A217"/>
    <mergeCell ref="C216:C217"/>
    <mergeCell ref="A218:A219"/>
    <mergeCell ref="C218:C219"/>
    <mergeCell ref="A220:A221"/>
    <mergeCell ref="C220:C221"/>
    <mergeCell ref="A225:A226"/>
    <mergeCell ref="C225:C226"/>
    <mergeCell ref="C211:C212"/>
    <mergeCell ref="B211:B212"/>
    <mergeCell ref="A211:A212"/>
    <mergeCell ref="A116:A117"/>
    <mergeCell ref="C116:C117"/>
    <mergeCell ref="B116:B117"/>
    <mergeCell ref="L116:L117"/>
    <mergeCell ref="K116:K117"/>
    <mergeCell ref="M116:M117"/>
    <mergeCell ref="B79:B86"/>
    <mergeCell ref="M80:M81"/>
    <mergeCell ref="M82:M83"/>
    <mergeCell ref="K79:K86"/>
    <mergeCell ref="M89:M90"/>
    <mergeCell ref="L89:L90"/>
    <mergeCell ref="K89:K90"/>
    <mergeCell ref="G87:G90"/>
    <mergeCell ref="F87:F90"/>
    <mergeCell ref="E87:E90"/>
    <mergeCell ref="J87:J90"/>
    <mergeCell ref="I87:I90"/>
    <mergeCell ref="H87:H90"/>
    <mergeCell ref="M109:M112"/>
    <mergeCell ref="A101:A106"/>
    <mergeCell ref="I109:I112"/>
    <mergeCell ref="G109:G112"/>
    <mergeCell ref="H109:H112"/>
    <mergeCell ref="A172:A173"/>
    <mergeCell ref="A19:A26"/>
    <mergeCell ref="J14:J18"/>
    <mergeCell ref="I14:I18"/>
    <mergeCell ref="G19:G26"/>
    <mergeCell ref="F19:F26"/>
    <mergeCell ref="E19:E26"/>
    <mergeCell ref="D19:D26"/>
    <mergeCell ref="I19:I26"/>
    <mergeCell ref="H19:H26"/>
    <mergeCell ref="J19:J26"/>
    <mergeCell ref="A76:A78"/>
    <mergeCell ref="D79:D86"/>
    <mergeCell ref="E79:E86"/>
    <mergeCell ref="F79:F86"/>
    <mergeCell ref="J79:J86"/>
    <mergeCell ref="I79:I86"/>
    <mergeCell ref="H79:H86"/>
    <mergeCell ref="G79:G86"/>
    <mergeCell ref="D87:D90"/>
    <mergeCell ref="B87:B90"/>
    <mergeCell ref="A87:A90"/>
    <mergeCell ref="B148:B149"/>
    <mergeCell ref="A148:A149"/>
    <mergeCell ref="L151:L154"/>
    <mergeCell ref="K158:K160"/>
    <mergeCell ref="L158:L160"/>
    <mergeCell ref="F172:F173"/>
    <mergeCell ref="G172:G173"/>
    <mergeCell ref="G175:G179"/>
    <mergeCell ref="I175:I179"/>
    <mergeCell ref="F185:F186"/>
    <mergeCell ref="F189:F190"/>
    <mergeCell ref="F187:F188"/>
    <mergeCell ref="F183:F184"/>
    <mergeCell ref="G189:G190"/>
    <mergeCell ref="G187:G188"/>
    <mergeCell ref="G185:G186"/>
    <mergeCell ref="G183:G184"/>
    <mergeCell ref="H172:H173"/>
    <mergeCell ref="I172:I173"/>
    <mergeCell ref="L168:L169"/>
    <mergeCell ref="K168:K169"/>
    <mergeCell ref="L175:L179"/>
    <mergeCell ref="K175:K179"/>
    <mergeCell ref="L183:L184"/>
    <mergeCell ref="K183:K184"/>
    <mergeCell ref="H175:H179"/>
    <mergeCell ref="M183:M184"/>
    <mergeCell ref="M189:M190"/>
    <mergeCell ref="L189:L190"/>
    <mergeCell ref="K189:K190"/>
    <mergeCell ref="M185:M186"/>
    <mergeCell ref="L185:L186"/>
    <mergeCell ref="K185:K186"/>
    <mergeCell ref="L187:L188"/>
    <mergeCell ref="M199:M200"/>
    <mergeCell ref="L199:L200"/>
    <mergeCell ref="K199:K200"/>
    <mergeCell ref="A57:A61"/>
    <mergeCell ref="C57:C61"/>
    <mergeCell ref="B57:B61"/>
    <mergeCell ref="K48:K56"/>
    <mergeCell ref="L48:L56"/>
    <mergeCell ref="M55:M56"/>
    <mergeCell ref="A203:A210"/>
    <mergeCell ref="M69:M70"/>
    <mergeCell ref="M63:M64"/>
    <mergeCell ref="M206:M209"/>
    <mergeCell ref="M122:M129"/>
    <mergeCell ref="M141:M142"/>
    <mergeCell ref="L141:L142"/>
    <mergeCell ref="A113:A115"/>
    <mergeCell ref="F116:F117"/>
    <mergeCell ref="D116:D117"/>
    <mergeCell ref="M192:M193"/>
    <mergeCell ref="D150:D154"/>
    <mergeCell ref="D155:D162"/>
    <mergeCell ref="E150:E154"/>
    <mergeCell ref="E155:E162"/>
    <mergeCell ref="F199:F200"/>
    <mergeCell ref="F197:F198"/>
    <mergeCell ref="F195:F196"/>
    <mergeCell ref="B175:B179"/>
    <mergeCell ref="H182:H190"/>
    <mergeCell ref="H150:H154"/>
    <mergeCell ref="H155:H162"/>
    <mergeCell ref="F150:F162"/>
    <mergeCell ref="C164:C165"/>
    <mergeCell ref="B164:B165"/>
    <mergeCell ref="C168:C169"/>
    <mergeCell ref="B168:B169"/>
    <mergeCell ref="C182:C190"/>
    <mergeCell ref="C172:C173"/>
    <mergeCell ref="B182:B190"/>
    <mergeCell ref="B166:B167"/>
    <mergeCell ref="C166:C167"/>
    <mergeCell ref="A164:A165"/>
    <mergeCell ref="J166:J167"/>
    <mergeCell ref="F164:F165"/>
    <mergeCell ref="G164:G165"/>
    <mergeCell ref="R164:R165"/>
    <mergeCell ref="Q164:Q165"/>
    <mergeCell ref="P164:P165"/>
    <mergeCell ref="O164:O165"/>
    <mergeCell ref="N164:N165"/>
    <mergeCell ref="M164:M165"/>
    <mergeCell ref="L164:L165"/>
    <mergeCell ref="K164:K165"/>
    <mergeCell ref="J164:J165"/>
    <mergeCell ref="I164:I165"/>
    <mergeCell ref="H164:H165"/>
    <mergeCell ref="A166:A167"/>
    <mergeCell ref="F109:F112"/>
    <mergeCell ref="D109:D112"/>
    <mergeCell ref="E109:E112"/>
    <mergeCell ref="J109:J112"/>
    <mergeCell ref="I220:I221"/>
    <mergeCell ref="G220:G221"/>
    <mergeCell ref="F220:F221"/>
    <mergeCell ref="H220:H221"/>
    <mergeCell ref="H218:H219"/>
    <mergeCell ref="F218:F219"/>
    <mergeCell ref="H216:H217"/>
    <mergeCell ref="I216:I217"/>
    <mergeCell ref="E191:E200"/>
    <mergeCell ref="D191:D200"/>
    <mergeCell ref="I192:I198"/>
    <mergeCell ref="H199:H200"/>
    <mergeCell ref="I199:I200"/>
    <mergeCell ref="F191:F194"/>
    <mergeCell ref="D203:D210"/>
    <mergeCell ref="E203:E210"/>
    <mergeCell ref="D211:D212"/>
    <mergeCell ref="E211:E212"/>
    <mergeCell ref="F203:F204"/>
    <mergeCell ref="F205:F206"/>
    <mergeCell ref="M220:M221"/>
    <mergeCell ref="L220:L221"/>
    <mergeCell ref="K220:K221"/>
    <mergeCell ref="J220:J221"/>
    <mergeCell ref="I218:I219"/>
    <mergeCell ref="G218:G219"/>
    <mergeCell ref="R218:R219"/>
    <mergeCell ref="Q218:Q219"/>
    <mergeCell ref="P218:P219"/>
    <mergeCell ref="O218:O219"/>
    <mergeCell ref="N218:N219"/>
    <mergeCell ref="M218:M219"/>
    <mergeCell ref="L218:L219"/>
    <mergeCell ref="K218:K219"/>
    <mergeCell ref="J218:J219"/>
    <mergeCell ref="R216:R217"/>
    <mergeCell ref="Q216:Q217"/>
    <mergeCell ref="P216:P217"/>
    <mergeCell ref="O216:O217"/>
    <mergeCell ref="N216:N217"/>
    <mergeCell ref="M216:M217"/>
    <mergeCell ref="L216:L217"/>
    <mergeCell ref="K216:K217"/>
    <mergeCell ref="J216:J217"/>
  </mergeCells>
  <pageMargins left="0.39370078740157483" right="0.39370078740157483" top="0" bottom="0" header="0.31496062992125984" footer="0.31496062992125984"/>
  <pageSetup paperSize="9" scale="65" orientation="portrait"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2022-07-14T13:20:27Z</dcterms:modified>
</cp:coreProperties>
</file>