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4" activeTab="4"/>
  </bookViews>
  <sheets>
    <sheet name="1.Дох" sheetId="15" state="hidden" r:id="rId1"/>
    <sheet name="6.ВС" sheetId="1" state="hidden" r:id="rId2"/>
    <sheet name="7.ФС" sheetId="3" state="hidden" r:id="rId3"/>
    <sheet name="8.ПС" sheetId="2" state="hidden" r:id="rId4"/>
    <sheet name="Ист." sheetId="45" r:id="rId5"/>
  </sheets>
  <definedNames>
    <definedName name="_xlnm.Print_Titles" localSheetId="0">'1.Дох'!$6:$6</definedName>
    <definedName name="_xlnm.Print_Titles" localSheetId="1">'6.ВС'!$A:$L,'6.ВС'!$5:$5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F12" i="45" l="1"/>
  <c r="E7" i="15"/>
  <c r="E15" i="45"/>
  <c r="E14" i="45"/>
  <c r="E13" i="45"/>
  <c r="E12" i="45"/>
  <c r="H22" i="45" l="1"/>
  <c r="E22" i="45"/>
  <c r="H16" i="45"/>
  <c r="G15" i="45"/>
  <c r="F15" i="45"/>
  <c r="G14" i="45"/>
  <c r="F14" i="45"/>
  <c r="F13" i="45" s="1"/>
  <c r="G13" i="45"/>
  <c r="H12" i="45"/>
  <c r="G11" i="45"/>
  <c r="G10" i="45" s="1"/>
  <c r="G9" i="45" s="1"/>
  <c r="F11" i="45"/>
  <c r="F10" i="45" s="1"/>
  <c r="F9" i="45" s="1"/>
  <c r="E11" i="45"/>
  <c r="E10" i="45" s="1"/>
  <c r="E9" i="45" s="1"/>
  <c r="E8" i="45" s="1"/>
  <c r="E7" i="45" s="1"/>
  <c r="G17" i="45" l="1"/>
  <c r="G8" i="45"/>
  <c r="F8" i="45"/>
  <c r="F7" i="45" s="1"/>
  <c r="H11" i="45"/>
  <c r="H10" i="45"/>
  <c r="H8" i="45"/>
  <c r="H14" i="45"/>
  <c r="G7" i="45"/>
  <c r="H7" i="45" s="1"/>
  <c r="H13" i="45"/>
  <c r="H15" i="45"/>
  <c r="H9" i="45"/>
  <c r="E17" i="45"/>
  <c r="F17" i="45"/>
  <c r="H17" i="45" s="1"/>
  <c r="E179" i="15" l="1"/>
  <c r="G179" i="15" s="1"/>
  <c r="E178" i="15"/>
  <c r="G178" i="15" s="1"/>
  <c r="F177" i="15"/>
  <c r="D177" i="15"/>
  <c r="C177" i="15"/>
  <c r="C176" i="15" s="1"/>
  <c r="F176" i="15"/>
  <c r="E175" i="15"/>
  <c r="G175" i="15" s="1"/>
  <c r="F174" i="15"/>
  <c r="D174" i="15"/>
  <c r="C174" i="15"/>
  <c r="G173" i="15"/>
  <c r="E173" i="15"/>
  <c r="F172" i="15"/>
  <c r="E172" i="15"/>
  <c r="G172" i="15" s="1"/>
  <c r="D172" i="15"/>
  <c r="C172" i="15"/>
  <c r="E171" i="15"/>
  <c r="G171" i="15" s="1"/>
  <c r="F170" i="15"/>
  <c r="D170" i="15"/>
  <c r="C170" i="15"/>
  <c r="G169" i="15"/>
  <c r="E169" i="15"/>
  <c r="G168" i="15"/>
  <c r="F168" i="15"/>
  <c r="E168" i="15"/>
  <c r="D168" i="15"/>
  <c r="C168" i="15"/>
  <c r="C167" i="15" s="1"/>
  <c r="F167" i="15"/>
  <c r="D167" i="15"/>
  <c r="E166" i="15"/>
  <c r="E165" i="15" s="1"/>
  <c r="F165" i="15"/>
  <c r="D165" i="15"/>
  <c r="C165" i="15"/>
  <c r="E164" i="15"/>
  <c r="G164" i="15" s="1"/>
  <c r="F163" i="15"/>
  <c r="D163" i="15"/>
  <c r="C163" i="15"/>
  <c r="G162" i="15"/>
  <c r="E162" i="15"/>
  <c r="F161" i="15"/>
  <c r="E161" i="15"/>
  <c r="G161" i="15" s="1"/>
  <c r="D161" i="15"/>
  <c r="C161" i="15"/>
  <c r="E160" i="15"/>
  <c r="G160" i="15" s="1"/>
  <c r="F159" i="15"/>
  <c r="D159" i="15"/>
  <c r="C159" i="15"/>
  <c r="G158" i="15"/>
  <c r="E158" i="15"/>
  <c r="G157" i="15"/>
  <c r="F157" i="15"/>
  <c r="E157" i="15"/>
  <c r="D157" i="15"/>
  <c r="C157" i="15"/>
  <c r="E156" i="15"/>
  <c r="G156" i="15" s="1"/>
  <c r="F155" i="15"/>
  <c r="D155" i="15"/>
  <c r="C155" i="15"/>
  <c r="G154" i="15"/>
  <c r="E154" i="15"/>
  <c r="G153" i="15"/>
  <c r="E153" i="15"/>
  <c r="E152" i="15"/>
  <c r="G152" i="15" s="1"/>
  <c r="G151" i="15"/>
  <c r="E151" i="15"/>
  <c r="G150" i="15"/>
  <c r="E150" i="15"/>
  <c r="G149" i="15"/>
  <c r="E149" i="15"/>
  <c r="E148" i="15"/>
  <c r="G148" i="15" s="1"/>
  <c r="G147" i="15"/>
  <c r="E147" i="15"/>
  <c r="G146" i="15"/>
  <c r="E146" i="15"/>
  <c r="G145" i="15"/>
  <c r="E145" i="15"/>
  <c r="F144" i="15"/>
  <c r="E144" i="15"/>
  <c r="E143" i="15" s="1"/>
  <c r="D144" i="15"/>
  <c r="C144" i="15"/>
  <c r="C143" i="15" s="1"/>
  <c r="F143" i="15"/>
  <c r="F142" i="15" s="1"/>
  <c r="D143" i="15"/>
  <c r="D142" i="15" s="1"/>
  <c r="G141" i="15"/>
  <c r="E140" i="15"/>
  <c r="G140" i="15" s="1"/>
  <c r="G139" i="15"/>
  <c r="E139" i="15"/>
  <c r="E138" i="15"/>
  <c r="G138" i="15" s="1"/>
  <c r="G137" i="15"/>
  <c r="E137" i="15"/>
  <c r="G136" i="15"/>
  <c r="E136" i="15"/>
  <c r="G135" i="15"/>
  <c r="E135" i="15"/>
  <c r="F134" i="15"/>
  <c r="D134" i="15"/>
  <c r="D133" i="15" s="1"/>
  <c r="C134" i="15"/>
  <c r="C133" i="15" s="1"/>
  <c r="F133" i="15"/>
  <c r="G132" i="15"/>
  <c r="F131" i="15"/>
  <c r="G131" i="15" s="1"/>
  <c r="E131" i="15"/>
  <c r="G130" i="15"/>
  <c r="F129" i="15"/>
  <c r="G129" i="15" s="1"/>
  <c r="E129" i="15"/>
  <c r="D129" i="15"/>
  <c r="C129" i="15"/>
  <c r="G128" i="15"/>
  <c r="E128" i="15"/>
  <c r="F127" i="15"/>
  <c r="E127" i="15"/>
  <c r="G127" i="15" s="1"/>
  <c r="C127" i="15"/>
  <c r="E126" i="15"/>
  <c r="E125" i="15" s="1"/>
  <c r="F125" i="15"/>
  <c r="F122" i="15" s="1"/>
  <c r="F121" i="15" s="1"/>
  <c r="D125" i="15"/>
  <c r="C125" i="15"/>
  <c r="E124" i="15"/>
  <c r="G124" i="15" s="1"/>
  <c r="F123" i="15"/>
  <c r="D123" i="15"/>
  <c r="C123" i="15"/>
  <c r="E122" i="15"/>
  <c r="D121" i="15"/>
  <c r="C121" i="15"/>
  <c r="G120" i="15"/>
  <c r="F119" i="15"/>
  <c r="G119" i="15" s="1"/>
  <c r="E119" i="15"/>
  <c r="C119" i="15"/>
  <c r="G118" i="15"/>
  <c r="G117" i="15"/>
  <c r="F117" i="15"/>
  <c r="E117" i="15"/>
  <c r="C117" i="15"/>
  <c r="G116" i="15"/>
  <c r="E116" i="15"/>
  <c r="F115" i="15"/>
  <c r="E115" i="15"/>
  <c r="G115" i="15" s="1"/>
  <c r="C115" i="15"/>
  <c r="E113" i="15"/>
  <c r="G113" i="15" s="1"/>
  <c r="C112" i="15"/>
  <c r="E112" i="15" s="1"/>
  <c r="G112" i="15" s="1"/>
  <c r="G111" i="15"/>
  <c r="E111" i="15"/>
  <c r="F110" i="15"/>
  <c r="E110" i="15"/>
  <c r="G110" i="15" s="1"/>
  <c r="D110" i="15"/>
  <c r="C110" i="15"/>
  <c r="E109" i="15"/>
  <c r="G109" i="15" s="1"/>
  <c r="F108" i="15"/>
  <c r="D108" i="15"/>
  <c r="D107" i="15" s="1"/>
  <c r="C108" i="15"/>
  <c r="C107" i="15"/>
  <c r="E104" i="15"/>
  <c r="E103" i="15"/>
  <c r="G103" i="15" s="1"/>
  <c r="F102" i="15"/>
  <c r="D102" i="15"/>
  <c r="D101" i="15" s="1"/>
  <c r="E101" i="15" s="1"/>
  <c r="C102" i="15"/>
  <c r="E102" i="15" s="1"/>
  <c r="C101" i="15"/>
  <c r="E100" i="15"/>
  <c r="F99" i="15"/>
  <c r="D99" i="15"/>
  <c r="C99" i="15"/>
  <c r="E99" i="15" s="1"/>
  <c r="E98" i="15"/>
  <c r="F97" i="15"/>
  <c r="D97" i="15"/>
  <c r="C97" i="15"/>
  <c r="C96" i="15" s="1"/>
  <c r="F96" i="15"/>
  <c r="D96" i="15"/>
  <c r="G95" i="15"/>
  <c r="E95" i="15"/>
  <c r="D94" i="15"/>
  <c r="E94" i="15" s="1"/>
  <c r="G94" i="15" s="1"/>
  <c r="E93" i="15"/>
  <c r="G93" i="15" s="1"/>
  <c r="E92" i="15"/>
  <c r="G92" i="15" s="1"/>
  <c r="E91" i="15"/>
  <c r="G91" i="15" s="1"/>
  <c r="F90" i="15"/>
  <c r="C90" i="15"/>
  <c r="E90" i="15" s="1"/>
  <c r="E89" i="15"/>
  <c r="G89" i="15" s="1"/>
  <c r="F88" i="15"/>
  <c r="C88" i="15"/>
  <c r="E88" i="15" s="1"/>
  <c r="E87" i="15"/>
  <c r="G87" i="15" s="1"/>
  <c r="F86" i="15"/>
  <c r="C86" i="15"/>
  <c r="E86" i="15" s="1"/>
  <c r="E85" i="15"/>
  <c r="G85" i="15" s="1"/>
  <c r="F84" i="15"/>
  <c r="G84" i="15" s="1"/>
  <c r="C84" i="15"/>
  <c r="E84" i="15" s="1"/>
  <c r="E83" i="15"/>
  <c r="G83" i="15" s="1"/>
  <c r="F82" i="15"/>
  <c r="C82" i="15"/>
  <c r="E82" i="15" s="1"/>
  <c r="E81" i="15"/>
  <c r="G81" i="15" s="1"/>
  <c r="E80" i="15"/>
  <c r="G80" i="15" s="1"/>
  <c r="F79" i="15"/>
  <c r="C79" i="15"/>
  <c r="E79" i="15" s="1"/>
  <c r="E78" i="15"/>
  <c r="E77" i="15"/>
  <c r="G77" i="15" s="1"/>
  <c r="F76" i="15"/>
  <c r="C76" i="15"/>
  <c r="E76" i="15" s="1"/>
  <c r="E75" i="15"/>
  <c r="G75" i="15" s="1"/>
  <c r="D75" i="15"/>
  <c r="F74" i="15"/>
  <c r="E74" i="15"/>
  <c r="G74" i="15" s="1"/>
  <c r="C74" i="15"/>
  <c r="G73" i="15"/>
  <c r="E73" i="15"/>
  <c r="F72" i="15"/>
  <c r="E72" i="15"/>
  <c r="G72" i="15" s="1"/>
  <c r="C72" i="15"/>
  <c r="F68" i="15"/>
  <c r="E67" i="15"/>
  <c r="G67" i="15" s="1"/>
  <c r="E66" i="15"/>
  <c r="G66" i="15" s="1"/>
  <c r="F65" i="15"/>
  <c r="D65" i="15"/>
  <c r="D64" i="15" s="1"/>
  <c r="D59" i="15" s="1"/>
  <c r="C65" i="15"/>
  <c r="C64" i="15"/>
  <c r="C59" i="15" s="1"/>
  <c r="F61" i="15"/>
  <c r="F60" i="15" s="1"/>
  <c r="E61" i="15"/>
  <c r="E60" i="15"/>
  <c r="E57" i="15"/>
  <c r="G57" i="15" s="1"/>
  <c r="F56" i="15"/>
  <c r="D56" i="15"/>
  <c r="C56" i="15"/>
  <c r="G55" i="15"/>
  <c r="F55" i="15"/>
  <c r="E55" i="15"/>
  <c r="E54" i="15" s="1"/>
  <c r="D55" i="15"/>
  <c r="C55" i="15"/>
  <c r="C54" i="15" s="1"/>
  <c r="F54" i="15"/>
  <c r="D54" i="15"/>
  <c r="E53" i="15"/>
  <c r="G52" i="15"/>
  <c r="E52" i="15"/>
  <c r="E51" i="15"/>
  <c r="G51" i="15" s="1"/>
  <c r="G50" i="15"/>
  <c r="E50" i="15"/>
  <c r="F49" i="15"/>
  <c r="F48" i="15" s="1"/>
  <c r="D49" i="15"/>
  <c r="D48" i="15" s="1"/>
  <c r="C49" i="15"/>
  <c r="C48" i="15" s="1"/>
  <c r="G47" i="15"/>
  <c r="E47" i="15"/>
  <c r="F46" i="15"/>
  <c r="E46" i="15"/>
  <c r="E45" i="15" s="1"/>
  <c r="D46" i="15"/>
  <c r="C46" i="15"/>
  <c r="C45" i="15" s="1"/>
  <c r="F45" i="15"/>
  <c r="D45" i="15"/>
  <c r="E44" i="15"/>
  <c r="G44" i="15" s="1"/>
  <c r="C43" i="15"/>
  <c r="E43" i="15" s="1"/>
  <c r="G43" i="15" s="1"/>
  <c r="G41" i="15"/>
  <c r="E41" i="15"/>
  <c r="F40" i="15"/>
  <c r="E40" i="15"/>
  <c r="G40" i="15" s="1"/>
  <c r="D40" i="15"/>
  <c r="C40" i="15"/>
  <c r="E39" i="15"/>
  <c r="G39" i="15" s="1"/>
  <c r="E38" i="15"/>
  <c r="G38" i="15" s="1"/>
  <c r="F37" i="15"/>
  <c r="F36" i="15" s="1"/>
  <c r="D37" i="15"/>
  <c r="D36" i="15" s="1"/>
  <c r="D35" i="15" s="1"/>
  <c r="C37" i="15"/>
  <c r="C36" i="15"/>
  <c r="G34" i="15"/>
  <c r="E34" i="15"/>
  <c r="G33" i="15"/>
  <c r="F33" i="15"/>
  <c r="E33" i="15"/>
  <c r="E32" i="15" s="1"/>
  <c r="D33" i="15"/>
  <c r="C33" i="15"/>
  <c r="C32" i="15" s="1"/>
  <c r="F32" i="15"/>
  <c r="D32" i="15"/>
  <c r="G31" i="15"/>
  <c r="E31" i="15"/>
  <c r="G30" i="15"/>
  <c r="F30" i="15"/>
  <c r="E30" i="15"/>
  <c r="D30" i="15"/>
  <c r="C30" i="15"/>
  <c r="E29" i="15"/>
  <c r="G29" i="15" s="1"/>
  <c r="F28" i="15"/>
  <c r="F24" i="15" s="1"/>
  <c r="D28" i="15"/>
  <c r="C28" i="15"/>
  <c r="G27" i="15"/>
  <c r="E27" i="15"/>
  <c r="G26" i="15"/>
  <c r="E26" i="15"/>
  <c r="G25" i="15"/>
  <c r="F25" i="15"/>
  <c r="E25" i="15"/>
  <c r="D25" i="15"/>
  <c r="C25" i="15"/>
  <c r="C24" i="15" s="1"/>
  <c r="D24" i="15"/>
  <c r="G23" i="15"/>
  <c r="E23" i="15"/>
  <c r="G22" i="15"/>
  <c r="F22" i="15"/>
  <c r="E22" i="15"/>
  <c r="C22" i="15"/>
  <c r="G21" i="15"/>
  <c r="F20" i="15"/>
  <c r="C20" i="15"/>
  <c r="E20" i="15" s="1"/>
  <c r="E19" i="15"/>
  <c r="F18" i="15"/>
  <c r="E18" i="15"/>
  <c r="E17" i="15"/>
  <c r="G17" i="15" s="1"/>
  <c r="F16" i="15"/>
  <c r="G16" i="15" s="1"/>
  <c r="E16" i="15"/>
  <c r="C16" i="15"/>
  <c r="F15" i="15"/>
  <c r="F14" i="15" s="1"/>
  <c r="D15" i="15"/>
  <c r="C15" i="15"/>
  <c r="D14" i="15"/>
  <c r="C14" i="15"/>
  <c r="E13" i="15"/>
  <c r="G13" i="15" s="1"/>
  <c r="E12" i="15"/>
  <c r="G12" i="15" s="1"/>
  <c r="E11" i="15"/>
  <c r="G11" i="15" s="1"/>
  <c r="E10" i="15"/>
  <c r="G10" i="15" s="1"/>
  <c r="F9" i="15"/>
  <c r="D9" i="15"/>
  <c r="D8" i="15" s="1"/>
  <c r="C9" i="15"/>
  <c r="F8" i="15"/>
  <c r="C8" i="15"/>
  <c r="E177" i="15" l="1"/>
  <c r="E176" i="15" s="1"/>
  <c r="C142" i="15"/>
  <c r="G166" i="15"/>
  <c r="G165" i="15"/>
  <c r="E134" i="15"/>
  <c r="E133" i="15" s="1"/>
  <c r="G133" i="15" s="1"/>
  <c r="G125" i="15"/>
  <c r="E49" i="15"/>
  <c r="E48" i="15" s="1"/>
  <c r="G126" i="15"/>
  <c r="C114" i="15"/>
  <c r="G122" i="15"/>
  <c r="D114" i="15"/>
  <c r="G54" i="15"/>
  <c r="G56" i="15"/>
  <c r="G76" i="15"/>
  <c r="G79" i="15"/>
  <c r="G82" i="15"/>
  <c r="G90" i="15"/>
  <c r="G170" i="15"/>
  <c r="D7" i="15"/>
  <c r="F35" i="15"/>
  <c r="G36" i="15"/>
  <c r="G65" i="15"/>
  <c r="G88" i="15"/>
  <c r="C71" i="15"/>
  <c r="C70" i="15" s="1"/>
  <c r="E96" i="15"/>
  <c r="E71" i="15" s="1"/>
  <c r="E70" i="15" s="1"/>
  <c r="G102" i="15"/>
  <c r="E167" i="15"/>
  <c r="G167" i="15" s="1"/>
  <c r="G176" i="15"/>
  <c r="G9" i="15"/>
  <c r="G32" i="15"/>
  <c r="G45" i="15"/>
  <c r="G48" i="15"/>
  <c r="G86" i="15"/>
  <c r="D106" i="15"/>
  <c r="D105" i="15" s="1"/>
  <c r="G108" i="15"/>
  <c r="G123" i="15"/>
  <c r="E15" i="15"/>
  <c r="E14" i="15" s="1"/>
  <c r="G14" i="15" s="1"/>
  <c r="G20" i="15"/>
  <c r="E9" i="15"/>
  <c r="E8" i="15" s="1"/>
  <c r="G15" i="15"/>
  <c r="G37" i="15"/>
  <c r="C42" i="15"/>
  <c r="E42" i="15" s="1"/>
  <c r="G42" i="15" s="1"/>
  <c r="F64" i="15"/>
  <c r="E65" i="15"/>
  <c r="E64" i="15" s="1"/>
  <c r="E59" i="15" s="1"/>
  <c r="F101" i="15"/>
  <c r="G101" i="15" s="1"/>
  <c r="F107" i="15"/>
  <c r="E108" i="15"/>
  <c r="E107" i="15" s="1"/>
  <c r="F114" i="15"/>
  <c r="E121" i="15"/>
  <c r="G121" i="15" s="1"/>
  <c r="E123" i="15"/>
  <c r="G143" i="15"/>
  <c r="E155" i="15"/>
  <c r="E142" i="15" s="1"/>
  <c r="G142" i="15" s="1"/>
  <c r="E163" i="15"/>
  <c r="G163" i="15" s="1"/>
  <c r="E174" i="15"/>
  <c r="G174" i="15" s="1"/>
  <c r="G18" i="15"/>
  <c r="G46" i="15"/>
  <c r="G49" i="15"/>
  <c r="E97" i="15"/>
  <c r="G144" i="15"/>
  <c r="G177" i="15"/>
  <c r="E28" i="15"/>
  <c r="G28" i="15" s="1"/>
  <c r="E37" i="15"/>
  <c r="E36" i="15" s="1"/>
  <c r="E56" i="15"/>
  <c r="D71" i="15"/>
  <c r="D70" i="15" s="1"/>
  <c r="E159" i="15"/>
  <c r="G159" i="15" s="1"/>
  <c r="E170" i="15"/>
  <c r="C106" i="15" l="1"/>
  <c r="C105" i="15" s="1"/>
  <c r="G134" i="15"/>
  <c r="E114" i="15"/>
  <c r="E106" i="15" s="1"/>
  <c r="E105" i="15" s="1"/>
  <c r="D180" i="15"/>
  <c r="G107" i="15"/>
  <c r="F106" i="15"/>
  <c r="G64" i="15"/>
  <c r="F59" i="15"/>
  <c r="E24" i="15"/>
  <c r="G24" i="15" s="1"/>
  <c r="G8" i="15"/>
  <c r="G114" i="15"/>
  <c r="F71" i="15"/>
  <c r="G155" i="15"/>
  <c r="C35" i="15"/>
  <c r="C7" i="15" s="1"/>
  <c r="C180" i="15" s="1"/>
  <c r="E35" i="15"/>
  <c r="G35" i="15" s="1"/>
  <c r="G59" i="15" l="1"/>
  <c r="E180" i="15"/>
  <c r="F105" i="15"/>
  <c r="G105" i="15" s="1"/>
  <c r="G106" i="15"/>
  <c r="G71" i="15"/>
  <c r="F70" i="15"/>
  <c r="G70" i="15" s="1"/>
  <c r="F7" i="15" l="1"/>
  <c r="F180" i="15" l="1"/>
  <c r="G180" i="15" s="1"/>
  <c r="G7" i="15"/>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K334" i="2" l="1"/>
  <c r="K333" i="2" s="1"/>
  <c r="K332" i="2" s="1"/>
  <c r="L334" i="2"/>
  <c r="L333" i="2" s="1"/>
  <c r="L332" i="2" s="1"/>
  <c r="J334" i="2"/>
  <c r="J333" i="2" s="1"/>
  <c r="J332" i="2" s="1"/>
  <c r="K317" i="2"/>
  <c r="K316" i="2" s="1"/>
  <c r="K315" i="2" s="1"/>
  <c r="L317" i="2"/>
  <c r="L316" i="2" s="1"/>
  <c r="L315" i="2" s="1"/>
  <c r="J317" i="2"/>
  <c r="J316" i="2" s="1"/>
  <c r="J315" i="2" s="1"/>
  <c r="M13" i="1" l="1"/>
  <c r="M18" i="1"/>
  <c r="M21" i="1"/>
  <c r="M23" i="1"/>
  <c r="M28" i="1"/>
  <c r="M41" i="1"/>
  <c r="M44" i="1"/>
  <c r="M47" i="1"/>
  <c r="M50" i="1"/>
  <c r="M54" i="1"/>
  <c r="M58" i="1"/>
  <c r="M61" i="1"/>
  <c r="M64" i="1"/>
  <c r="M71" i="1"/>
  <c r="M73" i="1"/>
  <c r="M80" i="1"/>
  <c r="M82" i="1"/>
  <c r="M85" i="1"/>
  <c r="M90" i="1"/>
  <c r="M97" i="1"/>
  <c r="M101" i="1"/>
  <c r="M105" i="1"/>
  <c r="M110" i="1"/>
  <c r="M113" i="1"/>
  <c r="M117" i="1"/>
  <c r="M120" i="1"/>
  <c r="M124" i="1"/>
  <c r="M127" i="1"/>
  <c r="M132" i="1"/>
  <c r="M135" i="1"/>
  <c r="M138" i="1"/>
  <c r="M141" i="1"/>
  <c r="M144" i="1"/>
  <c r="M149" i="1"/>
  <c r="M152" i="1"/>
  <c r="M155" i="1"/>
  <c r="M158" i="1"/>
  <c r="M161" i="1"/>
  <c r="M163" i="1"/>
  <c r="M166" i="1"/>
  <c r="M171" i="1"/>
  <c r="M174" i="1"/>
  <c r="M178" i="1"/>
  <c r="M183" i="1"/>
  <c r="M187" i="1"/>
  <c r="M190" i="1"/>
  <c r="M194" i="1"/>
  <c r="M199" i="1"/>
  <c r="M203" i="1"/>
  <c r="M205" i="1"/>
  <c r="M208" i="1"/>
  <c r="M210" i="1"/>
  <c r="M213" i="1"/>
  <c r="M216" i="1"/>
  <c r="M218" i="1"/>
  <c r="M224" i="1"/>
  <c r="M230" i="1"/>
  <c r="M233" i="1"/>
  <c r="M236" i="1"/>
  <c r="M240" i="1"/>
  <c r="M243" i="1"/>
  <c r="M246" i="1"/>
  <c r="M252" i="1"/>
  <c r="M255" i="1"/>
  <c r="M258" i="1"/>
  <c r="M264" i="1"/>
  <c r="M267" i="1"/>
  <c r="M270" i="1"/>
  <c r="M273" i="1"/>
  <c r="M276" i="1"/>
  <c r="M280" i="1"/>
  <c r="M283" i="1"/>
  <c r="M286" i="1"/>
  <c r="M292" i="1"/>
  <c r="M296" i="1"/>
  <c r="M298" i="1"/>
  <c r="M304" i="1"/>
  <c r="M317" i="1"/>
  <c r="M322" i="1"/>
  <c r="M325" i="1"/>
  <c r="M328" i="1"/>
  <c r="M329" i="1"/>
  <c r="M333" i="1"/>
  <c r="M341" i="1"/>
  <c r="M344" i="1"/>
  <c r="M348" i="1"/>
  <c r="M353" i="1"/>
  <c r="M357" i="1"/>
  <c r="M365" i="1"/>
  <c r="M371" i="1"/>
  <c r="M377" i="1"/>
  <c r="J11" i="2" l="1"/>
  <c r="J10" i="2" s="1"/>
  <c r="K11" i="2"/>
  <c r="K10" i="2" s="1"/>
  <c r="J13" i="2"/>
  <c r="J12" i="2" s="1"/>
  <c r="K13" i="2"/>
  <c r="K12" i="2" s="1"/>
  <c r="L13" i="2"/>
  <c r="L12" i="2" s="1"/>
  <c r="J16" i="2"/>
  <c r="J15" i="2" s="1"/>
  <c r="K16" i="2"/>
  <c r="K15" i="2" s="1"/>
  <c r="J18" i="2"/>
  <c r="J17" i="2" s="1"/>
  <c r="K18" i="2"/>
  <c r="K17" i="2" s="1"/>
  <c r="L18" i="2"/>
  <c r="L17" i="2" s="1"/>
  <c r="J21" i="2"/>
  <c r="J20" i="2" s="1"/>
  <c r="K21" i="2"/>
  <c r="K20" i="2" s="1"/>
  <c r="L21" i="2"/>
  <c r="L20" i="2" s="1"/>
  <c r="J23" i="2"/>
  <c r="J22" i="2" s="1"/>
  <c r="K23" i="2"/>
  <c r="K22" i="2" s="1"/>
  <c r="L23" i="2"/>
  <c r="L22" i="2" s="1"/>
  <c r="J26" i="2"/>
  <c r="J25" i="2" s="1"/>
  <c r="K26" i="2"/>
  <c r="K25" i="2" s="1"/>
  <c r="J28" i="2"/>
  <c r="J27" i="2" s="1"/>
  <c r="K28" i="2"/>
  <c r="K27" i="2" s="1"/>
  <c r="L28" i="2"/>
  <c r="L27" i="2" s="1"/>
  <c r="J31" i="2"/>
  <c r="J30" i="2" s="1"/>
  <c r="J29" i="2" s="1"/>
  <c r="K31" i="2"/>
  <c r="K30" i="2" s="1"/>
  <c r="K29" i="2" s="1"/>
  <c r="J34" i="2"/>
  <c r="J33" i="2" s="1"/>
  <c r="K34" i="2"/>
  <c r="K33" i="2" s="1"/>
  <c r="J36" i="2"/>
  <c r="J35" i="2" s="1"/>
  <c r="K36" i="2"/>
  <c r="K35" i="2" s="1"/>
  <c r="J38" i="2"/>
  <c r="J37" i="2" s="1"/>
  <c r="K38" i="2"/>
  <c r="K37" i="2" s="1"/>
  <c r="J41" i="2"/>
  <c r="J40" i="2" s="1"/>
  <c r="J39" i="2" s="1"/>
  <c r="K41" i="2"/>
  <c r="K40" i="2" s="1"/>
  <c r="K39" i="2" s="1"/>
  <c r="L41" i="2"/>
  <c r="L40" i="2" s="1"/>
  <c r="L39" i="2" s="1"/>
  <c r="J44" i="2"/>
  <c r="J43" i="2" s="1"/>
  <c r="J42" i="2" s="1"/>
  <c r="K44" i="2"/>
  <c r="K43" i="2" s="1"/>
  <c r="K42" i="2" s="1"/>
  <c r="L44" i="2"/>
  <c r="L43" i="2" s="1"/>
  <c r="L42" i="2" s="1"/>
  <c r="J47" i="2"/>
  <c r="J46" i="2" s="1"/>
  <c r="J45" i="2" s="1"/>
  <c r="K47" i="2"/>
  <c r="K46" i="2" s="1"/>
  <c r="K45" i="2" s="1"/>
  <c r="L47" i="2"/>
  <c r="L46" i="2" s="1"/>
  <c r="L45" i="2" s="1"/>
  <c r="J50" i="2"/>
  <c r="J49" i="2" s="1"/>
  <c r="J48" i="2" s="1"/>
  <c r="K50" i="2"/>
  <c r="K49" i="2" s="1"/>
  <c r="K48" i="2" s="1"/>
  <c r="L50" i="2"/>
  <c r="L49" i="2" s="1"/>
  <c r="L48" i="2" s="1"/>
  <c r="J53" i="2"/>
  <c r="J52" i="2" s="1"/>
  <c r="J51" i="2" s="1"/>
  <c r="K53" i="2"/>
  <c r="K52" i="2" s="1"/>
  <c r="K51" i="2" s="1"/>
  <c r="L53" i="2"/>
  <c r="L52" i="2" s="1"/>
  <c r="L51" i="2" s="1"/>
  <c r="J58" i="2"/>
  <c r="J57" i="2" s="1"/>
  <c r="J56" i="2" s="1"/>
  <c r="K58" i="2"/>
  <c r="K57" i="2" s="1"/>
  <c r="K56" i="2" s="1"/>
  <c r="L58" i="2"/>
  <c r="L57" i="2" s="1"/>
  <c r="L56" i="2" s="1"/>
  <c r="J61" i="2"/>
  <c r="J60" i="2" s="1"/>
  <c r="J59" i="2" s="1"/>
  <c r="K61" i="2"/>
  <c r="K60" i="2" s="1"/>
  <c r="K59" i="2" s="1"/>
  <c r="L61" i="2"/>
  <c r="L60" i="2" s="1"/>
  <c r="L59" i="2" s="1"/>
  <c r="J64" i="2"/>
  <c r="J63" i="2" s="1"/>
  <c r="J62" i="2" s="1"/>
  <c r="K64" i="2"/>
  <c r="K63" i="2" s="1"/>
  <c r="K62" i="2" s="1"/>
  <c r="L64" i="2"/>
  <c r="L63" i="2" s="1"/>
  <c r="L62" i="2" s="1"/>
  <c r="J69" i="2"/>
  <c r="J68" i="2" s="1"/>
  <c r="J67" i="2" s="1"/>
  <c r="J66" i="2" s="1"/>
  <c r="K69" i="2"/>
  <c r="K68" i="2" s="1"/>
  <c r="K67" i="2" s="1"/>
  <c r="K66" i="2" s="1"/>
  <c r="L69" i="2"/>
  <c r="L68" i="2" s="1"/>
  <c r="L67" i="2" s="1"/>
  <c r="L66" i="2" s="1"/>
  <c r="J74" i="2"/>
  <c r="J73" i="2" s="1"/>
  <c r="K74" i="2"/>
  <c r="K73" i="2" s="1"/>
  <c r="J76" i="2"/>
  <c r="J75" i="2" s="1"/>
  <c r="K76" i="2"/>
  <c r="K75" i="2" s="1"/>
  <c r="L76" i="2"/>
  <c r="L75" i="2" s="1"/>
  <c r="J78" i="2"/>
  <c r="J77" i="2" s="1"/>
  <c r="K78" i="2"/>
  <c r="K77" i="2" s="1"/>
  <c r="L78" i="2"/>
  <c r="L77" i="2" s="1"/>
  <c r="J81" i="2"/>
  <c r="J80" i="2" s="1"/>
  <c r="J79" i="2" s="1"/>
  <c r="K81" i="2"/>
  <c r="K80" i="2" s="1"/>
  <c r="K79" i="2" s="1"/>
  <c r="L81" i="2"/>
  <c r="L80" i="2" s="1"/>
  <c r="L79" i="2" s="1"/>
  <c r="J86" i="2"/>
  <c r="J85" i="2" s="1"/>
  <c r="K86" i="2"/>
  <c r="K85" i="2" s="1"/>
  <c r="J88" i="2"/>
  <c r="J87" i="2" s="1"/>
  <c r="K88" i="2"/>
  <c r="K87" i="2" s="1"/>
  <c r="L88" i="2"/>
  <c r="L87" i="2" s="1"/>
  <c r="J90" i="2"/>
  <c r="J89" i="2" s="1"/>
  <c r="K90" i="2"/>
  <c r="K89" i="2" s="1"/>
  <c r="L90" i="2"/>
  <c r="L89" i="2" s="1"/>
  <c r="J93" i="2"/>
  <c r="J92" i="2" s="1"/>
  <c r="J91" i="2" s="1"/>
  <c r="K93" i="2"/>
  <c r="K92" i="2" s="1"/>
  <c r="K91" i="2" s="1"/>
  <c r="L93" i="2"/>
  <c r="L92" i="2" s="1"/>
  <c r="L91" i="2" s="1"/>
  <c r="J98" i="2"/>
  <c r="J97" i="2" s="1"/>
  <c r="J96" i="2" s="1"/>
  <c r="J95" i="2" s="1"/>
  <c r="K98" i="2"/>
  <c r="K97" i="2" s="1"/>
  <c r="K96" i="2" s="1"/>
  <c r="K95" i="2" s="1"/>
  <c r="L98" i="2"/>
  <c r="L97" i="2" s="1"/>
  <c r="L96" i="2" s="1"/>
  <c r="L95" i="2" s="1"/>
  <c r="L103" i="2"/>
  <c r="L102" i="2" s="1"/>
  <c r="L101" i="2" s="1"/>
  <c r="J106" i="2"/>
  <c r="J105" i="2" s="1"/>
  <c r="J104" i="2" s="1"/>
  <c r="K106" i="2"/>
  <c r="K105" i="2" s="1"/>
  <c r="K104" i="2" s="1"/>
  <c r="L106" i="2"/>
  <c r="L105" i="2" s="1"/>
  <c r="L104" i="2" s="1"/>
  <c r="J111" i="2"/>
  <c r="J110" i="2" s="1"/>
  <c r="J109" i="2" s="1"/>
  <c r="J108" i="2" s="1"/>
  <c r="J107" i="2" s="1"/>
  <c r="K111" i="2"/>
  <c r="K110" i="2" s="1"/>
  <c r="K109" i="2" s="1"/>
  <c r="K108" i="2" s="1"/>
  <c r="K107" i="2" s="1"/>
  <c r="L111" i="2"/>
  <c r="L110" i="2" s="1"/>
  <c r="L109" i="2" s="1"/>
  <c r="L108" i="2" s="1"/>
  <c r="L107" i="2" s="1"/>
  <c r="J116" i="2"/>
  <c r="J115" i="2" s="1"/>
  <c r="J114" i="2" s="1"/>
  <c r="K116" i="2"/>
  <c r="K115" i="2" s="1"/>
  <c r="K114" i="2" s="1"/>
  <c r="L116" i="2"/>
  <c r="L115" i="2" s="1"/>
  <c r="L114" i="2" s="1"/>
  <c r="J119" i="2"/>
  <c r="J118" i="2" s="1"/>
  <c r="J117" i="2" s="1"/>
  <c r="K119" i="2"/>
  <c r="K118" i="2" s="1"/>
  <c r="K117" i="2" s="1"/>
  <c r="L119" i="2"/>
  <c r="L118" i="2" s="1"/>
  <c r="L117" i="2" s="1"/>
  <c r="J122" i="2"/>
  <c r="J121" i="2" s="1"/>
  <c r="J120" i="2" s="1"/>
  <c r="K122" i="2"/>
  <c r="K121" i="2" s="1"/>
  <c r="K120" i="2" s="1"/>
  <c r="L122" i="2"/>
  <c r="L121" i="2" s="1"/>
  <c r="L120" i="2" s="1"/>
  <c r="J125" i="2"/>
  <c r="J124" i="2" s="1"/>
  <c r="J123" i="2" s="1"/>
  <c r="K125" i="2"/>
  <c r="K124" i="2" s="1"/>
  <c r="K123" i="2" s="1"/>
  <c r="L125" i="2"/>
  <c r="L124" i="2" s="1"/>
  <c r="L123" i="2" s="1"/>
  <c r="J130" i="2"/>
  <c r="J129" i="2" s="1"/>
  <c r="J128" i="2" s="1"/>
  <c r="K130" i="2"/>
  <c r="K129" i="2" s="1"/>
  <c r="K128" i="2" s="1"/>
  <c r="L130" i="2"/>
  <c r="L129" i="2" s="1"/>
  <c r="L128" i="2" s="1"/>
  <c r="J133" i="2"/>
  <c r="J132" i="2" s="1"/>
  <c r="J131" i="2" s="1"/>
  <c r="K133" i="2"/>
  <c r="K132" i="2" s="1"/>
  <c r="K131" i="2" s="1"/>
  <c r="L133" i="2"/>
  <c r="L132" i="2" s="1"/>
  <c r="L131" i="2" s="1"/>
  <c r="J136" i="2"/>
  <c r="J135" i="2" s="1"/>
  <c r="J134" i="2" s="1"/>
  <c r="K136" i="2"/>
  <c r="K135" i="2" s="1"/>
  <c r="K134" i="2" s="1"/>
  <c r="L136" i="2"/>
  <c r="L135" i="2" s="1"/>
  <c r="L134" i="2" s="1"/>
  <c r="J141" i="2"/>
  <c r="J140" i="2" s="1"/>
  <c r="J139" i="2" s="1"/>
  <c r="J138" i="2" s="1"/>
  <c r="J137" i="2" s="1"/>
  <c r="K141" i="2"/>
  <c r="K140" i="2" s="1"/>
  <c r="K139" i="2" s="1"/>
  <c r="K138" i="2" s="1"/>
  <c r="K137" i="2" s="1"/>
  <c r="L141" i="2"/>
  <c r="L140" i="2" s="1"/>
  <c r="L139" i="2" s="1"/>
  <c r="L138" i="2" s="1"/>
  <c r="L137" i="2" s="1"/>
  <c r="J146" i="2"/>
  <c r="J145" i="2" s="1"/>
  <c r="J144" i="2" s="1"/>
  <c r="J143" i="2" s="1"/>
  <c r="J142" i="2" s="1"/>
  <c r="K146" i="2"/>
  <c r="K145" i="2" s="1"/>
  <c r="K144" i="2" s="1"/>
  <c r="K143" i="2" s="1"/>
  <c r="K142" i="2" s="1"/>
  <c r="L146" i="2"/>
  <c r="L145" i="2" s="1"/>
  <c r="L144" i="2" s="1"/>
  <c r="L143" i="2" s="1"/>
  <c r="L142" i="2" s="1"/>
  <c r="J152" i="2"/>
  <c r="J151" i="2" s="1"/>
  <c r="J150" i="2" s="1"/>
  <c r="J149" i="2" s="1"/>
  <c r="J148" i="2" s="1"/>
  <c r="K152" i="2"/>
  <c r="K151" i="2" s="1"/>
  <c r="K150" i="2" s="1"/>
  <c r="K149" i="2" s="1"/>
  <c r="K148" i="2" s="1"/>
  <c r="L152" i="2"/>
  <c r="L151" i="2" s="1"/>
  <c r="L150" i="2" s="1"/>
  <c r="L149" i="2" s="1"/>
  <c r="L148" i="2" s="1"/>
  <c r="J157" i="2"/>
  <c r="J156" i="2" s="1"/>
  <c r="J155" i="2" s="1"/>
  <c r="K157" i="2"/>
  <c r="K156" i="2" s="1"/>
  <c r="K155" i="2" s="1"/>
  <c r="L157" i="2"/>
  <c r="L156" i="2" s="1"/>
  <c r="L155" i="2" s="1"/>
  <c r="J160" i="2"/>
  <c r="J159" i="2" s="1"/>
  <c r="J158" i="2" s="1"/>
  <c r="K160" i="2"/>
  <c r="K159" i="2" s="1"/>
  <c r="K158" i="2" s="1"/>
  <c r="L160" i="2"/>
  <c r="L159" i="2" s="1"/>
  <c r="L158" i="2" s="1"/>
  <c r="J163" i="2"/>
  <c r="J162" i="2" s="1"/>
  <c r="K163" i="2"/>
  <c r="K162" i="2" s="1"/>
  <c r="L163" i="2"/>
  <c r="L162" i="2" s="1"/>
  <c r="J165" i="2"/>
  <c r="J164" i="2" s="1"/>
  <c r="K165" i="2"/>
  <c r="K164" i="2" s="1"/>
  <c r="L165" i="2"/>
  <c r="L164" i="2" s="1"/>
  <c r="J168" i="2"/>
  <c r="J167" i="2" s="1"/>
  <c r="K168" i="2"/>
  <c r="K167" i="2" s="1"/>
  <c r="L168" i="2"/>
  <c r="L167" i="2" s="1"/>
  <c r="J170" i="2"/>
  <c r="J169" i="2" s="1"/>
  <c r="K170" i="2"/>
  <c r="K169" i="2" s="1"/>
  <c r="J173" i="2"/>
  <c r="J172" i="2" s="1"/>
  <c r="J171" i="2" s="1"/>
  <c r="K173" i="2"/>
  <c r="K172" i="2" s="1"/>
  <c r="K171" i="2" s="1"/>
  <c r="L173" i="2"/>
  <c r="L172" i="2" s="1"/>
  <c r="L171" i="2" s="1"/>
  <c r="J178" i="2"/>
  <c r="J177" i="2" s="1"/>
  <c r="J176" i="2" s="1"/>
  <c r="J175" i="2" s="1"/>
  <c r="J174" i="2" s="1"/>
  <c r="K178" i="2"/>
  <c r="K177" i="2" s="1"/>
  <c r="K176" i="2" s="1"/>
  <c r="K175" i="2" s="1"/>
  <c r="K174" i="2" s="1"/>
  <c r="L178" i="2"/>
  <c r="L177" i="2" s="1"/>
  <c r="L176" i="2" s="1"/>
  <c r="L175" i="2" s="1"/>
  <c r="L174" i="2" s="1"/>
  <c r="J183" i="2"/>
  <c r="J182" i="2" s="1"/>
  <c r="J181" i="2" s="1"/>
  <c r="J180" i="2" s="1"/>
  <c r="J179" i="2" s="1"/>
  <c r="K183" i="2"/>
  <c r="K182" i="2" s="1"/>
  <c r="K181" i="2" s="1"/>
  <c r="K180" i="2" s="1"/>
  <c r="K179" i="2" s="1"/>
  <c r="L183" i="2"/>
  <c r="L182" i="2" s="1"/>
  <c r="L181" i="2" s="1"/>
  <c r="L180" i="2" s="1"/>
  <c r="L179" i="2" s="1"/>
  <c r="J188" i="2"/>
  <c r="J187" i="2" s="1"/>
  <c r="J186" i="2" s="1"/>
  <c r="J185" i="2" s="1"/>
  <c r="J184" i="2" s="1"/>
  <c r="K188" i="2"/>
  <c r="K187" i="2" s="1"/>
  <c r="K186" i="2" s="1"/>
  <c r="K185" i="2" s="1"/>
  <c r="K184" i="2" s="1"/>
  <c r="L188" i="2"/>
  <c r="L187" i="2" s="1"/>
  <c r="L186" i="2" s="1"/>
  <c r="L185" i="2" s="1"/>
  <c r="L184" i="2" s="1"/>
  <c r="J194" i="2"/>
  <c r="J193" i="2" s="1"/>
  <c r="J192" i="2" s="1"/>
  <c r="J191" i="2" s="1"/>
  <c r="K194" i="2"/>
  <c r="K193" i="2" s="1"/>
  <c r="K192" i="2" s="1"/>
  <c r="K191" i="2" s="1"/>
  <c r="L194" i="2"/>
  <c r="L193" i="2" s="1"/>
  <c r="L192" i="2" s="1"/>
  <c r="L191" i="2" s="1"/>
  <c r="J200" i="2"/>
  <c r="J199" i="2" s="1"/>
  <c r="K200" i="2"/>
  <c r="K199" i="2" s="1"/>
  <c r="L200" i="2"/>
  <c r="L199" i="2" s="1"/>
  <c r="J202" i="2"/>
  <c r="J201" i="2" s="1"/>
  <c r="K202" i="2"/>
  <c r="K201" i="2" s="1"/>
  <c r="L202" i="2"/>
  <c r="L201" i="2" s="1"/>
  <c r="J205" i="2"/>
  <c r="J204" i="2" s="1"/>
  <c r="K205" i="2"/>
  <c r="K204" i="2" s="1"/>
  <c r="L205" i="2"/>
  <c r="L204" i="2" s="1"/>
  <c r="J207" i="2"/>
  <c r="J206" i="2" s="1"/>
  <c r="K207" i="2"/>
  <c r="K206" i="2" s="1"/>
  <c r="L207" i="2"/>
  <c r="L206" i="2" s="1"/>
  <c r="J210" i="2"/>
  <c r="J209" i="2" s="1"/>
  <c r="J208" i="2" s="1"/>
  <c r="K210" i="2"/>
  <c r="K209" i="2" s="1"/>
  <c r="K208" i="2" s="1"/>
  <c r="L210" i="2"/>
  <c r="L209" i="2" s="1"/>
  <c r="L208" i="2" s="1"/>
  <c r="J213" i="2"/>
  <c r="J212" i="2" s="1"/>
  <c r="K213" i="2"/>
  <c r="K212" i="2" s="1"/>
  <c r="L213" i="2"/>
  <c r="L212" i="2" s="1"/>
  <c r="J215" i="2"/>
  <c r="J214" i="2" s="1"/>
  <c r="K215" i="2"/>
  <c r="K214" i="2" s="1"/>
  <c r="L215" i="2"/>
  <c r="L214" i="2" s="1"/>
  <c r="J221" i="2"/>
  <c r="J220" i="2" s="1"/>
  <c r="J219" i="2" s="1"/>
  <c r="J218" i="2" s="1"/>
  <c r="J217" i="2" s="1"/>
  <c r="K221" i="2"/>
  <c r="K220" i="2" s="1"/>
  <c r="K219" i="2" s="1"/>
  <c r="K218" i="2" s="1"/>
  <c r="K217" i="2" s="1"/>
  <c r="L221" i="2"/>
  <c r="L220" i="2" s="1"/>
  <c r="L219" i="2" s="1"/>
  <c r="L218" i="2" s="1"/>
  <c r="L217" i="2" s="1"/>
  <c r="J226" i="2"/>
  <c r="J225" i="2" s="1"/>
  <c r="J224" i="2" s="1"/>
  <c r="J223" i="2" s="1"/>
  <c r="K226" i="2"/>
  <c r="K225" i="2" s="1"/>
  <c r="K224" i="2" s="1"/>
  <c r="K223" i="2" s="1"/>
  <c r="L226" i="2"/>
  <c r="L225" i="2" s="1"/>
  <c r="L224" i="2" s="1"/>
  <c r="L223" i="2" s="1"/>
  <c r="J232" i="2"/>
  <c r="J231" i="2" s="1"/>
  <c r="J230" i="2" s="1"/>
  <c r="J229" i="2" s="1"/>
  <c r="K232" i="2"/>
  <c r="K231" i="2" s="1"/>
  <c r="K230" i="2" s="1"/>
  <c r="K229" i="2" s="1"/>
  <c r="L232" i="2"/>
  <c r="L231" i="2" s="1"/>
  <c r="L230" i="2" s="1"/>
  <c r="L229" i="2" s="1"/>
  <c r="L228" i="2" s="1"/>
  <c r="J238" i="2"/>
  <c r="J237" i="2" s="1"/>
  <c r="J236" i="2" s="1"/>
  <c r="J235" i="2" s="1"/>
  <c r="J234" i="2" s="1"/>
  <c r="J233" i="2" s="1"/>
  <c r="K238" i="2"/>
  <c r="K237" i="2" s="1"/>
  <c r="K236" i="2" s="1"/>
  <c r="K235" i="2" s="1"/>
  <c r="K234" i="2" s="1"/>
  <c r="K233" i="2" s="1"/>
  <c r="L238" i="2"/>
  <c r="L237" i="2" s="1"/>
  <c r="L236" i="2" s="1"/>
  <c r="L235" i="2" s="1"/>
  <c r="L234" i="2" s="1"/>
  <c r="L233" i="2" s="1"/>
  <c r="J244" i="2"/>
  <c r="J243" i="2" s="1"/>
  <c r="K244" i="2"/>
  <c r="K243" i="2" s="1"/>
  <c r="J246" i="2"/>
  <c r="J245" i="2" s="1"/>
  <c r="K246" i="2"/>
  <c r="K245" i="2" s="1"/>
  <c r="L246" i="2"/>
  <c r="L245" i="2" s="1"/>
  <c r="J249" i="2"/>
  <c r="J248" i="2" s="1"/>
  <c r="J247" i="2" s="1"/>
  <c r="K249" i="2"/>
  <c r="K248" i="2" s="1"/>
  <c r="K247" i="2" s="1"/>
  <c r="J252" i="2"/>
  <c r="J251" i="2" s="1"/>
  <c r="K252" i="2"/>
  <c r="K251" i="2" s="1"/>
  <c r="J254" i="2"/>
  <c r="J253" i="2" s="1"/>
  <c r="K254" i="2"/>
  <c r="K253" i="2" s="1"/>
  <c r="J256" i="2"/>
  <c r="J255" i="2" s="1"/>
  <c r="K256" i="2"/>
  <c r="K255" i="2" s="1"/>
  <c r="J261" i="2"/>
  <c r="J260" i="2" s="1"/>
  <c r="J259" i="2" s="1"/>
  <c r="K261" i="2"/>
  <c r="K260" i="2" s="1"/>
  <c r="K259" i="2" s="1"/>
  <c r="L261" i="2"/>
  <c r="L260" i="2" s="1"/>
  <c r="L259" i="2" s="1"/>
  <c r="J264" i="2"/>
  <c r="J263" i="2" s="1"/>
  <c r="J262" i="2" s="1"/>
  <c r="K264" i="2"/>
  <c r="K263" i="2" s="1"/>
  <c r="K262" i="2" s="1"/>
  <c r="L264" i="2"/>
  <c r="L263" i="2" s="1"/>
  <c r="L262" i="2" s="1"/>
  <c r="J267" i="2"/>
  <c r="J266" i="2" s="1"/>
  <c r="J265" i="2" s="1"/>
  <c r="K267" i="2"/>
  <c r="K266" i="2" s="1"/>
  <c r="K265" i="2" s="1"/>
  <c r="L267" i="2"/>
  <c r="L266" i="2" s="1"/>
  <c r="L265" i="2" s="1"/>
  <c r="L270" i="2"/>
  <c r="L269" i="2" s="1"/>
  <c r="L268" i="2" s="1"/>
  <c r="L273" i="2"/>
  <c r="L272" i="2" s="1"/>
  <c r="L271" i="2" s="1"/>
  <c r="J276" i="2"/>
  <c r="J275" i="2" s="1"/>
  <c r="J274" i="2" s="1"/>
  <c r="K276" i="2"/>
  <c r="K275" i="2" s="1"/>
  <c r="K274" i="2" s="1"/>
  <c r="L276" i="2"/>
  <c r="L275" i="2" s="1"/>
  <c r="L274" i="2" s="1"/>
  <c r="J279" i="2"/>
  <c r="J278" i="2" s="1"/>
  <c r="J277" i="2" s="1"/>
  <c r="K279" i="2"/>
  <c r="K278" i="2" s="1"/>
  <c r="K277" i="2" s="1"/>
  <c r="L279" i="2"/>
  <c r="L278" i="2" s="1"/>
  <c r="L277" i="2" s="1"/>
  <c r="J282" i="2"/>
  <c r="J281" i="2" s="1"/>
  <c r="J280" i="2" s="1"/>
  <c r="K282" i="2"/>
  <c r="K281" i="2" s="1"/>
  <c r="K280" i="2" s="1"/>
  <c r="L282" i="2"/>
  <c r="L281" i="2" s="1"/>
  <c r="L280" i="2" s="1"/>
  <c r="J285" i="2"/>
  <c r="J284" i="2" s="1"/>
  <c r="J283" i="2" s="1"/>
  <c r="K285" i="2"/>
  <c r="K284" i="2" s="1"/>
  <c r="K283" i="2" s="1"/>
  <c r="L285" i="2"/>
  <c r="L284" i="2" s="1"/>
  <c r="L283" i="2" s="1"/>
  <c r="J288" i="2"/>
  <c r="J287" i="2" s="1"/>
  <c r="J286" i="2" s="1"/>
  <c r="K288" i="2"/>
  <c r="K287" i="2" s="1"/>
  <c r="K286" i="2" s="1"/>
  <c r="J291" i="2"/>
  <c r="J290" i="2" s="1"/>
  <c r="J289" i="2" s="1"/>
  <c r="K291" i="2"/>
  <c r="K290" i="2" s="1"/>
  <c r="K289" i="2" s="1"/>
  <c r="L291" i="2"/>
  <c r="L290" i="2" s="1"/>
  <c r="L289" i="2" s="1"/>
  <c r="J294" i="2"/>
  <c r="J293" i="2" s="1"/>
  <c r="J292" i="2" s="1"/>
  <c r="L294" i="2"/>
  <c r="L293" i="2" s="1"/>
  <c r="L292" i="2" s="1"/>
  <c r="J299" i="2"/>
  <c r="J298" i="2" s="1"/>
  <c r="K299" i="2"/>
  <c r="K298" i="2" s="1"/>
  <c r="L299" i="2"/>
  <c r="L298" i="2" s="1"/>
  <c r="J301" i="2"/>
  <c r="J300" i="2" s="1"/>
  <c r="K301" i="2"/>
  <c r="K300" i="2" s="1"/>
  <c r="L301" i="2"/>
  <c r="L300" i="2" s="1"/>
  <c r="J306" i="2"/>
  <c r="J305" i="2" s="1"/>
  <c r="J304" i="2" s="1"/>
  <c r="J303" i="2" s="1"/>
  <c r="J302" i="2" s="1"/>
  <c r="K306" i="2"/>
  <c r="K305" i="2" s="1"/>
  <c r="K304" i="2" s="1"/>
  <c r="K303" i="2" s="1"/>
  <c r="K302" i="2" s="1"/>
  <c r="L306" i="2"/>
  <c r="L305" i="2" s="1"/>
  <c r="L304" i="2" s="1"/>
  <c r="L303" i="2" s="1"/>
  <c r="L302" i="2" s="1"/>
  <c r="J311" i="2"/>
  <c r="J310" i="2" s="1"/>
  <c r="J309" i="2" s="1"/>
  <c r="K311" i="2"/>
  <c r="K310" i="2" s="1"/>
  <c r="K309" i="2" s="1"/>
  <c r="L311" i="2"/>
  <c r="L310" i="2" s="1"/>
  <c r="L309" i="2" s="1"/>
  <c r="J314" i="2"/>
  <c r="J313" i="2" s="1"/>
  <c r="J312" i="2" s="1"/>
  <c r="K314" i="2"/>
  <c r="K313" i="2" s="1"/>
  <c r="K312" i="2" s="1"/>
  <c r="L314" i="2"/>
  <c r="L313" i="2" s="1"/>
  <c r="L312" i="2" s="1"/>
  <c r="J322" i="2"/>
  <c r="J321" i="2" s="1"/>
  <c r="J320" i="2" s="1"/>
  <c r="J319" i="2" s="1"/>
  <c r="J318" i="2" s="1"/>
  <c r="K322" i="2"/>
  <c r="K321" i="2" s="1"/>
  <c r="K320" i="2" s="1"/>
  <c r="K319" i="2" s="1"/>
  <c r="K318" i="2" s="1"/>
  <c r="L322" i="2"/>
  <c r="L321" i="2" s="1"/>
  <c r="L320" i="2" s="1"/>
  <c r="L319" i="2" s="1"/>
  <c r="L318" i="2" s="1"/>
  <c r="J327" i="2"/>
  <c r="J326" i="2" s="1"/>
  <c r="K327" i="2"/>
  <c r="K326" i="2" s="1"/>
  <c r="L327" i="2"/>
  <c r="L326" i="2" s="1"/>
  <c r="J329" i="2"/>
  <c r="J328" i="2" s="1"/>
  <c r="K329" i="2"/>
  <c r="K328" i="2" s="1"/>
  <c r="L329" i="2"/>
  <c r="L328" i="2" s="1"/>
  <c r="J337" i="2"/>
  <c r="J336" i="2" s="1"/>
  <c r="J335" i="2" s="1"/>
  <c r="K337" i="2"/>
  <c r="K336" i="2" s="1"/>
  <c r="K335" i="2" s="1"/>
  <c r="L337" i="2"/>
  <c r="L336" i="2" s="1"/>
  <c r="L335" i="2" s="1"/>
  <c r="J340" i="2"/>
  <c r="K340" i="2"/>
  <c r="L340" i="2"/>
  <c r="J341" i="2"/>
  <c r="K341" i="2"/>
  <c r="L341" i="2"/>
  <c r="J347" i="2"/>
  <c r="J346" i="2" s="1"/>
  <c r="K347" i="2"/>
  <c r="K346" i="2" s="1"/>
  <c r="J349" i="2"/>
  <c r="J348" i="2" s="1"/>
  <c r="K349" i="2"/>
  <c r="K348" i="2" s="1"/>
  <c r="L349" i="2"/>
  <c r="L348" i="2" s="1"/>
  <c r="J352" i="2"/>
  <c r="J351" i="2" s="1"/>
  <c r="J350" i="2" s="1"/>
  <c r="K352" i="2"/>
  <c r="K351" i="2" s="1"/>
  <c r="K350" i="2" s="1"/>
  <c r="L352" i="2"/>
  <c r="L351" i="2" s="1"/>
  <c r="L350" i="2" s="1"/>
  <c r="J357" i="2"/>
  <c r="J356" i="2" s="1"/>
  <c r="J355" i="2" s="1"/>
  <c r="K357" i="2"/>
  <c r="K356" i="2" s="1"/>
  <c r="K355" i="2" s="1"/>
  <c r="L357" i="2"/>
  <c r="L356" i="2" s="1"/>
  <c r="L355" i="2" s="1"/>
  <c r="J360" i="2"/>
  <c r="J359" i="2" s="1"/>
  <c r="J358" i="2" s="1"/>
  <c r="K360" i="2"/>
  <c r="K359" i="2" s="1"/>
  <c r="K358" i="2" s="1"/>
  <c r="L360" i="2"/>
  <c r="L359" i="2" s="1"/>
  <c r="L358" i="2" s="1"/>
  <c r="J365" i="2"/>
  <c r="J364" i="2" s="1"/>
  <c r="J363" i="2" s="1"/>
  <c r="J362" i="2" s="1"/>
  <c r="K365" i="2"/>
  <c r="K364" i="2" s="1"/>
  <c r="K363" i="2" s="1"/>
  <c r="K362" i="2" s="1"/>
  <c r="L365" i="2"/>
  <c r="L364" i="2" s="1"/>
  <c r="L363" i="2" s="1"/>
  <c r="L362" i="2" s="1"/>
  <c r="J369" i="2"/>
  <c r="J368" i="2" s="1"/>
  <c r="J367" i="2" s="1"/>
  <c r="J366" i="2" s="1"/>
  <c r="K369" i="2"/>
  <c r="K368" i="2" s="1"/>
  <c r="K367" i="2" s="1"/>
  <c r="K366" i="2" s="1"/>
  <c r="L369" i="2"/>
  <c r="L368" i="2" s="1"/>
  <c r="L367" i="2" s="1"/>
  <c r="L366" i="2" s="1"/>
  <c r="J373" i="2"/>
  <c r="J372" i="2" s="1"/>
  <c r="K373" i="2"/>
  <c r="K372" i="2" s="1"/>
  <c r="J375" i="2"/>
  <c r="J374" i="2" s="1"/>
  <c r="K375" i="2"/>
  <c r="K374" i="2" s="1"/>
  <c r="L375" i="2"/>
  <c r="L374" i="2" s="1"/>
  <c r="J379" i="2"/>
  <c r="J378" i="2" s="1"/>
  <c r="J377" i="2" s="1"/>
  <c r="K379" i="2"/>
  <c r="K378" i="2" s="1"/>
  <c r="K377" i="2" s="1"/>
  <c r="L379" i="2"/>
  <c r="L378" i="2" s="1"/>
  <c r="L377" i="2" s="1"/>
  <c r="J382" i="2"/>
  <c r="J381" i="2" s="1"/>
  <c r="J380" i="2" s="1"/>
  <c r="K382" i="2"/>
  <c r="K381" i="2" s="1"/>
  <c r="K380" i="2" s="1"/>
  <c r="J385" i="2"/>
  <c r="J384" i="2" s="1"/>
  <c r="J383" i="2" s="1"/>
  <c r="K385" i="2"/>
  <c r="K384" i="2" s="1"/>
  <c r="K383" i="2" s="1"/>
  <c r="L385" i="2"/>
  <c r="L384" i="2" s="1"/>
  <c r="L383" i="2" s="1"/>
  <c r="L433" i="3"/>
  <c r="K429" i="3"/>
  <c r="J308" i="2" l="1"/>
  <c r="L308" i="2"/>
  <c r="K308" i="2"/>
  <c r="J32" i="2"/>
  <c r="K32" i="2"/>
  <c r="J55" i="2"/>
  <c r="L55" i="2"/>
  <c r="L54" i="2" s="1"/>
  <c r="K55" i="2"/>
  <c r="K54" i="2" s="1"/>
  <c r="K113" i="2"/>
  <c r="J113" i="2"/>
  <c r="L113" i="2"/>
  <c r="K307" i="2"/>
  <c r="L65" i="2"/>
  <c r="L307" i="2"/>
  <c r="J339" i="2"/>
  <c r="J338" i="2" s="1"/>
  <c r="J222" i="2"/>
  <c r="J216" i="2" s="1"/>
  <c r="J198" i="2"/>
  <c r="K339" i="2"/>
  <c r="K338" i="2" s="1"/>
  <c r="K331" i="2" s="1"/>
  <c r="J14" i="2"/>
  <c r="J297" i="2"/>
  <c r="J296" i="2" s="1"/>
  <c r="J295" i="2" s="1"/>
  <c r="K211" i="2"/>
  <c r="J211" i="2"/>
  <c r="K19" i="2"/>
  <c r="J345" i="2"/>
  <c r="J344" i="2" s="1"/>
  <c r="J343" i="2" s="1"/>
  <c r="K250" i="2"/>
  <c r="J166" i="2"/>
  <c r="J127" i="2"/>
  <c r="J126" i="2" s="1"/>
  <c r="J94" i="2"/>
  <c r="L161" i="2"/>
  <c r="K65" i="2"/>
  <c r="L325" i="2"/>
  <c r="L324" i="2" s="1"/>
  <c r="L323" i="2" s="1"/>
  <c r="K325" i="2"/>
  <c r="K324" i="2" s="1"/>
  <c r="K323" i="2" s="1"/>
  <c r="K203" i="2"/>
  <c r="L354" i="2"/>
  <c r="L353" i="2" s="1"/>
  <c r="K345" i="2"/>
  <c r="K344" i="2" s="1"/>
  <c r="K343" i="2" s="1"/>
  <c r="J325" i="2"/>
  <c r="J324" i="2" s="1"/>
  <c r="J323" i="2" s="1"/>
  <c r="L297" i="2"/>
  <c r="L296" i="2" s="1"/>
  <c r="L295" i="2" s="1"/>
  <c r="K242" i="2"/>
  <c r="J72" i="2"/>
  <c r="J71" i="2" s="1"/>
  <c r="J70" i="2" s="1"/>
  <c r="J371" i="2"/>
  <c r="J370" i="2" s="1"/>
  <c r="L222" i="2"/>
  <c r="L216" i="2" s="1"/>
  <c r="K166" i="2"/>
  <c r="L339" i="2"/>
  <c r="L338" i="2" s="1"/>
  <c r="L331" i="2" s="1"/>
  <c r="J250" i="2"/>
  <c r="L211" i="2"/>
  <c r="L94" i="2"/>
  <c r="K24" i="2"/>
  <c r="J161" i="2"/>
  <c r="J19" i="2"/>
  <c r="L100" i="2"/>
  <c r="L99" i="2" s="1"/>
  <c r="J376" i="2"/>
  <c r="K354" i="2"/>
  <c r="K353" i="2" s="1"/>
  <c r="J354" i="2"/>
  <c r="J353" i="2" s="1"/>
  <c r="J307" i="2"/>
  <c r="J228" i="2"/>
  <c r="J227" i="2"/>
  <c r="K376" i="2"/>
  <c r="K297" i="2"/>
  <c r="K296" i="2" s="1"/>
  <c r="K295" i="2" s="1"/>
  <c r="L227" i="2"/>
  <c r="K228" i="2"/>
  <c r="K227" i="2"/>
  <c r="J189" i="2"/>
  <c r="J190" i="2"/>
  <c r="K222" i="2"/>
  <c r="K216" i="2" s="1"/>
  <c r="K371" i="2"/>
  <c r="K370" i="2" s="1"/>
  <c r="K361" i="2" s="1"/>
  <c r="J242" i="2"/>
  <c r="J203" i="2"/>
  <c r="K190" i="2"/>
  <c r="K189" i="2"/>
  <c r="L112" i="2"/>
  <c r="L198" i="2"/>
  <c r="K198" i="2"/>
  <c r="K161" i="2"/>
  <c r="K127" i="2"/>
  <c r="K126" i="2" s="1"/>
  <c r="K94" i="2"/>
  <c r="L203" i="2"/>
  <c r="L190" i="2"/>
  <c r="L189" i="2"/>
  <c r="L127" i="2"/>
  <c r="L126" i="2" s="1"/>
  <c r="K84" i="2"/>
  <c r="K83" i="2" s="1"/>
  <c r="K82" i="2" s="1"/>
  <c r="J54" i="2"/>
  <c r="J112" i="2"/>
  <c r="K112" i="2"/>
  <c r="J84" i="2"/>
  <c r="J83" i="2" s="1"/>
  <c r="J82" i="2" s="1"/>
  <c r="K72" i="2"/>
  <c r="K71" i="2" s="1"/>
  <c r="K70" i="2" s="1"/>
  <c r="J65" i="2"/>
  <c r="J24" i="2"/>
  <c r="L19" i="2"/>
  <c r="K9" i="2"/>
  <c r="K14" i="2"/>
  <c r="J9" i="2"/>
  <c r="L78" i="1"/>
  <c r="J8" i="2" l="1"/>
  <c r="J331" i="2"/>
  <c r="J330" i="2" s="1"/>
  <c r="J361" i="2"/>
  <c r="K8" i="2"/>
  <c r="K7" i="2" s="1"/>
  <c r="K154" i="2"/>
  <c r="J154" i="2"/>
  <c r="J153" i="2" s="1"/>
  <c r="J147" i="2" s="1"/>
  <c r="L330" i="2"/>
  <c r="K330" i="2"/>
  <c r="K241" i="2"/>
  <c r="K240" i="2" s="1"/>
  <c r="J241" i="2"/>
  <c r="J240" i="2" s="1"/>
  <c r="J197" i="2"/>
  <c r="J196" i="2" s="1"/>
  <c r="J195" i="2" s="1"/>
  <c r="K197" i="2"/>
  <c r="K196" i="2" s="1"/>
  <c r="K195" i="2" s="1"/>
  <c r="J342" i="2"/>
  <c r="K153" i="2"/>
  <c r="K147" i="2" s="1"/>
  <c r="L86" i="2"/>
  <c r="L85" i="2" s="1"/>
  <c r="L84" i="2" s="1"/>
  <c r="L83" i="2" s="1"/>
  <c r="L82" i="2" s="1"/>
  <c r="M78" i="1"/>
  <c r="L197" i="2"/>
  <c r="L196" i="2" s="1"/>
  <c r="L195" i="2" s="1"/>
  <c r="K342" i="2"/>
  <c r="J7" i="2"/>
  <c r="L202" i="1"/>
  <c r="L168" i="1"/>
  <c r="L314" i="1"/>
  <c r="L312" i="1"/>
  <c r="L310" i="1"/>
  <c r="L307" i="1"/>
  <c r="L302" i="1"/>
  <c r="L254" i="2" l="1"/>
  <c r="L253" i="2" s="1"/>
  <c r="M312" i="1"/>
  <c r="L244" i="2"/>
  <c r="L243" i="2" s="1"/>
  <c r="L242" i="2" s="1"/>
  <c r="M302" i="1"/>
  <c r="L256" i="2"/>
  <c r="L255" i="2" s="1"/>
  <c r="M314" i="1"/>
  <c r="L170" i="2"/>
  <c r="L169" i="2" s="1"/>
  <c r="L166" i="2" s="1"/>
  <c r="M168" i="1"/>
  <c r="L249" i="2"/>
  <c r="L248" i="2" s="1"/>
  <c r="L247" i="2" s="1"/>
  <c r="M307" i="1"/>
  <c r="L252" i="2"/>
  <c r="L251" i="2" s="1"/>
  <c r="M310" i="1"/>
  <c r="K289" i="1"/>
  <c r="K288" i="1" s="1"/>
  <c r="K287" i="1" s="1"/>
  <c r="L261" i="1"/>
  <c r="L260" i="1" s="1"/>
  <c r="L69" i="1"/>
  <c r="L68" i="1" s="1"/>
  <c r="L38" i="1"/>
  <c r="L45" i="3" s="1"/>
  <c r="L44" i="3" s="1"/>
  <c r="J10" i="3"/>
  <c r="J9" i="3" s="1"/>
  <c r="K10" i="3"/>
  <c r="K9" i="3" s="1"/>
  <c r="J12" i="3"/>
  <c r="J11" i="3" s="1"/>
  <c r="K12" i="3"/>
  <c r="K11" i="3" s="1"/>
  <c r="L12" i="3"/>
  <c r="L11" i="3" s="1"/>
  <c r="J16" i="3"/>
  <c r="J15" i="3" s="1"/>
  <c r="K16" i="3"/>
  <c r="K15" i="3" s="1"/>
  <c r="J18" i="3"/>
  <c r="J17" i="3" s="1"/>
  <c r="K18" i="3"/>
  <c r="K17" i="3" s="1"/>
  <c r="L18" i="3"/>
  <c r="L17" i="3" s="1"/>
  <c r="J21" i="3"/>
  <c r="J20" i="3" s="1"/>
  <c r="K21" i="3"/>
  <c r="K20" i="3" s="1"/>
  <c r="J23" i="3"/>
  <c r="J22" i="3" s="1"/>
  <c r="K23" i="3"/>
  <c r="K22" i="3" s="1"/>
  <c r="L23" i="3"/>
  <c r="L22" i="3" s="1"/>
  <c r="J26" i="3"/>
  <c r="J25" i="3" s="1"/>
  <c r="K26" i="3"/>
  <c r="K25" i="3" s="1"/>
  <c r="L26" i="3"/>
  <c r="L25" i="3" s="1"/>
  <c r="J28" i="3"/>
  <c r="J27" i="3" s="1"/>
  <c r="K28" i="3"/>
  <c r="K27" i="3" s="1"/>
  <c r="L28" i="3"/>
  <c r="L27" i="3" s="1"/>
  <c r="J31" i="3"/>
  <c r="J30" i="3" s="1"/>
  <c r="K31" i="3"/>
  <c r="K30" i="3" s="1"/>
  <c r="J33" i="3"/>
  <c r="J32" i="3" s="1"/>
  <c r="K33" i="3"/>
  <c r="K32" i="3" s="1"/>
  <c r="L33" i="3"/>
  <c r="L32" i="3" s="1"/>
  <c r="J36" i="3"/>
  <c r="J35" i="3" s="1"/>
  <c r="J34" i="3" s="1"/>
  <c r="K36" i="3"/>
  <c r="K35" i="3" s="1"/>
  <c r="K34" i="3" s="1"/>
  <c r="J39" i="3"/>
  <c r="J38" i="3" s="1"/>
  <c r="K39" i="3"/>
  <c r="K38" i="3" s="1"/>
  <c r="J41" i="3"/>
  <c r="J40" i="3" s="1"/>
  <c r="K41" i="3"/>
  <c r="K40" i="3" s="1"/>
  <c r="J43" i="3"/>
  <c r="J42" i="3" s="1"/>
  <c r="K43" i="3"/>
  <c r="K42" i="3" s="1"/>
  <c r="L43" i="3"/>
  <c r="L42" i="3" s="1"/>
  <c r="J45" i="3"/>
  <c r="J44" i="3" s="1"/>
  <c r="K45" i="3"/>
  <c r="K44" i="3" s="1"/>
  <c r="J48" i="3"/>
  <c r="J47" i="3" s="1"/>
  <c r="J46" i="3" s="1"/>
  <c r="K48" i="3"/>
  <c r="K47" i="3" s="1"/>
  <c r="K46" i="3" s="1"/>
  <c r="L48" i="3"/>
  <c r="L47" i="3" s="1"/>
  <c r="L46" i="3" s="1"/>
  <c r="J51" i="3"/>
  <c r="J50" i="3" s="1"/>
  <c r="J49" i="3" s="1"/>
  <c r="K51" i="3"/>
  <c r="K50" i="3" s="1"/>
  <c r="K49" i="3" s="1"/>
  <c r="L51" i="3"/>
  <c r="L50" i="3" s="1"/>
  <c r="L49" i="3" s="1"/>
  <c r="J54" i="3"/>
  <c r="J53" i="3" s="1"/>
  <c r="J52" i="3" s="1"/>
  <c r="K54" i="3"/>
  <c r="K53" i="3" s="1"/>
  <c r="K52" i="3" s="1"/>
  <c r="L54" i="3"/>
  <c r="L53" i="3" s="1"/>
  <c r="L52" i="3" s="1"/>
  <c r="J57" i="3"/>
  <c r="J56" i="3" s="1"/>
  <c r="J55" i="3" s="1"/>
  <c r="K57" i="3"/>
  <c r="K56" i="3" s="1"/>
  <c r="K55" i="3" s="1"/>
  <c r="L57" i="3"/>
  <c r="L56" i="3" s="1"/>
  <c r="L55" i="3" s="1"/>
  <c r="J61" i="3"/>
  <c r="J60" i="3" s="1"/>
  <c r="J59" i="3" s="1"/>
  <c r="J58" i="3" s="1"/>
  <c r="K61" i="3"/>
  <c r="K60" i="3" s="1"/>
  <c r="K59" i="3" s="1"/>
  <c r="K58" i="3" s="1"/>
  <c r="L61" i="3"/>
  <c r="L60" i="3" s="1"/>
  <c r="L59" i="3" s="1"/>
  <c r="L58" i="3" s="1"/>
  <c r="J65" i="3"/>
  <c r="J64" i="3" s="1"/>
  <c r="K65" i="3"/>
  <c r="K64" i="3" s="1"/>
  <c r="J67" i="3"/>
  <c r="J66" i="3" s="1"/>
  <c r="K67" i="3"/>
  <c r="K66" i="3" s="1"/>
  <c r="L67" i="3"/>
  <c r="L66" i="3" s="1"/>
  <c r="J70" i="3"/>
  <c r="J69" i="3" s="1"/>
  <c r="J68" i="3" s="1"/>
  <c r="K70" i="3"/>
  <c r="K69" i="3" s="1"/>
  <c r="K68" i="3" s="1"/>
  <c r="L70" i="3"/>
  <c r="L69" i="3" s="1"/>
  <c r="L68" i="3" s="1"/>
  <c r="J73" i="3"/>
  <c r="J72" i="3" s="1"/>
  <c r="J71" i="3" s="1"/>
  <c r="K73" i="3"/>
  <c r="K72" i="3" s="1"/>
  <c r="K71" i="3" s="1"/>
  <c r="L73" i="3"/>
  <c r="L72" i="3" s="1"/>
  <c r="L71" i="3" s="1"/>
  <c r="J76" i="3"/>
  <c r="J75" i="3" s="1"/>
  <c r="J74" i="3" s="1"/>
  <c r="K76" i="3"/>
  <c r="K75" i="3" s="1"/>
  <c r="K74" i="3" s="1"/>
  <c r="J79" i="3"/>
  <c r="J78" i="3" s="1"/>
  <c r="J77" i="3" s="1"/>
  <c r="K79" i="3"/>
  <c r="K78" i="3" s="1"/>
  <c r="K77" i="3" s="1"/>
  <c r="L79" i="3"/>
  <c r="L78" i="3" s="1"/>
  <c r="L77" i="3" s="1"/>
  <c r="J83" i="3"/>
  <c r="J82" i="3" s="1"/>
  <c r="J81" i="3" s="1"/>
  <c r="J80" i="3" s="1"/>
  <c r="K83" i="3"/>
  <c r="K82" i="3" s="1"/>
  <c r="K81" i="3" s="1"/>
  <c r="K80" i="3" s="1"/>
  <c r="L83" i="3"/>
  <c r="L82" i="3" s="1"/>
  <c r="L81" i="3" s="1"/>
  <c r="L80" i="3" s="1"/>
  <c r="J87" i="3"/>
  <c r="J86" i="3" s="1"/>
  <c r="J85" i="3" s="1"/>
  <c r="K87" i="3"/>
  <c r="K86" i="3" s="1"/>
  <c r="K85" i="3" s="1"/>
  <c r="L87" i="3"/>
  <c r="L86" i="3" s="1"/>
  <c r="L85" i="3" s="1"/>
  <c r="J90" i="3"/>
  <c r="J89" i="3" s="1"/>
  <c r="J88" i="3" s="1"/>
  <c r="K90" i="3"/>
  <c r="K89" i="3" s="1"/>
  <c r="K88" i="3" s="1"/>
  <c r="L90" i="3"/>
  <c r="L89" i="3" s="1"/>
  <c r="L88" i="3" s="1"/>
  <c r="J93" i="3"/>
  <c r="J92" i="3" s="1"/>
  <c r="J91" i="3" s="1"/>
  <c r="K93" i="3"/>
  <c r="K92" i="3" s="1"/>
  <c r="K91" i="3" s="1"/>
  <c r="L93" i="3"/>
  <c r="L92" i="3" s="1"/>
  <c r="L91" i="3" s="1"/>
  <c r="J96" i="3"/>
  <c r="J95" i="3" s="1"/>
  <c r="J94" i="3" s="1"/>
  <c r="K96" i="3"/>
  <c r="K95" i="3" s="1"/>
  <c r="K94" i="3" s="1"/>
  <c r="L96" i="3"/>
  <c r="L95" i="3" s="1"/>
  <c r="L94" i="3" s="1"/>
  <c r="J99" i="3"/>
  <c r="J98" i="3" s="1"/>
  <c r="J97" i="3" s="1"/>
  <c r="K99" i="3"/>
  <c r="K98" i="3" s="1"/>
  <c r="K97" i="3" s="1"/>
  <c r="L99" i="3"/>
  <c r="L98" i="3" s="1"/>
  <c r="L97" i="3" s="1"/>
  <c r="J102" i="3"/>
  <c r="J101" i="3" s="1"/>
  <c r="J100" i="3" s="1"/>
  <c r="K102" i="3"/>
  <c r="K101" i="3" s="1"/>
  <c r="K100" i="3" s="1"/>
  <c r="L102" i="3"/>
  <c r="L101" i="3" s="1"/>
  <c r="L100" i="3" s="1"/>
  <c r="J105" i="3"/>
  <c r="J104" i="3" s="1"/>
  <c r="J103" i="3" s="1"/>
  <c r="K105" i="3"/>
  <c r="K104" i="3" s="1"/>
  <c r="K103" i="3" s="1"/>
  <c r="L105" i="3"/>
  <c r="L104" i="3" s="1"/>
  <c r="L103" i="3" s="1"/>
  <c r="J108" i="3"/>
  <c r="J107" i="3" s="1"/>
  <c r="K108" i="3"/>
  <c r="K106" i="3" s="1"/>
  <c r="L108" i="3"/>
  <c r="L106" i="3" s="1"/>
  <c r="J113" i="3"/>
  <c r="J112" i="3" s="1"/>
  <c r="K113" i="3"/>
  <c r="K112" i="3" s="1"/>
  <c r="J115" i="3"/>
  <c r="J114" i="3" s="1"/>
  <c r="K115" i="3"/>
  <c r="K114" i="3" s="1"/>
  <c r="L115" i="3"/>
  <c r="L114" i="3" s="1"/>
  <c r="J117" i="3"/>
  <c r="J116" i="3" s="1"/>
  <c r="K117" i="3"/>
  <c r="K116" i="3" s="1"/>
  <c r="L117" i="3"/>
  <c r="L116" i="3" s="1"/>
  <c r="J122" i="3"/>
  <c r="J121" i="3" s="1"/>
  <c r="K122" i="3"/>
  <c r="K121" i="3" s="1"/>
  <c r="L122" i="3"/>
  <c r="L121" i="3" s="1"/>
  <c r="J124" i="3"/>
  <c r="J123" i="3" s="1"/>
  <c r="K124" i="3"/>
  <c r="K123" i="3" s="1"/>
  <c r="L124" i="3"/>
  <c r="L123" i="3" s="1"/>
  <c r="J126" i="3"/>
  <c r="J125" i="3" s="1"/>
  <c r="K126" i="3"/>
  <c r="K125" i="3" s="1"/>
  <c r="L126" i="3"/>
  <c r="L125" i="3" s="1"/>
  <c r="J129" i="3"/>
  <c r="J128" i="3" s="1"/>
  <c r="J127" i="3" s="1"/>
  <c r="K129" i="3"/>
  <c r="K128" i="3" s="1"/>
  <c r="K127" i="3" s="1"/>
  <c r="L129" i="3"/>
  <c r="L128" i="3" s="1"/>
  <c r="L127" i="3" s="1"/>
  <c r="J134" i="3"/>
  <c r="J133" i="3" s="1"/>
  <c r="J132" i="3" s="1"/>
  <c r="K134" i="3"/>
  <c r="K133" i="3" s="1"/>
  <c r="K132" i="3" s="1"/>
  <c r="L134" i="3"/>
  <c r="L133" i="3" s="1"/>
  <c r="L132" i="3" s="1"/>
  <c r="J137" i="3"/>
  <c r="J136" i="3" s="1"/>
  <c r="J135" i="3" s="1"/>
  <c r="K137" i="3"/>
  <c r="K136" i="3" s="1"/>
  <c r="K135" i="3" s="1"/>
  <c r="L137" i="3"/>
  <c r="L136" i="3" s="1"/>
  <c r="L135" i="3" s="1"/>
  <c r="L141" i="3"/>
  <c r="L140" i="3" s="1"/>
  <c r="L139" i="3" s="1"/>
  <c r="J144" i="3"/>
  <c r="J143" i="3" s="1"/>
  <c r="J142" i="3" s="1"/>
  <c r="K144" i="3"/>
  <c r="K143" i="3" s="1"/>
  <c r="K142" i="3" s="1"/>
  <c r="L144" i="3"/>
  <c r="L143" i="3" s="1"/>
  <c r="L142" i="3" s="1"/>
  <c r="J148" i="3"/>
  <c r="J147" i="3" s="1"/>
  <c r="J146" i="3" s="1"/>
  <c r="J145" i="3" s="1"/>
  <c r="K148" i="3"/>
  <c r="K147" i="3" s="1"/>
  <c r="K146" i="3" s="1"/>
  <c r="K145" i="3" s="1"/>
  <c r="L148" i="3"/>
  <c r="L147" i="3" s="1"/>
  <c r="L146" i="3" s="1"/>
  <c r="L145" i="3" s="1"/>
  <c r="J152" i="3"/>
  <c r="J151" i="3" s="1"/>
  <c r="J150" i="3" s="1"/>
  <c r="K152" i="3"/>
  <c r="K151" i="3" s="1"/>
  <c r="K150" i="3" s="1"/>
  <c r="L152" i="3"/>
  <c r="L151" i="3" s="1"/>
  <c r="L150" i="3" s="1"/>
  <c r="J155" i="3"/>
  <c r="J154" i="3" s="1"/>
  <c r="J153" i="3" s="1"/>
  <c r="K155" i="3"/>
  <c r="K154" i="3" s="1"/>
  <c r="K153" i="3" s="1"/>
  <c r="L155" i="3"/>
  <c r="L154" i="3" s="1"/>
  <c r="L153" i="3" s="1"/>
  <c r="J160" i="3"/>
  <c r="J159" i="3" s="1"/>
  <c r="J158" i="3" s="1"/>
  <c r="K160" i="3"/>
  <c r="K159" i="3" s="1"/>
  <c r="K158" i="3" s="1"/>
  <c r="L160" i="3"/>
  <c r="L159" i="3" s="1"/>
  <c r="L158" i="3" s="1"/>
  <c r="J163" i="3"/>
  <c r="K163" i="3"/>
  <c r="L163" i="3"/>
  <c r="J166" i="3"/>
  <c r="J165" i="3" s="1"/>
  <c r="J164" i="3" s="1"/>
  <c r="K166" i="3"/>
  <c r="K165" i="3" s="1"/>
  <c r="K164" i="3" s="1"/>
  <c r="L166" i="3"/>
  <c r="L165" i="3" s="1"/>
  <c r="L164" i="3" s="1"/>
  <c r="J170" i="3"/>
  <c r="J169" i="3" s="1"/>
  <c r="J168" i="3" s="1"/>
  <c r="K170" i="3"/>
  <c r="K169" i="3" s="1"/>
  <c r="K168" i="3" s="1"/>
  <c r="L170" i="3"/>
  <c r="L169" i="3" s="1"/>
  <c r="L168" i="3" s="1"/>
  <c r="J173" i="3"/>
  <c r="J172" i="3" s="1"/>
  <c r="J171" i="3" s="1"/>
  <c r="K173" i="3"/>
  <c r="K172" i="3" s="1"/>
  <c r="K171" i="3" s="1"/>
  <c r="L173" i="3"/>
  <c r="L172" i="3" s="1"/>
  <c r="L171" i="3" s="1"/>
  <c r="J176" i="3"/>
  <c r="J175" i="3" s="1"/>
  <c r="J174" i="3" s="1"/>
  <c r="K176" i="3"/>
  <c r="K175" i="3" s="1"/>
  <c r="K174" i="3" s="1"/>
  <c r="L176" i="3"/>
  <c r="L175" i="3" s="1"/>
  <c r="L174" i="3" s="1"/>
  <c r="J179" i="3"/>
  <c r="J178" i="3" s="1"/>
  <c r="J177" i="3" s="1"/>
  <c r="K179" i="3"/>
  <c r="K178" i="3" s="1"/>
  <c r="K177" i="3" s="1"/>
  <c r="L179" i="3"/>
  <c r="L178" i="3" s="1"/>
  <c r="L177" i="3" s="1"/>
  <c r="J182" i="3"/>
  <c r="J181" i="3" s="1"/>
  <c r="J180" i="3" s="1"/>
  <c r="K182" i="3"/>
  <c r="K181" i="3" s="1"/>
  <c r="K180" i="3" s="1"/>
  <c r="L182" i="3"/>
  <c r="L181" i="3" s="1"/>
  <c r="L180" i="3" s="1"/>
  <c r="J185" i="3"/>
  <c r="J184" i="3" s="1"/>
  <c r="J183" i="3" s="1"/>
  <c r="K185" i="3"/>
  <c r="K184" i="3" s="1"/>
  <c r="K183" i="3" s="1"/>
  <c r="L185" i="3"/>
  <c r="L184" i="3" s="1"/>
  <c r="L183" i="3" s="1"/>
  <c r="J189" i="3"/>
  <c r="J188" i="3" s="1"/>
  <c r="J187" i="3" s="1"/>
  <c r="J186" i="3" s="1"/>
  <c r="K189" i="3"/>
  <c r="K188" i="3" s="1"/>
  <c r="K187" i="3" s="1"/>
  <c r="K186" i="3" s="1"/>
  <c r="L189" i="3"/>
  <c r="L188" i="3" s="1"/>
  <c r="L187" i="3" s="1"/>
  <c r="L186" i="3" s="1"/>
  <c r="J193" i="3"/>
  <c r="K193" i="3"/>
  <c r="L193" i="3"/>
  <c r="J196" i="3"/>
  <c r="J195" i="3" s="1"/>
  <c r="J194" i="3" s="1"/>
  <c r="K196" i="3"/>
  <c r="K195" i="3" s="1"/>
  <c r="K194" i="3" s="1"/>
  <c r="L196" i="3"/>
  <c r="L195" i="3" s="1"/>
  <c r="L194" i="3" s="1"/>
  <c r="J199" i="3"/>
  <c r="J198" i="3" s="1"/>
  <c r="J197" i="3" s="1"/>
  <c r="K199" i="3"/>
  <c r="K198" i="3" s="1"/>
  <c r="K197" i="3" s="1"/>
  <c r="L199" i="3"/>
  <c r="L198" i="3" s="1"/>
  <c r="L197" i="3" s="1"/>
  <c r="J202" i="3"/>
  <c r="J201" i="3" s="1"/>
  <c r="J200" i="3" s="1"/>
  <c r="K202" i="3"/>
  <c r="K201" i="3" s="1"/>
  <c r="K200" i="3" s="1"/>
  <c r="L202" i="3"/>
  <c r="L201" i="3" s="1"/>
  <c r="L200" i="3" s="1"/>
  <c r="J207" i="3"/>
  <c r="J206" i="3" s="1"/>
  <c r="J205" i="3" s="1"/>
  <c r="K207" i="3"/>
  <c r="K206" i="3" s="1"/>
  <c r="K205" i="3" s="1"/>
  <c r="L207" i="3"/>
  <c r="L206" i="3" s="1"/>
  <c r="L205" i="3" s="1"/>
  <c r="L210" i="3"/>
  <c r="L209" i="3" s="1"/>
  <c r="L208" i="3" s="1"/>
  <c r="J213" i="3"/>
  <c r="J212" i="3" s="1"/>
  <c r="J211" i="3" s="1"/>
  <c r="K213" i="3"/>
  <c r="K212" i="3" s="1"/>
  <c r="K211" i="3" s="1"/>
  <c r="L213" i="3"/>
  <c r="L212" i="3" s="1"/>
  <c r="L211" i="3" s="1"/>
  <c r="J219" i="3"/>
  <c r="J218" i="3" s="1"/>
  <c r="J217" i="3" s="1"/>
  <c r="K219" i="3"/>
  <c r="K218" i="3" s="1"/>
  <c r="K217" i="3" s="1"/>
  <c r="L219" i="3"/>
  <c r="L218" i="3" s="1"/>
  <c r="L217" i="3" s="1"/>
  <c r="J222" i="3"/>
  <c r="J221" i="3" s="1"/>
  <c r="J220" i="3" s="1"/>
  <c r="K222" i="3"/>
  <c r="K221" i="3" s="1"/>
  <c r="K220" i="3" s="1"/>
  <c r="L222" i="3"/>
  <c r="L221" i="3" s="1"/>
  <c r="L220" i="3" s="1"/>
  <c r="J225" i="3"/>
  <c r="J224" i="3" s="1"/>
  <c r="J223" i="3" s="1"/>
  <c r="K225" i="3"/>
  <c r="K224" i="3" s="1"/>
  <c r="K223" i="3" s="1"/>
  <c r="L225" i="3"/>
  <c r="L224" i="3" s="1"/>
  <c r="L223" i="3" s="1"/>
  <c r="J228" i="3"/>
  <c r="J227" i="3" s="1"/>
  <c r="J226" i="3" s="1"/>
  <c r="K228" i="3"/>
  <c r="K227" i="3" s="1"/>
  <c r="K226" i="3" s="1"/>
  <c r="L228" i="3"/>
  <c r="L227" i="3" s="1"/>
  <c r="L226" i="3" s="1"/>
  <c r="J232" i="3"/>
  <c r="J231" i="3" s="1"/>
  <c r="J230" i="3" s="1"/>
  <c r="K232" i="3"/>
  <c r="K231" i="3" s="1"/>
  <c r="K230" i="3" s="1"/>
  <c r="L232" i="3"/>
  <c r="L231" i="3" s="1"/>
  <c r="L230" i="3" s="1"/>
  <c r="J235" i="3"/>
  <c r="J234" i="3" s="1"/>
  <c r="J233" i="3" s="1"/>
  <c r="K235" i="3"/>
  <c r="K234" i="3" s="1"/>
  <c r="K233" i="3" s="1"/>
  <c r="L235" i="3"/>
  <c r="L234" i="3" s="1"/>
  <c r="L233" i="3" s="1"/>
  <c r="J238" i="3"/>
  <c r="J237" i="3" s="1"/>
  <c r="J236" i="3" s="1"/>
  <c r="K238" i="3"/>
  <c r="K237" i="3" s="1"/>
  <c r="K236" i="3" s="1"/>
  <c r="L238" i="3"/>
  <c r="L237" i="3" s="1"/>
  <c r="L236" i="3" s="1"/>
  <c r="L241" i="3"/>
  <c r="L240" i="3" s="1"/>
  <c r="L239" i="3" s="1"/>
  <c r="J244" i="3"/>
  <c r="J243" i="3" s="1"/>
  <c r="J242" i="3" s="1"/>
  <c r="K244" i="3"/>
  <c r="K243" i="3" s="1"/>
  <c r="K242" i="3" s="1"/>
  <c r="L244" i="3"/>
  <c r="L243" i="3" s="1"/>
  <c r="L242" i="3" s="1"/>
  <c r="J247" i="3"/>
  <c r="J246" i="3" s="1"/>
  <c r="J245" i="3" s="1"/>
  <c r="K247" i="3"/>
  <c r="K246" i="3" s="1"/>
  <c r="K245" i="3" s="1"/>
  <c r="L247" i="3"/>
  <c r="L246" i="3" s="1"/>
  <c r="L245" i="3" s="1"/>
  <c r="J253" i="3"/>
  <c r="J252" i="3" s="1"/>
  <c r="J251" i="3" s="1"/>
  <c r="K253" i="3"/>
  <c r="K252" i="3" s="1"/>
  <c r="K251" i="3" s="1"/>
  <c r="L253" i="3"/>
  <c r="L252" i="3" s="1"/>
  <c r="L251" i="3" s="1"/>
  <c r="J256" i="3"/>
  <c r="J255" i="3" s="1"/>
  <c r="J254" i="3" s="1"/>
  <c r="K256" i="3"/>
  <c r="K255" i="3" s="1"/>
  <c r="K254" i="3" s="1"/>
  <c r="L256" i="3"/>
  <c r="L255" i="3" s="1"/>
  <c r="L254" i="3" s="1"/>
  <c r="J259" i="3"/>
  <c r="J258" i="3" s="1"/>
  <c r="J257" i="3" s="1"/>
  <c r="K259" i="3"/>
  <c r="K258" i="3" s="1"/>
  <c r="K257" i="3" s="1"/>
  <c r="J262" i="3"/>
  <c r="J261" i="3" s="1"/>
  <c r="J260" i="3" s="1"/>
  <c r="K262" i="3"/>
  <c r="K261" i="3" s="1"/>
  <c r="K260" i="3" s="1"/>
  <c r="L262" i="3"/>
  <c r="L261" i="3" s="1"/>
  <c r="L260" i="3" s="1"/>
  <c r="J265" i="3"/>
  <c r="J264" i="3" s="1"/>
  <c r="J263" i="3" s="1"/>
  <c r="K265" i="3"/>
  <c r="K264" i="3" s="1"/>
  <c r="K263" i="3" s="1"/>
  <c r="L265" i="3"/>
  <c r="L264" i="3" s="1"/>
  <c r="L263" i="3" s="1"/>
  <c r="J268" i="3"/>
  <c r="J267" i="3" s="1"/>
  <c r="J266" i="3" s="1"/>
  <c r="K268" i="3"/>
  <c r="K267" i="3" s="1"/>
  <c r="K266" i="3" s="1"/>
  <c r="L268" i="3"/>
  <c r="L267" i="3" s="1"/>
  <c r="L266" i="3" s="1"/>
  <c r="J271" i="3"/>
  <c r="J270" i="3" s="1"/>
  <c r="J269" i="3" s="1"/>
  <c r="K271" i="3"/>
  <c r="K270" i="3" s="1"/>
  <c r="K269" i="3" s="1"/>
  <c r="L271" i="3"/>
  <c r="L270" i="3" s="1"/>
  <c r="L269" i="3" s="1"/>
  <c r="J274" i="3"/>
  <c r="J273" i="3" s="1"/>
  <c r="J272" i="3" s="1"/>
  <c r="K274" i="3"/>
  <c r="K273" i="3" s="1"/>
  <c r="K272" i="3" s="1"/>
  <c r="L274" i="3"/>
  <c r="L273" i="3" s="1"/>
  <c r="L272" i="3" s="1"/>
  <c r="J277" i="3"/>
  <c r="J276" i="3" s="1"/>
  <c r="J275" i="3" s="1"/>
  <c r="K277" i="3"/>
  <c r="K276" i="3" s="1"/>
  <c r="K275" i="3" s="1"/>
  <c r="L277" i="3"/>
  <c r="L276" i="3" s="1"/>
  <c r="L275" i="3" s="1"/>
  <c r="J280" i="3"/>
  <c r="J279" i="3" s="1"/>
  <c r="J278" i="3" s="1"/>
  <c r="K280" i="3"/>
  <c r="K279" i="3" s="1"/>
  <c r="K278" i="3" s="1"/>
  <c r="L280" i="3"/>
  <c r="L279" i="3" s="1"/>
  <c r="L278" i="3" s="1"/>
  <c r="J284" i="3"/>
  <c r="J283" i="3" s="1"/>
  <c r="J282" i="3" s="1"/>
  <c r="K284" i="3"/>
  <c r="K283" i="3" s="1"/>
  <c r="K282" i="3" s="1"/>
  <c r="L284" i="3"/>
  <c r="L283" i="3" s="1"/>
  <c r="L282" i="3" s="1"/>
  <c r="J287" i="3"/>
  <c r="J286" i="3" s="1"/>
  <c r="J285" i="3" s="1"/>
  <c r="K287" i="3"/>
  <c r="K286" i="3" s="1"/>
  <c r="K285" i="3" s="1"/>
  <c r="L287" i="3"/>
  <c r="L286" i="3" s="1"/>
  <c r="L285" i="3" s="1"/>
  <c r="J290" i="3"/>
  <c r="J289" i="3" s="1"/>
  <c r="J288" i="3" s="1"/>
  <c r="K290" i="3"/>
  <c r="K289" i="3" s="1"/>
  <c r="K288" i="3" s="1"/>
  <c r="L290" i="3"/>
  <c r="L289" i="3" s="1"/>
  <c r="L288" i="3" s="1"/>
  <c r="J293" i="3"/>
  <c r="J292" i="3" s="1"/>
  <c r="J291" i="3" s="1"/>
  <c r="K293" i="3"/>
  <c r="K292" i="3" s="1"/>
  <c r="K291" i="3" s="1"/>
  <c r="L293" i="3"/>
  <c r="L292" i="3" s="1"/>
  <c r="L291" i="3" s="1"/>
  <c r="J296" i="3"/>
  <c r="J295" i="3" s="1"/>
  <c r="J294" i="3" s="1"/>
  <c r="K296" i="3"/>
  <c r="K295" i="3" s="1"/>
  <c r="K294" i="3" s="1"/>
  <c r="L296" i="3"/>
  <c r="L295" i="3" s="1"/>
  <c r="L294" i="3" s="1"/>
  <c r="J299" i="3"/>
  <c r="J298" i="3" s="1"/>
  <c r="J297" i="3" s="1"/>
  <c r="K299" i="3"/>
  <c r="K298" i="3" s="1"/>
  <c r="K297" i="3" s="1"/>
  <c r="L299" i="3"/>
  <c r="L298" i="3" s="1"/>
  <c r="L297" i="3" s="1"/>
  <c r="J302" i="3"/>
  <c r="J301" i="3" s="1"/>
  <c r="J300" i="3" s="1"/>
  <c r="K302" i="3"/>
  <c r="K301" i="3" s="1"/>
  <c r="K300" i="3" s="1"/>
  <c r="L302" i="3"/>
  <c r="L301" i="3" s="1"/>
  <c r="L300" i="3" s="1"/>
  <c r="J305" i="3"/>
  <c r="J304" i="3" s="1"/>
  <c r="J303" i="3" s="1"/>
  <c r="K305" i="3"/>
  <c r="K304" i="3" s="1"/>
  <c r="K303" i="3" s="1"/>
  <c r="L305" i="3"/>
  <c r="L304" i="3" s="1"/>
  <c r="L303" i="3" s="1"/>
  <c r="J308" i="3"/>
  <c r="J307" i="3" s="1"/>
  <c r="J306" i="3" s="1"/>
  <c r="K308" i="3"/>
  <c r="K307" i="3" s="1"/>
  <c r="K306" i="3" s="1"/>
  <c r="L308" i="3"/>
  <c r="L307" i="3" s="1"/>
  <c r="L306" i="3" s="1"/>
  <c r="J314" i="3"/>
  <c r="J313" i="3" s="1"/>
  <c r="J312" i="3" s="1"/>
  <c r="K314" i="3"/>
  <c r="K313" i="3" s="1"/>
  <c r="K312" i="3" s="1"/>
  <c r="L314" i="3"/>
  <c r="L313" i="3" s="1"/>
  <c r="L312" i="3" s="1"/>
  <c r="J317" i="3"/>
  <c r="J316" i="3" s="1"/>
  <c r="J315" i="3" s="1"/>
  <c r="K317" i="3"/>
  <c r="K316" i="3" s="1"/>
  <c r="K315" i="3" s="1"/>
  <c r="L317" i="3"/>
  <c r="L316" i="3" s="1"/>
  <c r="L315" i="3" s="1"/>
  <c r="J320" i="3"/>
  <c r="J319" i="3" s="1"/>
  <c r="J318" i="3" s="1"/>
  <c r="K320" i="3"/>
  <c r="K319" i="3" s="1"/>
  <c r="K318" i="3" s="1"/>
  <c r="L320" i="3"/>
  <c r="L319" i="3" s="1"/>
  <c r="L318" i="3" s="1"/>
  <c r="J324" i="3"/>
  <c r="J323" i="3" s="1"/>
  <c r="K324" i="3"/>
  <c r="K323" i="3" s="1"/>
  <c r="L324" i="3"/>
  <c r="L323" i="3" s="1"/>
  <c r="J326" i="3"/>
  <c r="J325" i="3" s="1"/>
  <c r="K326" i="3"/>
  <c r="K325" i="3" s="1"/>
  <c r="L326" i="3"/>
  <c r="L325" i="3" s="1"/>
  <c r="J330" i="3"/>
  <c r="J329" i="3" s="1"/>
  <c r="K330" i="3"/>
  <c r="K329" i="3" s="1"/>
  <c r="L330" i="3"/>
  <c r="L329" i="3" s="1"/>
  <c r="J332" i="3"/>
  <c r="J331" i="3" s="1"/>
  <c r="K332" i="3"/>
  <c r="K331" i="3" s="1"/>
  <c r="L332" i="3"/>
  <c r="L331" i="3" s="1"/>
  <c r="J335" i="3"/>
  <c r="J334" i="3" s="1"/>
  <c r="J333" i="3" s="1"/>
  <c r="K335" i="3"/>
  <c r="K334" i="3" s="1"/>
  <c r="K333" i="3" s="1"/>
  <c r="L335" i="3"/>
  <c r="L334" i="3" s="1"/>
  <c r="L333" i="3" s="1"/>
  <c r="J338" i="3"/>
  <c r="J337" i="3" s="1"/>
  <c r="K338" i="3"/>
  <c r="K337" i="3" s="1"/>
  <c r="L338" i="3"/>
  <c r="L337" i="3" s="1"/>
  <c r="J340" i="3"/>
  <c r="J339" i="3" s="1"/>
  <c r="K340" i="3"/>
  <c r="K339" i="3" s="1"/>
  <c r="L340" i="3"/>
  <c r="L339" i="3" s="1"/>
  <c r="J342" i="3"/>
  <c r="J341" i="3" s="1"/>
  <c r="K342" i="3"/>
  <c r="K341" i="3" s="1"/>
  <c r="L342" i="3"/>
  <c r="L341" i="3" s="1"/>
  <c r="J345" i="3"/>
  <c r="J344" i="3" s="1"/>
  <c r="J343" i="3" s="1"/>
  <c r="K345" i="3"/>
  <c r="K344" i="3" s="1"/>
  <c r="K343" i="3" s="1"/>
  <c r="L345" i="3"/>
  <c r="L344" i="3" s="1"/>
  <c r="L343" i="3" s="1"/>
  <c r="J350" i="3"/>
  <c r="J349" i="3" s="1"/>
  <c r="J348" i="3" s="1"/>
  <c r="K350" i="3"/>
  <c r="K349" i="3" s="1"/>
  <c r="K348" i="3" s="1"/>
  <c r="L350" i="3"/>
  <c r="L349" i="3" s="1"/>
  <c r="L348" i="3" s="1"/>
  <c r="J353" i="3"/>
  <c r="J352" i="3" s="1"/>
  <c r="J351" i="3" s="1"/>
  <c r="K353" i="3"/>
  <c r="K352" i="3" s="1"/>
  <c r="K351" i="3" s="1"/>
  <c r="L353" i="3"/>
  <c r="L352" i="3" s="1"/>
  <c r="L351" i="3" s="1"/>
  <c r="J356" i="3"/>
  <c r="J355" i="3" s="1"/>
  <c r="J354" i="3" s="1"/>
  <c r="K356" i="3"/>
  <c r="K355" i="3" s="1"/>
  <c r="K354" i="3" s="1"/>
  <c r="L356" i="3"/>
  <c r="L355" i="3" s="1"/>
  <c r="L354" i="3" s="1"/>
  <c r="J359" i="3"/>
  <c r="J358" i="3" s="1"/>
  <c r="J357" i="3" s="1"/>
  <c r="K359" i="3"/>
  <c r="K358" i="3" s="1"/>
  <c r="K357" i="3" s="1"/>
  <c r="L359" i="3"/>
  <c r="L358" i="3" s="1"/>
  <c r="L357" i="3" s="1"/>
  <c r="J362" i="3"/>
  <c r="J361" i="3" s="1"/>
  <c r="K362" i="3"/>
  <c r="K361" i="3" s="1"/>
  <c r="L362" i="3"/>
  <c r="L361" i="3" s="1"/>
  <c r="J364" i="3"/>
  <c r="J363" i="3" s="1"/>
  <c r="K364" i="3"/>
  <c r="K363" i="3" s="1"/>
  <c r="L364" i="3"/>
  <c r="L363" i="3" s="1"/>
  <c r="J367" i="3"/>
  <c r="J366" i="3" s="1"/>
  <c r="K367" i="3"/>
  <c r="K366" i="3" s="1"/>
  <c r="L367" i="3"/>
  <c r="L366" i="3" s="1"/>
  <c r="J369" i="3"/>
  <c r="J368" i="3" s="1"/>
  <c r="K369" i="3"/>
  <c r="K368" i="3" s="1"/>
  <c r="L369" i="3"/>
  <c r="L368" i="3" s="1"/>
  <c r="J372" i="3"/>
  <c r="J371" i="3" s="1"/>
  <c r="J370" i="3" s="1"/>
  <c r="K372" i="3"/>
  <c r="K371" i="3" s="1"/>
  <c r="K370" i="3" s="1"/>
  <c r="L372" i="3"/>
  <c r="L371" i="3" s="1"/>
  <c r="L370" i="3" s="1"/>
  <c r="J375" i="3"/>
  <c r="J374" i="3" s="1"/>
  <c r="J373" i="3" s="1"/>
  <c r="K375" i="3"/>
  <c r="K374" i="3" s="1"/>
  <c r="K373" i="3" s="1"/>
  <c r="L375" i="3"/>
  <c r="L374" i="3" s="1"/>
  <c r="L373" i="3" s="1"/>
  <c r="J378" i="3"/>
  <c r="J377" i="3" s="1"/>
  <c r="J376" i="3" s="1"/>
  <c r="K378" i="3"/>
  <c r="K377" i="3" s="1"/>
  <c r="K376" i="3" s="1"/>
  <c r="L378" i="3"/>
  <c r="L377" i="3" s="1"/>
  <c r="L376" i="3" s="1"/>
  <c r="J381" i="3"/>
  <c r="J380" i="3" s="1"/>
  <c r="J379" i="3" s="1"/>
  <c r="K381" i="3"/>
  <c r="K380" i="3" s="1"/>
  <c r="K379" i="3" s="1"/>
  <c r="L381" i="3"/>
  <c r="L380" i="3" s="1"/>
  <c r="L379" i="3" s="1"/>
  <c r="J384" i="3"/>
  <c r="J383" i="3" s="1"/>
  <c r="J382" i="3" s="1"/>
  <c r="K384" i="3"/>
  <c r="K383" i="3" s="1"/>
  <c r="K382" i="3" s="1"/>
  <c r="L384" i="3"/>
  <c r="L383" i="3" s="1"/>
  <c r="L382" i="3" s="1"/>
  <c r="J388" i="3"/>
  <c r="J387" i="3" s="1"/>
  <c r="J386" i="3" s="1"/>
  <c r="J385" i="3" s="1"/>
  <c r="K388" i="3"/>
  <c r="K387" i="3" s="1"/>
  <c r="K386" i="3" s="1"/>
  <c r="K385" i="3" s="1"/>
  <c r="L388" i="3"/>
  <c r="L387" i="3" s="1"/>
  <c r="L386" i="3" s="1"/>
  <c r="L385" i="3" s="1"/>
  <c r="J393" i="3"/>
  <c r="J392" i="3" s="1"/>
  <c r="J391" i="3" s="1"/>
  <c r="J390" i="3" s="1"/>
  <c r="K393" i="3"/>
  <c r="K392" i="3" s="1"/>
  <c r="K391" i="3" s="1"/>
  <c r="K390" i="3" s="1"/>
  <c r="L393" i="3"/>
  <c r="L392" i="3" s="1"/>
  <c r="L391" i="3" s="1"/>
  <c r="L390" i="3" s="1"/>
  <c r="J397" i="3"/>
  <c r="J396" i="3" s="1"/>
  <c r="J395" i="3" s="1"/>
  <c r="J394" i="3" s="1"/>
  <c r="K397" i="3"/>
  <c r="K396" i="3" s="1"/>
  <c r="K395" i="3" s="1"/>
  <c r="K394" i="3" s="1"/>
  <c r="L397" i="3"/>
  <c r="L396" i="3" s="1"/>
  <c r="L395" i="3" s="1"/>
  <c r="L394" i="3" s="1"/>
  <c r="J401" i="3"/>
  <c r="J400" i="3" s="1"/>
  <c r="J399" i="3" s="1"/>
  <c r="K401" i="3"/>
  <c r="K400" i="3" s="1"/>
  <c r="K399" i="3" s="1"/>
  <c r="L401" i="3"/>
  <c r="L400" i="3" s="1"/>
  <c r="L399" i="3" s="1"/>
  <c r="J404" i="3"/>
  <c r="J403" i="3" s="1"/>
  <c r="J402" i="3" s="1"/>
  <c r="K404" i="3"/>
  <c r="K403" i="3" s="1"/>
  <c r="K402" i="3" s="1"/>
  <c r="L404" i="3"/>
  <c r="L403" i="3" s="1"/>
  <c r="L402" i="3" s="1"/>
  <c r="J407" i="3"/>
  <c r="J406" i="3" s="1"/>
  <c r="J405" i="3" s="1"/>
  <c r="K407" i="3"/>
  <c r="K406" i="3" s="1"/>
  <c r="K405" i="3" s="1"/>
  <c r="L407" i="3"/>
  <c r="L406" i="3" s="1"/>
  <c r="L405" i="3" s="1"/>
  <c r="J410" i="3"/>
  <c r="J409" i="3" s="1"/>
  <c r="J408" i="3" s="1"/>
  <c r="K410" i="3"/>
  <c r="K409" i="3" s="1"/>
  <c r="K408" i="3" s="1"/>
  <c r="L410" i="3"/>
  <c r="L409" i="3" s="1"/>
  <c r="L408" i="3" s="1"/>
  <c r="J413" i="3"/>
  <c r="K413" i="3"/>
  <c r="L413" i="3"/>
  <c r="J414" i="3"/>
  <c r="K414" i="3"/>
  <c r="L414" i="3"/>
  <c r="J417" i="3"/>
  <c r="J416" i="3" s="1"/>
  <c r="J415" i="3" s="1"/>
  <c r="K417" i="3"/>
  <c r="K416" i="3" s="1"/>
  <c r="K415" i="3" s="1"/>
  <c r="L417" i="3"/>
  <c r="L416" i="3" s="1"/>
  <c r="L415" i="3" s="1"/>
  <c r="J421" i="3"/>
  <c r="J420" i="3" s="1"/>
  <c r="J419" i="3" s="1"/>
  <c r="K421" i="3"/>
  <c r="K420" i="3" s="1"/>
  <c r="K419" i="3" s="1"/>
  <c r="L421" i="3"/>
  <c r="L420" i="3" s="1"/>
  <c r="L419" i="3" s="1"/>
  <c r="J424" i="3"/>
  <c r="J423" i="3" s="1"/>
  <c r="J422" i="3" s="1"/>
  <c r="K424" i="3"/>
  <c r="K423" i="3" s="1"/>
  <c r="K422" i="3" s="1"/>
  <c r="L424" i="3"/>
  <c r="L423" i="3" s="1"/>
  <c r="L422" i="3" s="1"/>
  <c r="J429" i="3"/>
  <c r="J428" i="3" s="1"/>
  <c r="J427" i="3" s="1"/>
  <c r="J426" i="3" s="1"/>
  <c r="K428" i="3"/>
  <c r="K427" i="3" s="1"/>
  <c r="K426" i="3" s="1"/>
  <c r="L429" i="3"/>
  <c r="L428" i="3" s="1"/>
  <c r="L427" i="3" s="1"/>
  <c r="L426" i="3" s="1"/>
  <c r="J433" i="3"/>
  <c r="J432" i="3" s="1"/>
  <c r="K433" i="3"/>
  <c r="K432" i="3" s="1"/>
  <c r="L432" i="3"/>
  <c r="J435" i="3"/>
  <c r="J434" i="3" s="1"/>
  <c r="K435" i="3"/>
  <c r="K434" i="3" s="1"/>
  <c r="L435" i="3"/>
  <c r="J438" i="3"/>
  <c r="J437" i="3" s="1"/>
  <c r="K438" i="3"/>
  <c r="K437" i="3" s="1"/>
  <c r="L438" i="3"/>
  <c r="L437" i="3" s="1"/>
  <c r="J440" i="3"/>
  <c r="J439" i="3" s="1"/>
  <c r="K440" i="3"/>
  <c r="K439" i="3" s="1"/>
  <c r="L440" i="3"/>
  <c r="L439" i="3" s="1"/>
  <c r="J443" i="3"/>
  <c r="J442" i="3" s="1"/>
  <c r="J441" i="3" s="1"/>
  <c r="K443" i="3"/>
  <c r="K442" i="3" s="1"/>
  <c r="K441" i="3" s="1"/>
  <c r="L443" i="3"/>
  <c r="L442" i="3" s="1"/>
  <c r="L441" i="3" s="1"/>
  <c r="J446" i="3"/>
  <c r="J445" i="3" s="1"/>
  <c r="K446" i="3"/>
  <c r="K445" i="3" s="1"/>
  <c r="L446" i="3"/>
  <c r="L445" i="3" s="1"/>
  <c r="J448" i="3"/>
  <c r="J447" i="3" s="1"/>
  <c r="K448" i="3"/>
  <c r="K447" i="3" s="1"/>
  <c r="L448" i="3"/>
  <c r="L447" i="3" s="1"/>
  <c r="J451" i="3"/>
  <c r="J450" i="3" s="1"/>
  <c r="J449" i="3" s="1"/>
  <c r="K451" i="3"/>
  <c r="K450" i="3" s="1"/>
  <c r="K449" i="3" s="1"/>
  <c r="L451" i="3"/>
  <c r="L450" i="3" s="1"/>
  <c r="L449" i="3" s="1"/>
  <c r="J456" i="3"/>
  <c r="J455" i="3" s="1"/>
  <c r="J454" i="3" s="1"/>
  <c r="J453" i="3" s="1"/>
  <c r="K456" i="3"/>
  <c r="K455" i="3" s="1"/>
  <c r="K454" i="3" s="1"/>
  <c r="K453" i="3" s="1"/>
  <c r="L456" i="3"/>
  <c r="L455" i="3" s="1"/>
  <c r="L454" i="3" s="1"/>
  <c r="L453" i="3" s="1"/>
  <c r="J460" i="3"/>
  <c r="J459" i="3" s="1"/>
  <c r="J458" i="3" s="1"/>
  <c r="J457" i="3" s="1"/>
  <c r="K460" i="3"/>
  <c r="K459" i="3" s="1"/>
  <c r="K458" i="3" s="1"/>
  <c r="K457" i="3" s="1"/>
  <c r="L460" i="3"/>
  <c r="L459" i="3" s="1"/>
  <c r="L458" i="3" s="1"/>
  <c r="L457" i="3" s="1"/>
  <c r="K376" i="1"/>
  <c r="K375" i="1" s="1"/>
  <c r="K373" i="1"/>
  <c r="K372" i="1" s="1"/>
  <c r="K370" i="1"/>
  <c r="K369" i="1" s="1"/>
  <c r="K364" i="1"/>
  <c r="K362" i="1"/>
  <c r="K356" i="1"/>
  <c r="K355" i="1" s="1"/>
  <c r="K354" i="1" s="1"/>
  <c r="K352" i="1"/>
  <c r="K351" i="1" s="1"/>
  <c r="K350" i="1" s="1"/>
  <c r="K347" i="1"/>
  <c r="K346" i="1" s="1"/>
  <c r="K345" i="1" s="1"/>
  <c r="K343" i="1"/>
  <c r="K342" i="1" s="1"/>
  <c r="K340" i="1"/>
  <c r="K338" i="1"/>
  <c r="K332" i="1"/>
  <c r="K331" i="1" s="1"/>
  <c r="K330" i="1" s="1"/>
  <c r="K327" i="1"/>
  <c r="K326" i="1" s="1"/>
  <c r="K324" i="1"/>
  <c r="K323" i="1" s="1"/>
  <c r="K321" i="1"/>
  <c r="K320" i="1" s="1"/>
  <c r="K316" i="1"/>
  <c r="K315" i="1" s="1"/>
  <c r="K313" i="1"/>
  <c r="K311" i="1"/>
  <c r="K309" i="1"/>
  <c r="K306" i="1"/>
  <c r="K305" i="1" s="1"/>
  <c r="K303" i="1"/>
  <c r="K301" i="1"/>
  <c r="K297" i="1"/>
  <c r="K295" i="1"/>
  <c r="K291" i="1"/>
  <c r="K290" i="1" s="1"/>
  <c r="K285" i="1"/>
  <c r="K284" i="1" s="1"/>
  <c r="K282" i="1"/>
  <c r="K281" i="1" s="1"/>
  <c r="K279" i="1"/>
  <c r="K278" i="1" s="1"/>
  <c r="K275" i="1"/>
  <c r="K274" i="1" s="1"/>
  <c r="K272" i="1"/>
  <c r="K271" i="1" s="1"/>
  <c r="K269" i="1"/>
  <c r="K268" i="1" s="1"/>
  <c r="K266" i="1"/>
  <c r="K265" i="1" s="1"/>
  <c r="K263" i="1"/>
  <c r="K262" i="1" s="1"/>
  <c r="K260" i="1"/>
  <c r="K259" i="1" s="1"/>
  <c r="K257" i="1"/>
  <c r="K256" i="1" s="1"/>
  <c r="K254" i="1"/>
  <c r="K253" i="1" s="1"/>
  <c r="K251" i="1"/>
  <c r="K250" i="1" s="1"/>
  <c r="K249" i="1"/>
  <c r="K245" i="1"/>
  <c r="K244" i="1" s="1"/>
  <c r="K242" i="1"/>
  <c r="K241" i="1" s="1"/>
  <c r="K239" i="1"/>
  <c r="K238" i="1" s="1"/>
  <c r="K235" i="1"/>
  <c r="K234" i="1" s="1"/>
  <c r="K232" i="1"/>
  <c r="K231" i="1" s="1"/>
  <c r="K229" i="1"/>
  <c r="K228" i="1" s="1"/>
  <c r="K227" i="1"/>
  <c r="K223" i="1"/>
  <c r="K222" i="1" s="1"/>
  <c r="K217" i="1"/>
  <c r="K215" i="1"/>
  <c r="K212" i="1"/>
  <c r="K211" i="1" s="1"/>
  <c r="K209" i="1"/>
  <c r="K207" i="1"/>
  <c r="K204" i="1"/>
  <c r="K202" i="1"/>
  <c r="M202" i="1" s="1"/>
  <c r="K198" i="1"/>
  <c r="K197" i="1" s="1"/>
  <c r="K196" i="1" s="1"/>
  <c r="K193" i="1"/>
  <c r="K192" i="1" s="1"/>
  <c r="K191" i="1" s="1"/>
  <c r="K189" i="1"/>
  <c r="K188" i="1" s="1"/>
  <c r="K186" i="1"/>
  <c r="K185" i="1" s="1"/>
  <c r="K182" i="1"/>
  <c r="K181" i="1" s="1"/>
  <c r="K180" i="1" s="1"/>
  <c r="K177" i="1"/>
  <c r="K176" i="1" s="1"/>
  <c r="K175" i="1" s="1"/>
  <c r="K173" i="1"/>
  <c r="K172" i="1" s="1"/>
  <c r="K170" i="1"/>
  <c r="K169" i="1" s="1"/>
  <c r="K167" i="1"/>
  <c r="K165" i="1"/>
  <c r="K162" i="1"/>
  <c r="K160" i="1"/>
  <c r="K157" i="1"/>
  <c r="K156" i="1" s="1"/>
  <c r="K154" i="1"/>
  <c r="K153" i="1" s="1"/>
  <c r="K151" i="1"/>
  <c r="K150" i="1" s="1"/>
  <c r="K148" i="1"/>
  <c r="K147" i="1" s="1"/>
  <c r="K143" i="1"/>
  <c r="K142" i="1" s="1"/>
  <c r="K140" i="1"/>
  <c r="K139" i="1" s="1"/>
  <c r="K137" i="1"/>
  <c r="K136" i="1" s="1"/>
  <c r="K134" i="1"/>
  <c r="K133" i="1" s="1"/>
  <c r="K131" i="1"/>
  <c r="K130" i="1" s="1"/>
  <c r="K126" i="1"/>
  <c r="K125" i="1" s="1"/>
  <c r="K123" i="1"/>
  <c r="K122" i="1" s="1"/>
  <c r="K119" i="1"/>
  <c r="K118" i="1" s="1"/>
  <c r="K116" i="1"/>
  <c r="K115" i="1" s="1"/>
  <c r="K114" i="1" s="1"/>
  <c r="K112" i="1"/>
  <c r="K111" i="1" s="1"/>
  <c r="K109" i="1"/>
  <c r="K108" i="1" s="1"/>
  <c r="K104" i="1"/>
  <c r="K103" i="1" s="1"/>
  <c r="K102" i="1" s="1"/>
  <c r="K100" i="1"/>
  <c r="K99" i="1" s="1"/>
  <c r="K98" i="1" s="1"/>
  <c r="K96" i="1"/>
  <c r="K95" i="1" s="1"/>
  <c r="K94" i="1"/>
  <c r="K89" i="1"/>
  <c r="K88" i="1" s="1"/>
  <c r="K87" i="1" s="1"/>
  <c r="K84" i="1"/>
  <c r="K83" i="1" s="1"/>
  <c r="K81" i="1"/>
  <c r="K79" i="1"/>
  <c r="K77" i="1"/>
  <c r="K72" i="1"/>
  <c r="K70" i="1"/>
  <c r="K68" i="1"/>
  <c r="K63" i="1"/>
  <c r="K62" i="1" s="1"/>
  <c r="K60" i="1"/>
  <c r="K59" i="1" s="1"/>
  <c r="K57" i="1"/>
  <c r="K56" i="1" s="1"/>
  <c r="K53" i="1"/>
  <c r="K52" i="1" s="1"/>
  <c r="K51" i="1" s="1"/>
  <c r="K49" i="1"/>
  <c r="K48" i="1" s="1"/>
  <c r="K46" i="1"/>
  <c r="K45" i="1" s="1"/>
  <c r="K43" i="1"/>
  <c r="K42" i="1" s="1"/>
  <c r="K40" i="1"/>
  <c r="K39" i="1" s="1"/>
  <c r="K37" i="1"/>
  <c r="K35" i="1"/>
  <c r="K33" i="1"/>
  <c r="K30" i="1"/>
  <c r="K29" i="1" s="1"/>
  <c r="K27" i="1"/>
  <c r="K25" i="1"/>
  <c r="K22" i="1"/>
  <c r="K20" i="1"/>
  <c r="K17" i="1"/>
  <c r="K15" i="1"/>
  <c r="K12" i="1"/>
  <c r="K10" i="1"/>
  <c r="L374" i="1"/>
  <c r="L339" i="1"/>
  <c r="L338" i="1" s="1"/>
  <c r="L36" i="1"/>
  <c r="L35" i="1" s="1"/>
  <c r="L34" i="1"/>
  <c r="L33" i="1" s="1"/>
  <c r="L31" i="1"/>
  <c r="L26" i="1"/>
  <c r="L25" i="1" s="1"/>
  <c r="M25" i="1" s="1"/>
  <c r="L16" i="1"/>
  <c r="L15" i="1" s="1"/>
  <c r="L11" i="1"/>
  <c r="L363" i="1"/>
  <c r="L376" i="1"/>
  <c r="L370" i="1"/>
  <c r="L364" i="1"/>
  <c r="L356" i="1"/>
  <c r="L352" i="1"/>
  <c r="L347" i="1"/>
  <c r="L343" i="1"/>
  <c r="L340" i="1"/>
  <c r="L332" i="1"/>
  <c r="L327" i="1"/>
  <c r="L324" i="1"/>
  <c r="L321" i="1"/>
  <c r="L316" i="1"/>
  <c r="L313" i="1"/>
  <c r="L311" i="1"/>
  <c r="L309" i="1"/>
  <c r="L306" i="1"/>
  <c r="L303" i="1"/>
  <c r="L301" i="1"/>
  <c r="L297" i="1"/>
  <c r="L295" i="1"/>
  <c r="L291" i="1"/>
  <c r="L288" i="1"/>
  <c r="L285" i="1"/>
  <c r="L282" i="1"/>
  <c r="L279" i="1"/>
  <c r="L275" i="1"/>
  <c r="L272" i="1"/>
  <c r="L269" i="1"/>
  <c r="L266" i="1"/>
  <c r="L263" i="1"/>
  <c r="L257" i="1"/>
  <c r="L254" i="1"/>
  <c r="L251" i="1"/>
  <c r="L248" i="1"/>
  <c r="L245" i="1"/>
  <c r="L242" i="1"/>
  <c r="L239" i="1"/>
  <c r="L235" i="1"/>
  <c r="L232" i="1"/>
  <c r="L229" i="1"/>
  <c r="L226" i="1"/>
  <c r="L223" i="1"/>
  <c r="L217" i="1"/>
  <c r="L215" i="1"/>
  <c r="L212" i="1"/>
  <c r="L209" i="1"/>
  <c r="L207" i="1"/>
  <c r="L204" i="1"/>
  <c r="L198" i="1"/>
  <c r="L193" i="1"/>
  <c r="L189" i="1"/>
  <c r="L186" i="1"/>
  <c r="L182" i="1"/>
  <c r="L177" i="1"/>
  <c r="L173" i="1"/>
  <c r="L170" i="1"/>
  <c r="L167" i="1"/>
  <c r="M167" i="1" s="1"/>
  <c r="L165" i="1"/>
  <c r="L162" i="1"/>
  <c r="L160" i="1"/>
  <c r="L157" i="1"/>
  <c r="L154" i="1"/>
  <c r="L151" i="1"/>
  <c r="L148" i="1"/>
  <c r="L143" i="1"/>
  <c r="L140" i="1"/>
  <c r="L137" i="1"/>
  <c r="L134" i="1"/>
  <c r="L131" i="1"/>
  <c r="L126" i="1"/>
  <c r="L123" i="1"/>
  <c r="L119" i="1"/>
  <c r="L116" i="1"/>
  <c r="L112" i="1"/>
  <c r="L109" i="1"/>
  <c r="L104" i="1"/>
  <c r="L100" i="1"/>
  <c r="L96" i="1"/>
  <c r="L93" i="1"/>
  <c r="L89" i="1"/>
  <c r="L84" i="1"/>
  <c r="L81" i="1"/>
  <c r="L79" i="1"/>
  <c r="L77" i="1"/>
  <c r="L72" i="1"/>
  <c r="L70" i="1"/>
  <c r="L63" i="1"/>
  <c r="L60" i="1"/>
  <c r="L59" i="1" s="1"/>
  <c r="L57" i="1"/>
  <c r="L53" i="1"/>
  <c r="L49" i="1"/>
  <c r="L46" i="1"/>
  <c r="L43" i="1"/>
  <c r="L40" i="1"/>
  <c r="L27" i="1"/>
  <c r="M27" i="1" s="1"/>
  <c r="L22" i="1"/>
  <c r="L20" i="1"/>
  <c r="L17" i="1"/>
  <c r="L12" i="1"/>
  <c r="J376" i="1"/>
  <c r="J375" i="1" s="1"/>
  <c r="J373" i="1"/>
  <c r="J372" i="1" s="1"/>
  <c r="J370" i="1"/>
  <c r="J369" i="1" s="1"/>
  <c r="J364" i="1"/>
  <c r="J362" i="1"/>
  <c r="J356" i="1"/>
  <c r="J355" i="1" s="1"/>
  <c r="J354" i="1" s="1"/>
  <c r="J352" i="1"/>
  <c r="J351" i="1" s="1"/>
  <c r="J350" i="1" s="1"/>
  <c r="J347" i="1"/>
  <c r="J346" i="1" s="1"/>
  <c r="J345" i="1" s="1"/>
  <c r="J343" i="1"/>
  <c r="J342" i="1" s="1"/>
  <c r="J340" i="1"/>
  <c r="J338" i="1"/>
  <c r="J332" i="1"/>
  <c r="J331" i="1" s="1"/>
  <c r="J330" i="1" s="1"/>
  <c r="J327" i="1"/>
  <c r="J326" i="1" s="1"/>
  <c r="J324" i="1"/>
  <c r="J323" i="1" s="1"/>
  <c r="J321" i="1"/>
  <c r="J320" i="1" s="1"/>
  <c r="J316" i="1"/>
  <c r="J315" i="1" s="1"/>
  <c r="J313" i="1"/>
  <c r="J311" i="1"/>
  <c r="J309" i="1"/>
  <c r="J306" i="1"/>
  <c r="J305" i="1" s="1"/>
  <c r="J303" i="1"/>
  <c r="J301" i="1"/>
  <c r="J297" i="1"/>
  <c r="J295" i="1"/>
  <c r="J291" i="1"/>
  <c r="J290" i="1" s="1"/>
  <c r="J288" i="1"/>
  <c r="J287" i="1" s="1"/>
  <c r="J285" i="1"/>
  <c r="J284" i="1" s="1"/>
  <c r="J282" i="1"/>
  <c r="J281" i="1" s="1"/>
  <c r="J279" i="1"/>
  <c r="J278" i="1" s="1"/>
  <c r="J275" i="1"/>
  <c r="J274" i="1" s="1"/>
  <c r="J269" i="1"/>
  <c r="J268" i="1" s="1"/>
  <c r="J266" i="1"/>
  <c r="J265" i="1" s="1"/>
  <c r="J263" i="1"/>
  <c r="J262" i="1" s="1"/>
  <c r="J254" i="1"/>
  <c r="J253" i="1" s="1"/>
  <c r="J250" i="3"/>
  <c r="J249" i="3" s="1"/>
  <c r="J248" i="3" s="1"/>
  <c r="J251" i="1"/>
  <c r="J250" i="1" s="1"/>
  <c r="J249" i="1"/>
  <c r="J273" i="2" s="1"/>
  <c r="J272" i="2" s="1"/>
  <c r="J271" i="2" s="1"/>
  <c r="J245" i="1"/>
  <c r="J244" i="1" s="1"/>
  <c r="J242" i="1"/>
  <c r="J241" i="1" s="1"/>
  <c r="J239" i="1"/>
  <c r="J238" i="1" s="1"/>
  <c r="J235" i="1"/>
  <c r="J234" i="1" s="1"/>
  <c r="J232" i="1"/>
  <c r="J231" i="1" s="1"/>
  <c r="J229" i="1"/>
  <c r="J228" i="1" s="1"/>
  <c r="J227" i="1"/>
  <c r="J270" i="2" s="1"/>
  <c r="J269" i="2" s="1"/>
  <c r="J268" i="2" s="1"/>
  <c r="J223" i="1"/>
  <c r="J222" i="1" s="1"/>
  <c r="J217" i="1"/>
  <c r="J215" i="1"/>
  <c r="J212" i="1"/>
  <c r="J211" i="1" s="1"/>
  <c r="J209" i="1"/>
  <c r="J207" i="1"/>
  <c r="J204" i="1"/>
  <c r="J202" i="1"/>
  <c r="J198" i="1"/>
  <c r="J197" i="1" s="1"/>
  <c r="J196" i="1" s="1"/>
  <c r="J193" i="1"/>
  <c r="J192" i="1" s="1"/>
  <c r="J189" i="1"/>
  <c r="J188" i="1" s="1"/>
  <c r="J186" i="1"/>
  <c r="J185" i="1" s="1"/>
  <c r="J182" i="1"/>
  <c r="J181" i="1" s="1"/>
  <c r="J180" i="1" s="1"/>
  <c r="J177" i="1"/>
  <c r="J176" i="1" s="1"/>
  <c r="J175" i="1" s="1"/>
  <c r="J173" i="1"/>
  <c r="J170" i="1"/>
  <c r="J169" i="1" s="1"/>
  <c r="J167" i="1"/>
  <c r="J165" i="1"/>
  <c r="J162" i="1"/>
  <c r="J160" i="1"/>
  <c r="J157" i="1"/>
  <c r="J156" i="1" s="1"/>
  <c r="J154" i="1"/>
  <c r="J151" i="1"/>
  <c r="J150" i="1" s="1"/>
  <c r="J148" i="1"/>
  <c r="J147" i="1" s="1"/>
  <c r="J143" i="1"/>
  <c r="J142" i="1" s="1"/>
  <c r="J140" i="1"/>
  <c r="J137" i="1"/>
  <c r="J136" i="1" s="1"/>
  <c r="J134" i="1"/>
  <c r="J133" i="1" s="1"/>
  <c r="J131" i="1"/>
  <c r="J130" i="1" s="1"/>
  <c r="J126" i="1"/>
  <c r="J125" i="1" s="1"/>
  <c r="J119" i="1"/>
  <c r="J118" i="1" s="1"/>
  <c r="J116" i="1"/>
  <c r="J115" i="1" s="1"/>
  <c r="J112" i="1"/>
  <c r="J111" i="1" s="1"/>
  <c r="J109" i="1"/>
  <c r="J108" i="1" s="1"/>
  <c r="J104" i="1"/>
  <c r="J103" i="1" s="1"/>
  <c r="J102" i="1" s="1"/>
  <c r="J100" i="1"/>
  <c r="J99" i="1" s="1"/>
  <c r="J98" i="1" s="1"/>
  <c r="J96" i="1"/>
  <c r="J95" i="1" s="1"/>
  <c r="J94" i="1"/>
  <c r="J89" i="1"/>
  <c r="J88" i="1" s="1"/>
  <c r="J87" i="1" s="1"/>
  <c r="J84" i="1"/>
  <c r="J83" i="1" s="1"/>
  <c r="J81" i="1"/>
  <c r="J79" i="1"/>
  <c r="J77" i="1"/>
  <c r="J72" i="1"/>
  <c r="J70" i="1"/>
  <c r="J68" i="1"/>
  <c r="J63" i="1"/>
  <c r="J62" i="1" s="1"/>
  <c r="J60" i="1"/>
  <c r="J59" i="1" s="1"/>
  <c r="J57" i="1"/>
  <c r="J56" i="1" s="1"/>
  <c r="J53" i="1"/>
  <c r="J52" i="1" s="1"/>
  <c r="J51" i="1" s="1"/>
  <c r="J49" i="1"/>
  <c r="J48" i="1" s="1"/>
  <c r="J46" i="1"/>
  <c r="J45" i="1" s="1"/>
  <c r="J43" i="1"/>
  <c r="J42" i="1" s="1"/>
  <c r="J40" i="1"/>
  <c r="J39" i="1" s="1"/>
  <c r="J37" i="1"/>
  <c r="J35" i="1"/>
  <c r="J33" i="1"/>
  <c r="J30" i="1"/>
  <c r="J29" i="1" s="1"/>
  <c r="J27" i="1"/>
  <c r="J25" i="1"/>
  <c r="J22" i="1"/>
  <c r="J20" i="1"/>
  <c r="J17" i="1"/>
  <c r="J15" i="1"/>
  <c r="J12" i="1"/>
  <c r="J10" i="1"/>
  <c r="J107" i="1" l="1"/>
  <c r="J114" i="1"/>
  <c r="J319" i="1"/>
  <c r="K107" i="1"/>
  <c r="K106" i="1" s="1"/>
  <c r="K121" i="1"/>
  <c r="K129" i="1"/>
  <c r="L154" i="2"/>
  <c r="L153" i="2" s="1"/>
  <c r="L147" i="2" s="1"/>
  <c r="J258" i="2"/>
  <c r="J318" i="1"/>
  <c r="M17" i="1"/>
  <c r="K277" i="1"/>
  <c r="J277" i="1"/>
  <c r="K319" i="1"/>
  <c r="K318" i="1" s="1"/>
  <c r="M364" i="1"/>
  <c r="L259" i="3"/>
  <c r="L258" i="3" s="1"/>
  <c r="L257" i="3" s="1"/>
  <c r="M72" i="1"/>
  <c r="M162" i="1"/>
  <c r="M204" i="1"/>
  <c r="M215" i="1"/>
  <c r="L250" i="2"/>
  <c r="L241" i="2" s="1"/>
  <c r="L240" i="2" s="1"/>
  <c r="M70" i="1"/>
  <c r="M81" i="1"/>
  <c r="J431" i="3"/>
  <c r="M207" i="1"/>
  <c r="M217" i="1"/>
  <c r="M297" i="1"/>
  <c r="M309" i="1"/>
  <c r="J55" i="1"/>
  <c r="J300" i="1"/>
  <c r="M160" i="1"/>
  <c r="M338" i="1"/>
  <c r="K55" i="1"/>
  <c r="J19" i="1"/>
  <c r="J201" i="1"/>
  <c r="J248" i="1"/>
  <c r="J247" i="1" s="1"/>
  <c r="J361" i="1"/>
  <c r="J360" i="1" s="1"/>
  <c r="J359" i="1" s="1"/>
  <c r="J358" i="1" s="1"/>
  <c r="M59" i="1"/>
  <c r="M15" i="1"/>
  <c r="K32" i="1"/>
  <c r="K300" i="1"/>
  <c r="M35" i="1"/>
  <c r="M60" i="1"/>
  <c r="M77" i="1"/>
  <c r="K337" i="1"/>
  <c r="K336" i="1" s="1"/>
  <c r="K335" i="1" s="1"/>
  <c r="J32" i="1"/>
  <c r="M303" i="1"/>
  <c r="M313" i="1"/>
  <c r="L11" i="2"/>
  <c r="L10" i="2" s="1"/>
  <c r="L9" i="2" s="1"/>
  <c r="M11" i="1"/>
  <c r="M209" i="1"/>
  <c r="L250" i="3"/>
  <c r="L249" i="3" s="1"/>
  <c r="L248" i="3" s="1"/>
  <c r="L229" i="3" s="1"/>
  <c r="L373" i="2"/>
  <c r="L372" i="2" s="1"/>
  <c r="L371" i="2" s="1"/>
  <c r="L370" i="2" s="1"/>
  <c r="M363" i="1"/>
  <c r="L36" i="3"/>
  <c r="L35" i="3" s="1"/>
  <c r="L34" i="3" s="1"/>
  <c r="M31" i="1"/>
  <c r="L382" i="2"/>
  <c r="L381" i="2" s="1"/>
  <c r="L380" i="2" s="1"/>
  <c r="L376" i="2" s="1"/>
  <c r="M374" i="1"/>
  <c r="L38" i="2"/>
  <c r="L37" i="2" s="1"/>
  <c r="M38" i="1"/>
  <c r="L74" i="2"/>
  <c r="L73" i="2" s="1"/>
  <c r="L72" i="2" s="1"/>
  <c r="L71" i="2" s="1"/>
  <c r="L70" i="2" s="1"/>
  <c r="M69" i="1"/>
  <c r="L10" i="1"/>
  <c r="M10" i="1" s="1"/>
  <c r="M20" i="1"/>
  <c r="M295" i="1"/>
  <c r="M340" i="1"/>
  <c r="L16" i="2"/>
  <c r="L15" i="2" s="1"/>
  <c r="L14" i="2" s="1"/>
  <c r="M16" i="1"/>
  <c r="L36" i="2"/>
  <c r="L35" i="2" s="1"/>
  <c r="M36" i="1"/>
  <c r="K93" i="1"/>
  <c r="K92" i="1" s="1"/>
  <c r="K91" i="1" s="1"/>
  <c r="M94" i="1"/>
  <c r="K273" i="2"/>
  <c r="K272" i="2" s="1"/>
  <c r="K271" i="2" s="1"/>
  <c r="M249" i="1"/>
  <c r="K294" i="1"/>
  <c r="K293" i="1" s="1"/>
  <c r="L113" i="3"/>
  <c r="L112" i="3" s="1"/>
  <c r="L111" i="3" s="1"/>
  <c r="L110" i="3" s="1"/>
  <c r="L109" i="3" s="1"/>
  <c r="L288" i="2"/>
  <c r="L287" i="2" s="1"/>
  <c r="L286" i="2" s="1"/>
  <c r="L258" i="2" s="1"/>
  <c r="M261" i="1"/>
  <c r="L34" i="2"/>
  <c r="L33" i="2" s="1"/>
  <c r="M34" i="1"/>
  <c r="L26" i="2"/>
  <c r="L25" i="2" s="1"/>
  <c r="L24" i="2" s="1"/>
  <c r="M26" i="1"/>
  <c r="L347" i="2"/>
  <c r="L346" i="2" s="1"/>
  <c r="L345" i="2" s="1"/>
  <c r="L344" i="2" s="1"/>
  <c r="L343" i="2" s="1"/>
  <c r="L342" i="2" s="1"/>
  <c r="M339" i="1"/>
  <c r="K270" i="2"/>
  <c r="K269" i="2" s="1"/>
  <c r="K268" i="2" s="1"/>
  <c r="M227" i="1"/>
  <c r="K294" i="2"/>
  <c r="K293" i="2" s="1"/>
  <c r="K292" i="2" s="1"/>
  <c r="M289" i="1"/>
  <c r="L83" i="1"/>
  <c r="M83" i="1" s="1"/>
  <c r="M84" i="1"/>
  <c r="L315" i="1"/>
  <c r="M315" i="1" s="1"/>
  <c r="M316" i="1"/>
  <c r="M12" i="1"/>
  <c r="M22" i="1"/>
  <c r="L45" i="1"/>
  <c r="M45" i="1" s="1"/>
  <c r="M46" i="1"/>
  <c r="L56" i="1"/>
  <c r="M56" i="1" s="1"/>
  <c r="M57" i="1"/>
  <c r="L103" i="1"/>
  <c r="M104" i="1"/>
  <c r="L115" i="1"/>
  <c r="M116" i="1"/>
  <c r="L122" i="1"/>
  <c r="M123" i="1"/>
  <c r="L133" i="1"/>
  <c r="M133" i="1" s="1"/>
  <c r="M134" i="1"/>
  <c r="L142" i="1"/>
  <c r="M142" i="1" s="1"/>
  <c r="M143" i="1"/>
  <c r="L156" i="1"/>
  <c r="M156" i="1" s="1"/>
  <c r="M157" i="1"/>
  <c r="L185" i="1"/>
  <c r="M185" i="1" s="1"/>
  <c r="M186" i="1"/>
  <c r="L197" i="1"/>
  <c r="M198" i="1"/>
  <c r="L211" i="1"/>
  <c r="M211" i="1" s="1"/>
  <c r="M212" i="1"/>
  <c r="L222" i="1"/>
  <c r="M223" i="1"/>
  <c r="L247" i="1"/>
  <c r="L253" i="1"/>
  <c r="M253" i="1" s="1"/>
  <c r="M254" i="1"/>
  <c r="L265" i="1"/>
  <c r="M265" i="1" s="1"/>
  <c r="M266" i="1"/>
  <c r="L274" i="1"/>
  <c r="M274" i="1" s="1"/>
  <c r="M275" i="1"/>
  <c r="L284" i="1"/>
  <c r="M284" i="1" s="1"/>
  <c r="M285" i="1"/>
  <c r="L290" i="1"/>
  <c r="M290" i="1" s="1"/>
  <c r="M291" i="1"/>
  <c r="L323" i="1"/>
  <c r="M323" i="1" s="1"/>
  <c r="M324" i="1"/>
  <c r="L48" i="1"/>
  <c r="M48" i="1" s="1"/>
  <c r="M49" i="1"/>
  <c r="L118" i="1"/>
  <c r="M118" i="1" s="1"/>
  <c r="M119" i="1"/>
  <c r="L256" i="1"/>
  <c r="M256" i="1" s="1"/>
  <c r="M257" i="1"/>
  <c r="L369" i="1"/>
  <c r="M369" i="1" s="1"/>
  <c r="M370" i="1"/>
  <c r="L62" i="1"/>
  <c r="M62" i="1" s="1"/>
  <c r="M63" i="1"/>
  <c r="L92" i="1"/>
  <c r="L147" i="1"/>
  <c r="M147" i="1" s="1"/>
  <c r="M148" i="1"/>
  <c r="L172" i="1"/>
  <c r="M172" i="1" s="1"/>
  <c r="M173" i="1"/>
  <c r="L225" i="1"/>
  <c r="L238" i="1"/>
  <c r="M239" i="1"/>
  <c r="L278" i="1"/>
  <c r="M279" i="1"/>
  <c r="L39" i="1"/>
  <c r="M39" i="1" s="1"/>
  <c r="M40" i="1"/>
  <c r="L52" i="1"/>
  <c r="M53" i="1"/>
  <c r="L88" i="1"/>
  <c r="M89" i="1"/>
  <c r="L95" i="1"/>
  <c r="M95" i="1" s="1"/>
  <c r="M96" i="1"/>
  <c r="L108" i="1"/>
  <c r="M109" i="1"/>
  <c r="L125" i="1"/>
  <c r="M125" i="1" s="1"/>
  <c r="M126" i="1"/>
  <c r="L139" i="1"/>
  <c r="M139" i="1" s="1"/>
  <c r="M140" i="1"/>
  <c r="L150" i="1"/>
  <c r="M150" i="1" s="1"/>
  <c r="M151" i="1"/>
  <c r="L169" i="1"/>
  <c r="M169" i="1" s="1"/>
  <c r="M170" i="1"/>
  <c r="L176" i="1"/>
  <c r="M177" i="1"/>
  <c r="L192" i="1"/>
  <c r="M193" i="1"/>
  <c r="L234" i="1"/>
  <c r="M234" i="1" s="1"/>
  <c r="M235" i="1"/>
  <c r="L241" i="1"/>
  <c r="M241" i="1" s="1"/>
  <c r="M242" i="1"/>
  <c r="L250" i="1"/>
  <c r="M250" i="1" s="1"/>
  <c r="M251" i="1"/>
  <c r="L259" i="1"/>
  <c r="M259" i="1" s="1"/>
  <c r="M260" i="1"/>
  <c r="L342" i="1"/>
  <c r="M342" i="1" s="1"/>
  <c r="M343" i="1"/>
  <c r="L351" i="1"/>
  <c r="M352" i="1"/>
  <c r="L375" i="1"/>
  <c r="M375" i="1" s="1"/>
  <c r="M376" i="1"/>
  <c r="L136" i="1"/>
  <c r="M136" i="1" s="1"/>
  <c r="M137" i="1"/>
  <c r="L188" i="1"/>
  <c r="M188" i="1" s="1"/>
  <c r="M189" i="1"/>
  <c r="L231" i="1"/>
  <c r="M231" i="1" s="1"/>
  <c r="M232" i="1"/>
  <c r="L268" i="1"/>
  <c r="M268" i="1" s="1"/>
  <c r="M269" i="1"/>
  <c r="L305" i="1"/>
  <c r="M305" i="1" s="1"/>
  <c r="M306" i="1"/>
  <c r="L326" i="1"/>
  <c r="M326" i="1" s="1"/>
  <c r="M327" i="1"/>
  <c r="M33" i="1"/>
  <c r="L42" i="1"/>
  <c r="M42" i="1" s="1"/>
  <c r="M43" i="1"/>
  <c r="M68" i="1"/>
  <c r="M79" i="1"/>
  <c r="L99" i="1"/>
  <c r="M100" i="1"/>
  <c r="L111" i="1"/>
  <c r="M111" i="1" s="1"/>
  <c r="M112" i="1"/>
  <c r="L130" i="1"/>
  <c r="M131" i="1"/>
  <c r="L153" i="1"/>
  <c r="M154" i="1"/>
  <c r="M165" i="1"/>
  <c r="L181" i="1"/>
  <c r="M182" i="1"/>
  <c r="L228" i="1"/>
  <c r="M228" i="1" s="1"/>
  <c r="M229" i="1"/>
  <c r="L244" i="1"/>
  <c r="M244" i="1" s="1"/>
  <c r="M245" i="1"/>
  <c r="L262" i="1"/>
  <c r="M262" i="1" s="1"/>
  <c r="M263" i="1"/>
  <c r="L271" i="1"/>
  <c r="M271" i="1" s="1"/>
  <c r="M272" i="1"/>
  <c r="L281" i="1"/>
  <c r="M281" i="1" s="1"/>
  <c r="M282" i="1"/>
  <c r="L287" i="1"/>
  <c r="M287" i="1" s="1"/>
  <c r="M288" i="1"/>
  <c r="M301" i="1"/>
  <c r="M311" i="1"/>
  <c r="L320" i="1"/>
  <c r="M321" i="1"/>
  <c r="L331" i="1"/>
  <c r="M332" i="1"/>
  <c r="L346" i="1"/>
  <c r="M347" i="1"/>
  <c r="L355" i="1"/>
  <c r="M356" i="1"/>
  <c r="K214" i="1"/>
  <c r="K159" i="1"/>
  <c r="K19" i="1"/>
  <c r="K164" i="1"/>
  <c r="K146" i="1" s="1"/>
  <c r="K145" i="1" s="1"/>
  <c r="K67" i="1"/>
  <c r="K66" i="1" s="1"/>
  <c r="K65" i="1" s="1"/>
  <c r="J241" i="3"/>
  <c r="J240" i="3" s="1"/>
  <c r="J239" i="3" s="1"/>
  <c r="J229" i="3" s="1"/>
  <c r="K120" i="3"/>
  <c r="K119" i="3" s="1"/>
  <c r="K118" i="3" s="1"/>
  <c r="J257" i="2"/>
  <c r="J239" i="2" s="1"/>
  <c r="K76" i="1"/>
  <c r="K75" i="1" s="1"/>
  <c r="K74" i="1" s="1"/>
  <c r="J159" i="1"/>
  <c r="L214" i="1"/>
  <c r="L300" i="1"/>
  <c r="K226" i="1"/>
  <c r="K225" i="1" s="1"/>
  <c r="K221" i="1" s="1"/>
  <c r="L65" i="3"/>
  <c r="L64" i="3" s="1"/>
  <c r="L63" i="3" s="1"/>
  <c r="L41" i="3"/>
  <c r="L40" i="3" s="1"/>
  <c r="L39" i="3"/>
  <c r="L38" i="3" s="1"/>
  <c r="K336" i="3"/>
  <c r="J418" i="3"/>
  <c r="J216" i="3"/>
  <c r="J215" i="3" s="1"/>
  <c r="J214" i="3" s="1"/>
  <c r="K141" i="3"/>
  <c r="K140" i="3" s="1"/>
  <c r="K139" i="3" s="1"/>
  <c r="K138" i="3" s="1"/>
  <c r="J164" i="1"/>
  <c r="J206" i="1"/>
  <c r="J226" i="1"/>
  <c r="J225" i="1" s="1"/>
  <c r="J221" i="1" s="1"/>
  <c r="L9" i="1"/>
  <c r="L19" i="1"/>
  <c r="L362" i="1"/>
  <c r="M362" i="1" s="1"/>
  <c r="K14" i="1"/>
  <c r="K248" i="1"/>
  <c r="K247" i="1" s="1"/>
  <c r="K237" i="1" s="1"/>
  <c r="K418" i="3"/>
  <c r="J311" i="3"/>
  <c r="J310" i="3" s="1"/>
  <c r="J309" i="3" s="1"/>
  <c r="J281" i="3" s="1"/>
  <c r="K250" i="3"/>
  <c r="K249" i="3" s="1"/>
  <c r="K248" i="3" s="1"/>
  <c r="K241" i="3"/>
  <c r="K240" i="3" s="1"/>
  <c r="K239" i="3" s="1"/>
  <c r="K216" i="3"/>
  <c r="K215" i="3" s="1"/>
  <c r="K214" i="3" s="1"/>
  <c r="K210" i="3"/>
  <c r="K209" i="3" s="1"/>
  <c r="K208" i="3" s="1"/>
  <c r="J103" i="2"/>
  <c r="J102" i="2" s="1"/>
  <c r="J101" i="2" s="1"/>
  <c r="J100" i="2" s="1"/>
  <c r="J99" i="2" s="1"/>
  <c r="J6" i="2" s="1"/>
  <c r="L201" i="1"/>
  <c r="L434" i="3"/>
  <c r="L431" i="3" s="1"/>
  <c r="K206" i="1"/>
  <c r="L311" i="3"/>
  <c r="L310" i="3" s="1"/>
  <c r="L309" i="3" s="1"/>
  <c r="L281" i="3" s="1"/>
  <c r="J141" i="3"/>
  <c r="J140" i="3" s="1"/>
  <c r="J139" i="3" s="1"/>
  <c r="J138" i="3" s="1"/>
  <c r="L31" i="3"/>
  <c r="L30" i="3" s="1"/>
  <c r="L29" i="3" s="1"/>
  <c r="L21" i="3"/>
  <c r="L20" i="3" s="1"/>
  <c r="L19" i="3" s="1"/>
  <c r="L16" i="3"/>
  <c r="L15" i="3" s="1"/>
  <c r="L14" i="3" s="1"/>
  <c r="L10" i="3"/>
  <c r="L9" i="3" s="1"/>
  <c r="L8" i="3" s="1"/>
  <c r="L7" i="3" s="1"/>
  <c r="L30" i="1"/>
  <c r="L31" i="2"/>
  <c r="L30" i="2" s="1"/>
  <c r="L29" i="2" s="1"/>
  <c r="K103" i="2"/>
  <c r="K102" i="2" s="1"/>
  <c r="K101" i="2" s="1"/>
  <c r="K100" i="2" s="1"/>
  <c r="K99" i="2" s="1"/>
  <c r="K6" i="2" s="1"/>
  <c r="J210" i="3"/>
  <c r="J209" i="3" s="1"/>
  <c r="J208" i="3" s="1"/>
  <c r="L76" i="3"/>
  <c r="L75" i="3" s="1"/>
  <c r="L74" i="3" s="1"/>
  <c r="L37" i="1"/>
  <c r="L32" i="1" s="1"/>
  <c r="L373" i="1"/>
  <c r="K311" i="3"/>
  <c r="K310" i="3" s="1"/>
  <c r="K309" i="3" s="1"/>
  <c r="K281" i="3" s="1"/>
  <c r="L216" i="3"/>
  <c r="L215" i="3" s="1"/>
  <c r="L214" i="3" s="1"/>
  <c r="L204" i="3" s="1"/>
  <c r="J63" i="3"/>
  <c r="J62" i="3" s="1"/>
  <c r="J328" i="3"/>
  <c r="J106" i="3"/>
  <c r="J84" i="3" s="1"/>
  <c r="L418" i="3"/>
  <c r="J365" i="3"/>
  <c r="J444" i="3"/>
  <c r="K37" i="3"/>
  <c r="J19" i="3"/>
  <c r="J14" i="3"/>
  <c r="J111" i="3"/>
  <c r="J110" i="3" s="1"/>
  <c r="J109" i="3" s="1"/>
  <c r="J67" i="1"/>
  <c r="J66" i="1" s="1"/>
  <c r="J65" i="1" s="1"/>
  <c r="K308" i="1"/>
  <c r="J412" i="3"/>
  <c r="J411" i="3" s="1"/>
  <c r="J398" i="3" s="1"/>
  <c r="K360" i="3"/>
  <c r="J214" i="1"/>
  <c r="J337" i="1"/>
  <c r="J336" i="1" s="1"/>
  <c r="J335" i="1" s="1"/>
  <c r="L159" i="1"/>
  <c r="K24" i="1"/>
  <c r="K128" i="1"/>
  <c r="K349" i="1"/>
  <c r="K361" i="1"/>
  <c r="K360" i="1" s="1"/>
  <c r="K359" i="1" s="1"/>
  <c r="K358" i="1" s="1"/>
  <c r="K368" i="1"/>
  <c r="K367" i="1" s="1"/>
  <c r="K366" i="1" s="1"/>
  <c r="K436" i="3"/>
  <c r="J322" i="3"/>
  <c r="J321" i="3" s="1"/>
  <c r="J131" i="3"/>
  <c r="K24" i="3"/>
  <c r="K19" i="3"/>
  <c r="L14" i="1"/>
  <c r="L164" i="1"/>
  <c r="M164" i="1" s="1"/>
  <c r="K9" i="1"/>
  <c r="K201" i="1"/>
  <c r="K200" i="1" s="1"/>
  <c r="J190" i="3"/>
  <c r="K149" i="3"/>
  <c r="L206" i="1"/>
  <c r="L436" i="3"/>
  <c r="K412" i="3"/>
  <c r="K411" i="3" s="1"/>
  <c r="K398" i="3" s="1"/>
  <c r="K184" i="1"/>
  <c r="K179" i="1" s="1"/>
  <c r="L365" i="3"/>
  <c r="L328" i="3"/>
  <c r="L294" i="1"/>
  <c r="L322" i="3"/>
  <c r="L321" i="3" s="1"/>
  <c r="L190" i="3"/>
  <c r="L157" i="3"/>
  <c r="L452" i="3"/>
  <c r="L444" i="3"/>
  <c r="J452" i="3"/>
  <c r="L167" i="3"/>
  <c r="J436" i="3"/>
  <c r="L336" i="3"/>
  <c r="K322" i="3"/>
  <c r="K321" i="3" s="1"/>
  <c r="L412" i="3"/>
  <c r="L411" i="3" s="1"/>
  <c r="L398" i="3" s="1"/>
  <c r="L360" i="3"/>
  <c r="J336" i="3"/>
  <c r="K431" i="3"/>
  <c r="K452" i="3"/>
  <c r="K444" i="3"/>
  <c r="K365" i="3"/>
  <c r="J360" i="3"/>
  <c r="L138" i="3"/>
  <c r="K167" i="3"/>
  <c r="J149" i="3"/>
  <c r="L131" i="3"/>
  <c r="K84" i="3"/>
  <c r="J37" i="3"/>
  <c r="L149" i="3"/>
  <c r="J24" i="3"/>
  <c r="K328" i="3"/>
  <c r="J120" i="3"/>
  <c r="J119" i="3" s="1"/>
  <c r="J118" i="3" s="1"/>
  <c r="J167" i="3"/>
  <c r="J157" i="3"/>
  <c r="K190" i="3"/>
  <c r="K157" i="3"/>
  <c r="K131" i="3"/>
  <c r="K111" i="3"/>
  <c r="K110" i="3" s="1"/>
  <c r="K109" i="3" s="1"/>
  <c r="J29" i="3"/>
  <c r="K63" i="3"/>
  <c r="K62" i="3" s="1"/>
  <c r="K29" i="3"/>
  <c r="K14" i="3"/>
  <c r="K8" i="3"/>
  <c r="K7" i="3" s="1"/>
  <c r="L120" i="3"/>
  <c r="L119" i="3" s="1"/>
  <c r="L118" i="3" s="1"/>
  <c r="L84" i="3"/>
  <c r="L24" i="3"/>
  <c r="J8" i="3"/>
  <c r="J7" i="3" s="1"/>
  <c r="L107" i="3"/>
  <c r="K107" i="3"/>
  <c r="L67" i="1"/>
  <c r="L308" i="1"/>
  <c r="J184" i="1"/>
  <c r="L76" i="1"/>
  <c r="M76" i="1" s="1"/>
  <c r="L337" i="1"/>
  <c r="L24" i="1"/>
  <c r="J9" i="1"/>
  <c r="J24" i="1"/>
  <c r="J76" i="1"/>
  <c r="J75" i="1" s="1"/>
  <c r="J139" i="1"/>
  <c r="J129" i="1" s="1"/>
  <c r="J153" i="1"/>
  <c r="J172" i="1"/>
  <c r="J191" i="1"/>
  <c r="J308" i="1"/>
  <c r="J299" i="1" s="1"/>
  <c r="J368" i="1"/>
  <c r="J14" i="1"/>
  <c r="J349" i="1"/>
  <c r="J294" i="1"/>
  <c r="J293" i="1" s="1"/>
  <c r="J93" i="1"/>
  <c r="J92" i="1" s="1"/>
  <c r="J91" i="1" s="1"/>
  <c r="M130" i="1" l="1"/>
  <c r="L129" i="1"/>
  <c r="M115" i="1"/>
  <c r="L114" i="1"/>
  <c r="L361" i="1"/>
  <c r="M206" i="1"/>
  <c r="M108" i="1"/>
  <c r="L107" i="1"/>
  <c r="M88" i="1"/>
  <c r="L87" i="1"/>
  <c r="M122" i="1"/>
  <c r="L121" i="1"/>
  <c r="M103" i="1"/>
  <c r="L102" i="1"/>
  <c r="J430" i="3"/>
  <c r="J425" i="3" s="1"/>
  <c r="M92" i="1"/>
  <c r="L361" i="2"/>
  <c r="L32" i="2"/>
  <c r="L8" i="2" s="1"/>
  <c r="L7" i="2" s="1"/>
  <c r="L6" i="2" s="1"/>
  <c r="K258" i="2"/>
  <c r="K257" i="2" s="1"/>
  <c r="K239" i="2" s="1"/>
  <c r="J204" i="3"/>
  <c r="K229" i="3"/>
  <c r="L37" i="3"/>
  <c r="L200" i="1"/>
  <c r="J200" i="1"/>
  <c r="J195" i="1" s="1"/>
  <c r="M197" i="1"/>
  <c r="L196" i="1"/>
  <c r="M196" i="1" s="1"/>
  <c r="J146" i="1"/>
  <c r="M153" i="1"/>
  <c r="L146" i="1"/>
  <c r="L75" i="1"/>
  <c r="L74" i="1" s="1"/>
  <c r="M74" i="1" s="1"/>
  <c r="M320" i="1"/>
  <c r="L319" i="1"/>
  <c r="M238" i="1"/>
  <c r="L237" i="1"/>
  <c r="M222" i="1"/>
  <c r="L221" i="1"/>
  <c r="M278" i="1"/>
  <c r="L277" i="1"/>
  <c r="L184" i="1"/>
  <c r="M184" i="1" s="1"/>
  <c r="M121" i="1"/>
  <c r="M14" i="1"/>
  <c r="K334" i="1"/>
  <c r="K327" i="3"/>
  <c r="J327" i="3"/>
  <c r="M300" i="1"/>
  <c r="K299" i="1"/>
  <c r="L55" i="1"/>
  <c r="M55" i="1" s="1"/>
  <c r="M93" i="1"/>
  <c r="M225" i="1"/>
  <c r="L62" i="3"/>
  <c r="M214" i="1"/>
  <c r="M19" i="1"/>
  <c r="K195" i="1"/>
  <c r="K86" i="1"/>
  <c r="M201" i="1"/>
  <c r="K204" i="3"/>
  <c r="K203" i="3" s="1"/>
  <c r="L350" i="1"/>
  <c r="M351" i="1"/>
  <c r="L336" i="1"/>
  <c r="M337" i="1"/>
  <c r="L299" i="1"/>
  <c r="M308" i="1"/>
  <c r="L372" i="1"/>
  <c r="M373" i="1"/>
  <c r="M9" i="1"/>
  <c r="L354" i="1"/>
  <c r="M354" i="1" s="1"/>
  <c r="M355" i="1"/>
  <c r="L330" i="1"/>
  <c r="M330" i="1" s="1"/>
  <c r="M331" i="1"/>
  <c r="L180" i="1"/>
  <c r="M181" i="1"/>
  <c r="M226" i="1"/>
  <c r="M247" i="1"/>
  <c r="M75" i="1"/>
  <c r="L360" i="1"/>
  <c r="M361" i="1"/>
  <c r="M107" i="1"/>
  <c r="J386" i="2"/>
  <c r="L345" i="1"/>
  <c r="M345" i="1" s="1"/>
  <c r="M346" i="1"/>
  <c r="L29" i="1"/>
  <c r="M29" i="1" s="1"/>
  <c r="M30" i="1"/>
  <c r="L98" i="1"/>
  <c r="M98" i="1" s="1"/>
  <c r="M99" i="1"/>
  <c r="L191" i="1"/>
  <c r="M191" i="1" s="1"/>
  <c r="M192" i="1"/>
  <c r="L51" i="1"/>
  <c r="M51" i="1" s="1"/>
  <c r="M52" i="1"/>
  <c r="L91" i="1"/>
  <c r="M91" i="1" s="1"/>
  <c r="M24" i="1"/>
  <c r="M87" i="1"/>
  <c r="M102" i="1"/>
  <c r="L66" i="1"/>
  <c r="M67" i="1"/>
  <c r="M114" i="1"/>
  <c r="L293" i="1"/>
  <c r="M293" i="1" s="1"/>
  <c r="M294" i="1"/>
  <c r="K389" i="3"/>
  <c r="M159" i="1"/>
  <c r="M37" i="1"/>
  <c r="M32" i="1" s="1"/>
  <c r="L175" i="1"/>
  <c r="M175" i="1" s="1"/>
  <c r="M176" i="1"/>
  <c r="M248" i="1"/>
  <c r="K8" i="1"/>
  <c r="K7" i="1" s="1"/>
  <c r="J389" i="3"/>
  <c r="L257" i="2"/>
  <c r="L239" i="2" s="1"/>
  <c r="L347" i="3"/>
  <c r="L346" i="3" s="1"/>
  <c r="J347" i="3"/>
  <c r="J346" i="3" s="1"/>
  <c r="K347" i="3"/>
  <c r="K346" i="3" s="1"/>
  <c r="K130" i="3"/>
  <c r="L389" i="3"/>
  <c r="J13" i="3"/>
  <c r="J6" i="3" s="1"/>
  <c r="J130" i="3"/>
  <c r="L156" i="3"/>
  <c r="L327" i="3"/>
  <c r="L203" i="3" s="1"/>
  <c r="J179" i="1"/>
  <c r="L430" i="3"/>
  <c r="L425" i="3" s="1"/>
  <c r="K156" i="3"/>
  <c r="J203" i="3"/>
  <c r="K430" i="3"/>
  <c r="K425" i="3" s="1"/>
  <c r="K13" i="3"/>
  <c r="K6" i="3" s="1"/>
  <c r="L130" i="3"/>
  <c r="L13" i="3"/>
  <c r="L6" i="3" s="1"/>
  <c r="J156" i="3"/>
  <c r="K220" i="1"/>
  <c r="K219" i="1" s="1"/>
  <c r="J8" i="1"/>
  <c r="J74" i="1"/>
  <c r="J128" i="1"/>
  <c r="J145" i="1"/>
  <c r="J334" i="1"/>
  <c r="J367" i="1"/>
  <c r="J86" i="1"/>
  <c r="L106" i="1" l="1"/>
  <c r="K386" i="2"/>
  <c r="L335" i="1"/>
  <c r="L318" i="1"/>
  <c r="M221" i="1"/>
  <c r="M299" i="1"/>
  <c r="L86" i="1"/>
  <c r="M86" i="1" s="1"/>
  <c r="K6" i="1"/>
  <c r="K378" i="1" s="1"/>
  <c r="L195" i="1"/>
  <c r="M195" i="1" s="1"/>
  <c r="M200" i="1"/>
  <c r="L8" i="1"/>
  <c r="L65" i="1"/>
  <c r="M65" i="1" s="1"/>
  <c r="M66" i="1"/>
  <c r="L145" i="1"/>
  <c r="M145" i="1" s="1"/>
  <c r="M146" i="1"/>
  <c r="L359" i="1"/>
  <c r="M360" i="1"/>
  <c r="M372" i="1"/>
  <c r="L368" i="1"/>
  <c r="M336" i="1"/>
  <c r="M350" i="1"/>
  <c r="L349" i="1"/>
  <c r="M349" i="1" s="1"/>
  <c r="M106" i="1"/>
  <c r="M180" i="1"/>
  <c r="L179" i="1"/>
  <c r="M179" i="1" s="1"/>
  <c r="L128" i="1"/>
  <c r="M128" i="1" s="1"/>
  <c r="M129" i="1"/>
  <c r="M277" i="1"/>
  <c r="M318" i="1"/>
  <c r="M319" i="1"/>
  <c r="L386" i="2"/>
  <c r="K461" i="3"/>
  <c r="L461" i="3"/>
  <c r="J461" i="3"/>
  <c r="J7" i="1"/>
  <c r="J366" i="1"/>
  <c r="M335" i="1" l="1"/>
  <c r="L334" i="1"/>
  <c r="M334" i="1" s="1"/>
  <c r="L358" i="1"/>
  <c r="M358" i="1" s="1"/>
  <c r="M359" i="1"/>
  <c r="L367" i="1"/>
  <c r="M368" i="1"/>
  <c r="L7" i="1"/>
  <c r="M8" i="1"/>
  <c r="M237" i="1"/>
  <c r="L220" i="1"/>
  <c r="M7" i="1" l="1"/>
  <c r="L6" i="1"/>
  <c r="L219" i="1"/>
  <c r="M219" i="1" s="1"/>
  <c r="M220" i="1"/>
  <c r="L366" i="1"/>
  <c r="M366" i="1" s="1"/>
  <c r="M367" i="1"/>
  <c r="L378" i="1" l="1"/>
  <c r="M6" i="1"/>
  <c r="M378" i="1" l="1"/>
  <c r="M196" i="3" l="1"/>
  <c r="U196" i="3" s="1"/>
  <c r="T196" i="3"/>
  <c r="S196" i="3"/>
  <c r="R196" i="3"/>
  <c r="Y195" i="3"/>
  <c r="X195" i="3"/>
  <c r="X194" i="3" s="1"/>
  <c r="W195" i="3"/>
  <c r="W194" i="3" s="1"/>
  <c r="V195" i="3"/>
  <c r="V194" i="3" s="1"/>
  <c r="Q195" i="3"/>
  <c r="Q194" i="3" s="1"/>
  <c r="P195" i="3"/>
  <c r="P194" i="3" s="1"/>
  <c r="O195" i="3"/>
  <c r="O194" i="3" s="1"/>
  <c r="N195" i="3"/>
  <c r="N194" i="3" s="1"/>
  <c r="M195" i="3"/>
  <c r="M194" i="3" s="1"/>
  <c r="Y194" i="3"/>
  <c r="AB196" i="3" l="1"/>
  <c r="AB195" i="3" s="1"/>
  <c r="AB194" i="3" s="1"/>
  <c r="T195" i="3"/>
  <c r="T194" i="3" s="1"/>
  <c r="AC196" i="3"/>
  <c r="AC195" i="3" s="1"/>
  <c r="AC194" i="3" s="1"/>
  <c r="U195" i="3"/>
  <c r="U194" i="3" s="1"/>
  <c r="Z196" i="3"/>
  <c r="Z195" i="3" s="1"/>
  <c r="Z194" i="3" s="1"/>
  <c r="R195" i="3"/>
  <c r="R194" i="3" s="1"/>
  <c r="AA196" i="3"/>
  <c r="AA195" i="3" s="1"/>
  <c r="AA194" i="3" s="1"/>
  <c r="S195" i="3"/>
  <c r="S194" i="3" s="1"/>
  <c r="J123" i="1" l="1"/>
  <c r="J122" i="1" l="1"/>
  <c r="J121" i="1" s="1"/>
  <c r="J106" i="1" s="1"/>
  <c r="J6" i="1" l="1"/>
  <c r="J257" i="1" l="1"/>
  <c r="J256" i="1" l="1"/>
  <c r="J260" i="1"/>
  <c r="J259" i="1" s="1"/>
  <c r="J272" i="1"/>
  <c r="J271" i="1" s="1"/>
  <c r="J237" i="1" s="1"/>
  <c r="J220" i="1" l="1"/>
  <c r="J219" i="1" l="1"/>
  <c r="J378" i="1" l="1"/>
</calcChain>
</file>

<file path=xl/sharedStrings.xml><?xml version="1.0" encoding="utf-8"?>
<sst xmlns="http://schemas.openxmlformats.org/spreadsheetml/2006/main" count="5923" uniqueCount="856">
  <si>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</si>
  <si>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</si>
  <si>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</si>
  <si>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</si>
  <si>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</si>
  <si>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</si>
  <si>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</si>
  <si>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</si>
  <si>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</si>
  <si>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</si>
  <si>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</si>
  <si>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</si>
  <si>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</si>
  <si>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</si>
  <si>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</si>
  <si>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</si>
  <si>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</si>
  <si>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</si>
  <si>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</si>
  <si>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</si>
  <si>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</si>
  <si>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</si>
  <si>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</si>
  <si>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</si>
  <si>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</si>
  <si>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</si>
  <si>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</si>
  <si>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</si>
  <si>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</si>
  <si>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</si>
  <si>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</si>
  <si>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</si>
  <si>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</si>
  <si>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</si>
  <si>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</si>
  <si>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</si>
  <si>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</si>
  <si>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</si>
  <si>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</si>
  <si>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</si>
  <si>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</si>
  <si>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</si>
  <si>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</si>
  <si>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</si>
  <si>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</si>
  <si>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</si>
  <si>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</si>
  <si>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</si>
  <si>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</si>
  <si>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</si>
  <si>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</si>
  <si>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</si>
  <si>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</si>
  <si>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</si>
  <si>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</si>
  <si>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</si>
  <si>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</si>
  <si>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</si>
  <si>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</si>
  <si>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</si>
  <si>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</si>
  <si>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</si>
  <si>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</si>
  <si>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</si>
  <si>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</si>
  <si>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</si>
  <si>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</si>
  <si>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</si>
  <si>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</si>
  <si>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</si>
  <si>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</si>
  <si>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</si>
  <si>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</si>
  <si>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</si>
  <si>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</si>
  <si>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</si>
  <si>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</si>
  <si>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</si>
  <si>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</si>
  <si>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</si>
  <si>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</si>
  <si>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</si>
  <si>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</si>
  <si>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</si>
  <si>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</si>
  <si>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</si>
  <si>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</si>
  <si>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</si>
  <si>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</si>
  <si>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</si>
  <si>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</si>
  <si>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</si>
  <si>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</si>
  <si>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</si>
  <si>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</si>
  <si>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</si>
  <si>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</si>
  <si>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</si>
  <si>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</si>
  <si>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</si>
  <si>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</si>
  <si>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</si>
  <si>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</si>
  <si>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</si>
  <si>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</si>
  <si>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</si>
  <si>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</si>
  <si>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</si>
  <si>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</si>
  <si>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</si>
  <si>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</si>
  <si>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</si>
  <si>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</si>
  <si>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</si>
  <si>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</si>
  <si>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</si>
  <si>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</si>
  <si>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</si>
  <si>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</si>
  <si>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</si>
  <si>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</si>
  <si>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</si>
  <si>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</si>
  <si>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</si>
  <si>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</si>
  <si>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</si>
  <si>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</si>
  <si>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</si>
  <si>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</si>
  <si>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</si>
  <si>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</si>
  <si>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</si>
  <si>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</si>
  <si>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</si>
  <si>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</si>
  <si>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</si>
  <si>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</si>
  <si>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</si>
  <si>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</si>
  <si>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</si>
  <si>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</si>
  <si>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</si>
  <si>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</si>
  <si>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</si>
  <si>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</si>
  <si>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</si>
  <si>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</si>
  <si>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</si>
  <si>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</si>
  <si>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</si>
  <si>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</si>
  <si>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</si>
  <si>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</si>
  <si>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</si>
  <si>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</si>
  <si>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</si>
  <si>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</si>
  <si>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</si>
  <si>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</si>
  <si>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</si>
  <si>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</si>
  <si>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</si>
  <si>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</si>
  <si>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</si>
  <si>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</si>
  <si>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</si>
  <si>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</si>
  <si>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</si>
  <si>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</si>
  <si>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</si>
  <si>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</si>
  <si>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</si>
  <si>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</si>
  <si>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</si>
  <si>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</si>
  <si>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</si>
  <si>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</si>
  <si>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</si>
  <si>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</si>
  <si>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</si>
  <si>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</si>
  <si>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</si>
  <si>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</si>
  <si>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</si>
  <si>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</si>
  <si>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</si>
  <si>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</si>
  <si>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</si>
  <si>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</si>
  <si>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</si>
  <si>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</si>
  <si>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</si>
  <si>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</si>
  <si>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</si>
  <si>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</si>
  <si>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</si>
  <si>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</si>
  <si>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</si>
  <si>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</si>
  <si>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</si>
  <si>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</si>
  <si>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</si>
  <si>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</si>
  <si>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</si>
  <si>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</si>
  <si>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</si>
  <si>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</si>
  <si>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</si>
  <si>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</si>
  <si>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</si>
  <si>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</si>
  <si>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</si>
  <si>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</si>
  <si>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</si>
  <si>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</si>
  <si>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</si>
  <si>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</si>
  <si>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</si>
  <si>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</si>
  <si>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</si>
  <si>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</si>
  <si>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</si>
  <si>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</si>
  <si>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</si>
  <si>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</si>
  <si>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</si>
  <si>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</si>
  <si>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</si>
  <si>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</si>
  <si>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</si>
  <si>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</si>
  <si>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</si>
  <si>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</si>
  <si>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</si>
  <si>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</si>
  <si>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</si>
  <si>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</si>
  <si>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</si>
  <si>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</si>
  <si>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</si>
  <si>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</si>
  <si>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</si>
  <si>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</si>
  <si>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</si>
  <si>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</si>
  <si>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</si>
  <si>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</si>
  <si>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</si>
  <si>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</si>
  <si>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</si>
  <si>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</si>
  <si>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</si>
  <si>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</si>
  <si>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</si>
  <si>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</si>
  <si>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</si>
  <si>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</si>
  <si>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</si>
  <si>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</si>
  <si>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</si>
  <si>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</si>
  <si>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</si>
  <si>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</si>
  <si>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</si>
  <si>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</si>
  <si>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</si>
  <si>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</si>
  <si>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</si>
  <si>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</si>
  <si>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</si>
  <si>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</si>
  <si>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</si>
  <si>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</si>
  <si>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</si>
  <si>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</si>
  <si>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</si>
  <si>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</si>
  <si>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</si>
  <si>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</si>
  <si>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</si>
  <si>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</si>
  <si>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</si>
  <si>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</si>
  <si>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</si>
  <si>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</si>
  <si>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</si>
  <si>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</si>
  <si>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</si>
  <si>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</si>
  <si>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</si>
  <si>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</si>
  <si>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</si>
  <si>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</si>
  <si>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</si>
  <si>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</si>
  <si>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</si>
  <si>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</si>
  <si>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</si>
  <si>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</si>
  <si>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</si>
  <si>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</si>
  <si>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</si>
  <si>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</si>
  <si>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</si>
  <si>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</si>
  <si>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</si>
  <si>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</si>
  <si>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</si>
  <si>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</si>
  <si>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</si>
  <si>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</si>
  <si>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</si>
  <si>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</si>
  <si>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</si>
  <si>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</si>
  <si>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</si>
  <si>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</si>
  <si>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</si>
  <si>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</si>
  <si>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</si>
  <si>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</si>
  <si>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</si>
  <si>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</si>
  <si>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</si>
  <si>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</si>
  <si>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</si>
  <si>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</si>
  <si>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</si>
  <si>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</si>
  <si>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</si>
  <si>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</si>
  <si>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</si>
  <si>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</si>
  <si>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</si>
  <si>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</si>
  <si>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</si>
  <si>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</si>
  <si>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</si>
  <si>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</si>
  <si>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</si>
  <si>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</si>
  <si>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</si>
  <si>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</si>
  <si>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</si>
  <si>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</si>
  <si>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</si>
  <si>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</si>
  <si>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</si>
  <si>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</si>
  <si>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</si>
  <si>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</si>
  <si>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</si>
  <si>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</si>
  <si>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</si>
  <si>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</si>
  <si>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</si>
  <si>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</si>
  <si>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</si>
  <si>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</si>
  <si>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</si>
  <si>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</si>
  <si>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</si>
  <si>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</si>
  <si>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</si>
  <si>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</si>
  <si>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</si>
  <si>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</si>
  <si>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</si>
  <si>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</si>
  <si>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</si>
  <si>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</si>
  <si>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</si>
  <si>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</si>
  <si>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1 12 01041 01 0000 120</t>
  </si>
  <si>
    <t xml:space="preserve"> Плата за размещение отходов производства </t>
  </si>
  <si>
    <t>1 13 00000 00 0000 000</t>
  </si>
  <si>
    <t>1 13 02000 00 0000 130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</si>
  <si>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</si>
  <si>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</si>
  <si>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</si>
  <si>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</si>
  <si>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</si>
  <si>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</si>
  <si>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</si>
  <si>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</si>
  <si>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</si>
  <si>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</si>
  <si>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</si>
  <si>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</si>
  <si>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</si>
  <si>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</si>
  <si>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</si>
  <si>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 1 16 01063 01 0000 140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</si>
  <si>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</si>
  <si>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</si>
  <si>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</si>
  <si>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</si>
  <si>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</si>
  <si>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</si>
  <si>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</si>
  <si>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</si>
  <si>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</si>
  <si>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</si>
  <si>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</si>
  <si>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</si>
  <si>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</si>
  <si>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</si>
  <si>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</si>
  <si>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</si>
  <si>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</si>
  <si>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</si>
  <si>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</si>
  <si>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</si>
  <si>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</si>
  <si>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</si>
  <si>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</si>
  <si>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</si>
  <si>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</si>
  <si>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</si>
  <si>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</si>
  <si>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</si>
  <si>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</si>
  <si>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</si>
  <si>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</si>
  <si>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</si>
  <si>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</si>
  <si>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</si>
  <si>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</si>
  <si>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</si>
  <si>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</si>
  <si>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</si>
  <si>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</si>
  <si>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</si>
  <si>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</si>
  <si>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</si>
  <si>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</si>
  <si>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</si>
  <si>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</si>
  <si>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</si>
  <si>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</si>
  <si>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</si>
  <si>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</si>
  <si>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</si>
  <si>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</si>
  <si>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</si>
  <si>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</si>
  <si>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</si>
  <si>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</si>
  <si>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</si>
  <si>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</si>
  <si>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</si>
  <si>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Приложение 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</si>
  <si>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</si>
  <si>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</si>
  <si>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</si>
  <si>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</si>
  <si>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</si>
  <si>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</si>
  <si>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</si>
  <si>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1 03 02231 01 0000 110</t>
  </si>
  <si>
    <t>1 03 02241 01 0000 110</t>
  </si>
  <si>
    <t>1 03 02251 01 0000 110</t>
  </si>
  <si>
    <t>1 03 02261 01 0000 110</t>
  </si>
  <si>
    <t>﻿1 16 01000 01 0000 140</t>
  </si>
  <si>
    <t xml:space="preserve">﻿1 16 01050 01 0000 140
</t>
  </si>
  <si>
    <t xml:space="preserve">﻿1 16 01060 01 0000 140
</t>
  </si>
  <si>
    <t xml:space="preserve">﻿1 16 01070 01 0000 140
</t>
  </si>
  <si>
    <t>1 16 01080 01 0000 140</t>
  </si>
  <si>
    <t>2 02 25467 00 0000 150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</si>
  <si>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</si>
  <si>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</si>
  <si>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</si>
  <si>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</si>
  <si>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</si>
  <si>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</si>
  <si>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</si>
  <si>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</si>
  <si>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</si>
  <si>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</si>
  <si>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</si>
  <si>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</si>
  <si>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</si>
  <si>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</si>
  <si>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</si>
  <si>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</si>
  <si>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</si>
  <si>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</si>
  <si>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</si>
  <si>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</si>
  <si>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</si>
  <si>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</si>
  <si>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Роспись</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</si>
  <si>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</si>
  <si>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</si>
  <si>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</si>
  <si>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</si>
  <si>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</si>
  <si>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</si>
  <si>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</si>
  <si>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</si>
  <si>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</si>
  <si>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</si>
  <si>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</si>
  <si>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</si>
  <si>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</si>
  <si>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</si>
  <si>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</si>
  <si>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</si>
  <si>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</si>
  <si>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</si>
  <si>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 xml:space="preserve"> 1 16 01140 01 0000 140</t>
  </si>
  <si>
    <t xml:space="preserve"> 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</si>
  <si>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</si>
  <si>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</si>
  <si>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</si>
  <si>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</si>
  <si>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</si>
  <si>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</si>
  <si>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</si>
  <si>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</si>
  <si>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</si>
  <si>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</si>
  <si>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</si>
  <si>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</si>
  <si>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</si>
  <si>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</si>
  <si>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</si>
  <si>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</si>
  <si>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</si>
  <si>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</si>
  <si>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</si>
  <si>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</si>
  <si>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</si>
  <si>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</si>
  <si>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</si>
  <si>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</si>
  <si>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</si>
  <si>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</si>
  <si>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80910</t>
  </si>
  <si>
    <t>Подготовка объектов ЖКХ к зиме</t>
  </si>
  <si>
    <t>Мероприятия в сфере жилищного хозяйства</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</si>
  <si>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</si>
  <si>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</si>
  <si>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</si>
  <si>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</si>
  <si>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</si>
  <si>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</si>
  <si>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</si>
  <si>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</si>
  <si>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</si>
  <si>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</si>
  <si>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</si>
  <si>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</si>
  <si>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</si>
  <si>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</si>
  <si>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</si>
  <si>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</si>
  <si>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</si>
  <si>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</si>
  <si>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</si>
  <si>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</si>
  <si>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</si>
  <si>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</si>
  <si>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</si>
  <si>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</si>
  <si>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</si>
  <si>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</si>
  <si>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</si>
  <si>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</si>
  <si>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</si>
  <si>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</si>
  <si>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</si>
  <si>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</si>
  <si>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</si>
  <si>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</si>
  <si>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</si>
  <si>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</si>
  <si>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</si>
  <si>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</si>
  <si>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</si>
  <si>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</si>
  <si>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</si>
  <si>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</si>
  <si>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</si>
  <si>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</si>
  <si>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</si>
  <si>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</si>
  <si>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</si>
  <si>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</si>
  <si>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</si>
  <si>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</si>
  <si>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</si>
  <si>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</si>
  <si>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</si>
  <si>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</si>
  <si>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</si>
  <si>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</si>
  <si>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</si>
  <si>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</si>
  <si>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</si>
  <si>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</si>
  <si>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</si>
  <si>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</si>
  <si>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</si>
  <si>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</si>
  <si>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</si>
  <si>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</si>
  <si>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</si>
  <si>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</si>
  <si>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</si>
  <si>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</si>
  <si>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</si>
  <si>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</si>
  <si>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</si>
  <si>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</si>
  <si>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</si>
  <si>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</si>
  <si>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</si>
  <si>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</si>
  <si>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</si>
  <si>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</si>
  <si>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</si>
  <si>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</si>
  <si>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</si>
  <si>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</si>
  <si>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</si>
  <si>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</si>
  <si>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</si>
  <si>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</si>
  <si>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</si>
  <si>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</si>
  <si>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</si>
  <si>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</si>
  <si>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</si>
  <si>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</si>
  <si>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</si>
  <si>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</si>
  <si>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</si>
  <si>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</si>
  <si>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</si>
  <si>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</si>
  <si>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</si>
  <si>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</si>
  <si>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</si>
  <si>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</si>
  <si>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</si>
  <si>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</si>
  <si>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</si>
  <si>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</si>
  <si>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</si>
  <si>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</si>
  <si>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</si>
  <si>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</si>
  <si>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</si>
  <si>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</si>
  <si>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</si>
  <si>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</si>
  <si>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</si>
  <si>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</si>
  <si>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</si>
  <si>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</si>
  <si>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</si>
  <si>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</si>
  <si>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</si>
  <si>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</si>
  <si>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</si>
  <si>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</si>
  <si>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</si>
  <si>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Сумма на 2022 год</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</si>
  <si>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</si>
  <si>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</si>
  <si>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</si>
  <si>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</si>
  <si>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</si>
  <si>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</si>
  <si>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</si>
  <si>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</si>
  <si>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</si>
  <si>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</si>
  <si>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</si>
  <si>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</si>
  <si>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</si>
  <si>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</si>
  <si>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</si>
  <si>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</si>
  <si>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</si>
  <si>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</si>
  <si>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</si>
  <si>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</si>
  <si>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</si>
  <si>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</si>
  <si>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</si>
  <si>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</si>
  <si>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</si>
  <si>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</si>
  <si>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</si>
  <si>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</si>
  <si>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</si>
  <si>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</si>
  <si>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</si>
  <si>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</si>
  <si>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</si>
  <si>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</si>
  <si>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</si>
  <si>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</si>
  <si>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</si>
  <si>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</si>
  <si>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S3480</t>
  </si>
  <si>
    <t>2 02 25750 05 0000 150</t>
  </si>
  <si>
    <r>
      <t xml:space="preserve">52 4 </t>
    </r>
    <r>
      <rPr>
        <b/>
        <sz val="11"/>
        <rFont val="Times New Roman"/>
        <family val="1"/>
        <charset val="204"/>
      </rPr>
      <t>01</t>
    </r>
    <r>
      <rPr>
        <sz val="11"/>
        <rFont val="Times New Roman"/>
        <family val="1"/>
        <charset val="204"/>
      </rPr>
      <t xml:space="preserve"> 16721</t>
    </r>
  </si>
  <si>
    <t>Утверждено</t>
  </si>
  <si>
    <t>Касса</t>
  </si>
  <si>
    <t>Процент исполнения к уточненной бюджетной росписи</t>
  </si>
  <si>
    <t>Расходы бюджета Клетнянского муниципального района Брянской области по ведомственной структуре за 1 полугодие 2022 года</t>
  </si>
  <si>
    <t>Утверждено на 2022 год</t>
  </si>
  <si>
    <t>Уточненная бюджетная роспись на 2022 год</t>
  </si>
  <si>
    <t>Кассовое исполнение за 1 полугодие 2022 года</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</si>
  <si>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</si>
  <si>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</si>
  <si>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Доходы  бюджета Клетнянского муниципального район Брянской области за 1 полугодие 2022 года</t>
  </si>
  <si>
    <t>Изменения март</t>
  </si>
  <si>
    <t>Прогноз доходов
на 2022 год</t>
  </si>
  <si>
    <t>Кассовое исполнение
за 1 полугодие 2022 года</t>
  </si>
  <si>
    <t>Процент исполнения к прогнозным параметрам доходов</t>
  </si>
  <si>
    <t>1 0102040 01 1000 110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</si>
  <si>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</si>
  <si>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</si>
  <si>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</si>
  <si>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</si>
  <si>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</si>
  <si>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</si>
  <si>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</si>
  <si>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</si>
  <si>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1 05 02020 02 0000 110</t>
  </si>
  <si>
    <t>ГОСУДАРСТВЕННАЯ ПОШЛИНА,  СБОРЫ</t>
  </si>
  <si>
    <t>Плата за выбросы загрязняющих веществ в водные объекты</t>
  </si>
  <si>
    <t>1 12 01042 01 0000 120</t>
  </si>
  <si>
    <t xml:space="preserve">Плата за размещение твердых коммунальных отходов </t>
  </si>
  <si>
    <t>ДОХОДЫ ОТ ОКАЗАНИЯ ПЛАТНЫХ УСЛУГ (РАБОТ) И КОМПЕНСАЦИИ ЗАТРАТ ГОСУДАРСТВА</t>
  </si>
  <si>
    <t>1 13 02065 00 0000 130</t>
  </si>
  <si>
    <t xml:space="preserve"> 1 13 02065 05 0000 130</t>
  </si>
  <si>
    <t xml:space="preserve"> 2 13 02995 05 0000 130</t>
  </si>
  <si>
    <t>1 14 02000 00 0000 000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</si>
  <si>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</si>
  <si>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</si>
  <si>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</si>
  <si>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0 14 02052 05 0000 410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</si>
  <si>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</si>
  <si>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</si>
  <si>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</si>
  <si>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</si>
  <si>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</si>
  <si>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1 14 06025 05 0000 430</t>
  </si>
  <si>
    <t>Доходы от продажи земельных участков, находящихся в собственности муниципальных районов (за исключением участков муниципальных бюджетных и автономных учреждений)</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</si>
  <si>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</si>
  <si>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</si>
  <si>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</si>
  <si>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</si>
  <si>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</si>
  <si>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</si>
  <si>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</si>
  <si>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</si>
  <si>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</si>
  <si>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</si>
  <si>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</si>
  <si>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</si>
  <si>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</si>
  <si>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</si>
  <si>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</si>
  <si>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</si>
  <si>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</si>
  <si>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</si>
  <si>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</si>
  <si>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</si>
  <si>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</si>
  <si>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</si>
  <si>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1 16 01170 01 0000 140</t>
  </si>
  <si>
    <t xml:space="preserve">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</si>
  <si>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</si>
  <si>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</si>
  <si>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</si>
  <si>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</si>
  <si>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</si>
  <si>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1 16 01203 01 0000 140</t>
  </si>
  <si>
    <t xml:space="preserve">
 1160133301 0000 140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</si>
  <si>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</si>
  <si>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</si>
  <si>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</si>
  <si>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образованиязачислению в бюджет муниципального образования по нормативам, действующим до 1 января 2020 года
</t>
  </si>
  <si>
    <t xml:space="preserve">1 16 02010 02 1111 140
</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</si>
  <si>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</si>
  <si>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</si>
  <si>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</si>
  <si>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</si>
  <si>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</si>
  <si>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</si>
  <si>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</si>
  <si>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</si>
  <si>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</si>
  <si>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116 10000 00 0000 140</t>
  </si>
  <si>
    <t>116 10120 00 0000 140</t>
  </si>
  <si>
    <t>116 10123 01 0000 140</t>
  </si>
  <si>
    <t xml:space="preserve"> 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</si>
  <si>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</si>
  <si>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Дотации бюджетам муниципальных районов на выравнивание бюджетной обеспеченности</t>
  </si>
  <si>
    <t xml:space="preserve">2 02 19999 00 0000 151 </t>
  </si>
  <si>
    <t>Прочие дотации</t>
  </si>
  <si>
    <t xml:space="preserve">2 02 19999 05 0000 151 </t>
  </si>
  <si>
    <t>Прочие дотации бюджетам муниципальных районов</t>
  </si>
  <si>
    <t>2 02 20077 00 0000 150</t>
  </si>
  <si>
    <t>Субсидии бюджетам на софинансирование капитальных вложений в объекты муниципальной собственности</t>
  </si>
  <si>
    <t>2 02 20077 05 0000 150</t>
  </si>
  <si>
    <t xml:space="preserve">Субсидии бюджетам муниципальных районов на софинансирование капитальных вложений в объекты муниципальной собственности
</t>
  </si>
  <si>
    <t>Субсидия бюджетам на реализацию мероприятий по модернизации школьных систем образования</t>
  </si>
  <si>
    <t>Субсидия бюджетам муниципальных районов на реализацию мероприятий по модернизации школьных систем образования</t>
  </si>
  <si>
    <t>Прочие субсидии бюджетам муниципальных районов</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</si>
  <si>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</si>
  <si>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</si>
  <si>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</si>
  <si>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</si>
  <si>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</si>
  <si>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</si>
  <si>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</si>
  <si>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</si>
  <si>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</si>
  <si>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</si>
  <si>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</si>
  <si>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</si>
  <si>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осуществление  первичного   воинского  учета  на территориях , где  отсутствуют  военные  комиссариаты</t>
  </si>
  <si>
    <t>851 2 02 35118 05 0000 150</t>
  </si>
  <si>
    <t>Субвенции бюджетам муниципальных районов  на осуществление  первичного   воинского  учета  на территориях , где  отсутствуют  военные  комиссариаты</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</si>
  <si>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</si>
  <si>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</si>
  <si>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</si>
  <si>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</si>
  <si>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2 02 35469 00 0000 150
</t>
  </si>
  <si>
    <t xml:space="preserve">Субвенции бюджетам на проведение Всероссийской переписи населения 2020 года
</t>
  </si>
  <si>
    <t>2 02 35469 05 0000 150</t>
  </si>
  <si>
    <t>Субвенции бюджетам муниципальных районов на проведение Всероссийской переписи населения 2020 года</t>
  </si>
  <si>
    <t>2 07 05030 05 0000 150</t>
  </si>
  <si>
    <t>2 19 00000 00 0000 000</t>
  </si>
  <si>
    <t xml:space="preserve">  Возврат остатков субсидий, субвенций и иных межбюджетных трансфертов, имеющих целевое назначение, прошлых лет</t>
  </si>
  <si>
    <t>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</si>
  <si>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</si>
  <si>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2 19 45303 05 0000 150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</si>
  <si>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</si>
  <si>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</si>
  <si>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</si>
  <si>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 постановлению администрации Клетнянского района                                                                                                                     от  ___________ 2022 года №_____</t>
  </si>
  <si>
    <t>Приложение 4</t>
  </si>
  <si>
    <t>(в рублях)</t>
  </si>
  <si>
    <t>Уточненные назначения</t>
  </si>
  <si>
    <t>внутреннего финансирования дефицита бюджета Клетнянского муниципального района Брянской области за 1 полугодие 2022 года</t>
  </si>
  <si>
    <t>Приложение 3</t>
  </si>
  <si>
    <t>к постановлению администрации Клетнянского района                                                                                                                       от  25 июля 2022 года №444</t>
  </si>
  <si>
    <t>к постановлению администрации Клетнянского района                                                                                                                      от 25 июля 2022 года №444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</si>
</sst>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9"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9"/>
      <name val="Times New Roman"/>
      <family val="1"/>
      <charset val="204"/>
    </font>
    <font>
      <sz val="8"/>
      <color rgb="FF000000"/>
      <name val="Arial"/>
      <family val="2"/>
      <charset val="204"/>
    </font>
    <font>
      <sz val="12"/>
      <color theme="1"/>
      <name val="Times New Roman"/>
      <family val="1"/>
      <charset val="204"/>
    </font>
    <font>
      <sz val="12"/>
      <name val="Times New Roman"/>
      <family val="1"/>
      <charset val="204"/>
    </font>
    <font>
      <sz val="11"/>
      <color rgb="FF0000FF"/>
      <name val="Times New Roman"/>
      <family val="1"/>
      <charset val="204"/>
    </font>
    <font>
      <i/>
      <sz val="11"/>
      <color theme="1"/>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3" fillId="0" borderId="10">
      <alignment horizontal="left" wrapText="1" indent="2"/>
    </xf>
    <xf numFmtId="49" fontId="13" fillId="0" borderId="5">
      <alignment horizontal="center"/>
    </xf>
  </cellStyleXfs>
  <cellXfs count="267">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4" fillId="0" borderId="0" xfId="0" applyFont="1" applyFill="1" applyAlignment="1">
      <alignment vertical="top" wrapText="1"/>
    </xf>
    <xf numFmtId="0" fontId="7" fillId="0" borderId="2" xfId="0" applyFont="1" applyFill="1" applyBorder="1" applyAlignment="1">
      <alignment horizontal="center" vertical="top"/>
    </xf>
    <xf numFmtId="4" fontId="3" fillId="0" borderId="0" xfId="0" applyNumberFormat="1" applyFont="1" applyFill="1" applyAlignment="1">
      <alignment vertical="top" wrapText="1"/>
    </xf>
    <xf numFmtId="0" fontId="8" fillId="0" borderId="0" xfId="0" applyFont="1" applyFill="1" applyAlignment="1">
      <alignment vertical="top" wrapText="1"/>
    </xf>
    <xf numFmtId="164" fontId="8" fillId="0" borderId="0" xfId="0" applyNumberFormat="1" applyFont="1" applyFill="1" applyAlignment="1">
      <alignment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0" fontId="3" fillId="0" borderId="0" xfId="0" applyFont="1" applyAlignment="1">
      <alignment vertical="center"/>
    </xf>
    <xf numFmtId="0" fontId="3" fillId="0" borderId="0" xfId="0"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xf>
    <xf numFmtId="0" fontId="1" fillId="0" borderId="2" xfId="0" applyFont="1" applyFill="1" applyBorder="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49" fontId="3" fillId="0" borderId="0" xfId="0" applyNumberFormat="1" applyFont="1" applyFill="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0" fillId="0" borderId="0" xfId="0" applyFont="1" applyAlignment="1">
      <alignment vertical="top"/>
    </xf>
    <xf numFmtId="49" fontId="3" fillId="0" borderId="0" xfId="0" applyNumberFormat="1" applyFont="1" applyFill="1" applyBorder="1" applyAlignment="1">
      <alignment horizontal="center" vertical="top"/>
    </xf>
    <xf numFmtId="4" fontId="7" fillId="0" borderId="2" xfId="0" applyNumberFormat="1" applyFont="1" applyFill="1" applyBorder="1" applyAlignment="1">
      <alignment vertical="top"/>
    </xf>
    <xf numFmtId="0" fontId="3" fillId="0" borderId="6" xfId="0" applyFont="1" applyFill="1" applyBorder="1" applyAlignment="1">
      <alignment horizontal="left" vertical="top" wrapText="1"/>
    </xf>
    <xf numFmtId="4"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0" fontId="7" fillId="0" borderId="0" xfId="0" applyFont="1" applyFill="1" applyAlignment="1">
      <alignment vertical="top" wrapText="1"/>
    </xf>
    <xf numFmtId="49" fontId="7" fillId="0" borderId="6"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Alignment="1">
      <alignment vertical="top"/>
    </xf>
    <xf numFmtId="49" fontId="7" fillId="0" borderId="6"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0" xfId="0" applyNumberFormat="1" applyFont="1" applyFill="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0" fontId="3"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5" xfId="0" applyFont="1" applyFill="1" applyBorder="1" applyAlignment="1">
      <alignment vertical="top" wrapText="1"/>
    </xf>
    <xf numFmtId="0" fontId="7" fillId="0" borderId="2" xfId="0" applyFont="1" applyFill="1" applyBorder="1" applyAlignment="1">
      <alignment vertical="top"/>
    </xf>
    <xf numFmtId="49" fontId="16" fillId="0" borderId="9"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0" fillId="0" borderId="2" xfId="0" applyFont="1" applyBorder="1" applyAlignment="1">
      <alignment vertical="top" wrapText="1"/>
    </xf>
    <xf numFmtId="49" fontId="7" fillId="4" borderId="2" xfId="0" applyNumberFormat="1" applyFont="1" applyFill="1" applyBorder="1" applyAlignment="1">
      <alignment horizontal="center" vertical="top" wrapText="1" shrinkToFit="1"/>
    </xf>
    <xf numFmtId="49" fontId="3" fillId="4" borderId="2" xfId="0" applyNumberFormat="1" applyFont="1" applyFill="1" applyBorder="1" applyAlignment="1">
      <alignment horizontal="center" vertical="top" wrapText="1" shrinkToFit="1"/>
    </xf>
    <xf numFmtId="0" fontId="10" fillId="4" borderId="2" xfId="0" applyFont="1" applyFill="1" applyBorder="1" applyAlignment="1">
      <alignment vertical="center" wrapText="1"/>
    </xf>
    <xf numFmtId="166"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1" fillId="0" borderId="2" xfId="1" applyNumberFormat="1" applyFont="1" applyBorder="1" applyAlignment="1" applyProtection="1">
      <alignment horizontal="left"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2"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4"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0" fontId="10" fillId="4" borderId="2" xfId="0" applyFont="1" applyFill="1" applyBorder="1" applyAlignment="1">
      <alignment horizontal="justify" vertical="top" wrapText="1"/>
    </xf>
    <xf numFmtId="0" fontId="3" fillId="0" borderId="2"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7"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vertical="center" wrapText="1"/>
    </xf>
    <xf numFmtId="165" fontId="3"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2" fillId="0" borderId="0" xfId="0" applyFont="1" applyFill="1" applyAlignment="1">
      <alignment vertical="center"/>
    </xf>
    <xf numFmtId="4" fontId="3" fillId="0" borderId="3" xfId="0" applyNumberFormat="1"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5"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49" fontId="2"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 fontId="2"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 fontId="3" fillId="0" borderId="3" xfId="0" applyNumberFormat="1" applyFont="1" applyFill="1" applyBorder="1" applyAlignment="1">
      <alignment horizontal="right" vertical="center" wrapText="1"/>
    </xf>
    <xf numFmtId="49"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12" fillId="0" borderId="0" xfId="0" applyFont="1" applyFill="1" applyAlignment="1">
      <alignment vertical="center"/>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5" fillId="0" borderId="0" xfId="0" applyFont="1" applyFill="1" applyAlignment="1">
      <alignment vertical="center"/>
    </xf>
    <xf numFmtId="0" fontId="3" fillId="0" borderId="5" xfId="0" applyFont="1" applyFill="1" applyBorder="1" applyAlignment="1">
      <alignment vertical="center" wrapText="1"/>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wrapText="1"/>
    </xf>
    <xf numFmtId="4" fontId="3" fillId="0" borderId="0" xfId="0" applyNumberFormat="1" applyFont="1" applyFill="1" applyAlignment="1">
      <alignment vertical="center"/>
    </xf>
    <xf numFmtId="0" fontId="17" fillId="0" borderId="0" xfId="0" applyFont="1" applyAlignment="1">
      <alignment horizontal="right" vertical="top" wrapText="1"/>
    </xf>
    <xf numFmtId="0" fontId="10" fillId="0" borderId="2" xfId="0" applyFont="1" applyBorder="1" applyAlignment="1">
      <alignment horizontal="center" vertical="top" wrapText="1"/>
    </xf>
    <xf numFmtId="49" fontId="3" fillId="6" borderId="2" xfId="0" applyNumberFormat="1" applyFont="1" applyFill="1" applyBorder="1" applyAlignment="1">
      <alignment horizontal="center" vertical="top" wrapText="1" shrinkToFit="1"/>
    </xf>
    <xf numFmtId="0" fontId="3" fillId="4" borderId="2" xfId="0" applyFont="1" applyFill="1" applyBorder="1" applyAlignment="1">
      <alignment vertical="top" wrapText="1"/>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10" fillId="0" borderId="2" xfId="0" applyFont="1" applyBorder="1" applyAlignment="1">
      <alignment horizontal="left" vertical="center"/>
    </xf>
    <xf numFmtId="0" fontId="10" fillId="0" borderId="2" xfId="0" applyFont="1" applyBorder="1" applyAlignment="1">
      <alignment vertical="center" wrapText="1"/>
    </xf>
    <xf numFmtId="0" fontId="3" fillId="0" borderId="2"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2" fillId="0" borderId="2" xfId="0" quotePrefix="1" applyNumberFormat="1" applyFont="1" applyFill="1" applyBorder="1" applyAlignment="1">
      <alignment vertical="center" shrinkToFit="1"/>
    </xf>
    <xf numFmtId="0" fontId="10" fillId="0" borderId="2" xfId="0" applyFont="1" applyFill="1" applyBorder="1" applyAlignment="1">
      <alignment vertical="center" wrapText="1"/>
    </xf>
    <xf numFmtId="0" fontId="10" fillId="0" borderId="2" xfId="0" applyFont="1" applyFill="1" applyBorder="1" applyAlignment="1">
      <alignment vertical="center"/>
    </xf>
    <xf numFmtId="4" fontId="3" fillId="4" borderId="2" xfId="0" applyNumberFormat="1" applyFont="1" applyFill="1" applyBorder="1" applyAlignment="1">
      <alignment vertical="center" wrapText="1"/>
    </xf>
    <xf numFmtId="0" fontId="3" fillId="0" borderId="2" xfId="0" applyFont="1" applyBorder="1" applyAlignment="1">
      <alignment horizontal="left" vertical="center" wrapText="1"/>
    </xf>
    <xf numFmtId="0" fontId="18" fillId="0" borderId="2" xfId="1" applyNumberFormat="1" applyFont="1" applyBorder="1" applyAlignment="1" applyProtection="1">
      <alignment horizontal="left" vertical="center" wrapText="1"/>
    </xf>
    <xf numFmtId="0" fontId="14" fillId="0" borderId="0" xfId="0" applyFont="1" applyAlignment="1">
      <alignment vertical="center"/>
    </xf>
    <xf numFmtId="0" fontId="15" fillId="0" borderId="0" xfId="0" applyFont="1" applyFill="1" applyBorder="1" applyAlignment="1">
      <alignment vertical="center" wrapText="1"/>
    </xf>
    <xf numFmtId="166" fontId="2" fillId="0" borderId="2" xfId="0" applyNumberFormat="1" applyFont="1" applyFill="1" applyBorder="1" applyAlignment="1">
      <alignment horizontal="center" vertical="center"/>
    </xf>
    <xf numFmtId="0" fontId="1" fillId="0" borderId="2" xfId="1" applyNumberFormat="1" applyFont="1" applyBorder="1" applyAlignment="1" applyProtection="1">
      <alignment vertical="center" wrapText="1"/>
    </xf>
    <xf numFmtId="49" fontId="1" fillId="0" borderId="2" xfId="2" applyNumberFormat="1" applyFont="1" applyBorder="1" applyAlignment="1" applyProtection="1">
      <alignment horizontal="center" vertical="center"/>
    </xf>
    <xf numFmtId="49" fontId="1" fillId="0" borderId="2" xfId="2" applyNumberFormat="1" applyFont="1" applyBorder="1" applyAlignment="1" applyProtection="1">
      <alignment horizontal="left" vertical="center"/>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justify" vertical="center" wrapText="1"/>
    </xf>
    <xf numFmtId="0" fontId="10" fillId="4" borderId="2" xfId="0" applyFont="1" applyFill="1" applyBorder="1" applyAlignment="1">
      <alignment horizontal="left" vertical="center" wrapText="1"/>
    </xf>
    <xf numFmtId="0" fontId="3" fillId="0" borderId="2" xfId="0" applyNumberFormat="1" applyFont="1" applyBorder="1" applyAlignment="1">
      <alignment vertical="center" wrapText="1"/>
    </xf>
    <xf numFmtId="0" fontId="3"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4" fontId="4" fillId="0" borderId="2" xfId="0" applyNumberFormat="1" applyFont="1" applyFill="1" applyBorder="1" applyAlignment="1">
      <alignment horizontal="right" vertical="center"/>
    </xf>
    <xf numFmtId="0" fontId="11" fillId="4" borderId="2" xfId="0" applyFont="1" applyFill="1" applyBorder="1" applyAlignment="1">
      <alignment horizontal="justify" vertical="top" wrapText="1"/>
    </xf>
    <xf numFmtId="0" fontId="3" fillId="0" borderId="2" xfId="0" applyFont="1" applyFill="1" applyBorder="1" applyAlignment="1">
      <alignment horizontal="center"/>
    </xf>
    <xf numFmtId="167" fontId="3" fillId="0" borderId="0" xfId="0" applyNumberFormat="1"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7" fillId="0" borderId="2" xfId="0" applyFont="1" applyFill="1" applyBorder="1" applyAlignment="1">
      <alignment horizontal="center"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0000FF"/>
      <color rgb="FFCCFF99"/>
      <color rgb="FFFFFFCC"/>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200"/>
  <sheetViews>
    <sheetView zoomScale="70" zoomScaleNormal="70" workbookViewId="0">
      <pane xSplit="1" ySplit="7" topLeftCell="B171" activePane="bottomRight" state="frozen"/>
      <selection pane="topRight" activeCell="C1" sqref="C1"/>
      <selection pane="bottomLeft" activeCell="A6" sqref="A6"/>
      <selection pane="bottomRight" activeCell="B190" sqref="B190"/>
    </sheetView>
  </sheetViews>
  <sheetFormatPr defaultRowHeight="15" x14ac:dyDescent="0.25"/>
  <cols>
    <col min="1" max="1" width="22.7109375" style="40" customWidth="1"/>
    <col min="2" max="2" width="52.28515625" style="49" customWidth="1"/>
    <col min="3" max="3" width="16.7109375" style="49" hidden="1" customWidth="1"/>
    <col min="4" max="4" width="14" style="49" hidden="1" customWidth="1"/>
    <col min="5" max="5" width="15.85546875" style="49" customWidth="1"/>
    <col min="6" max="6" width="16.7109375" style="49" customWidth="1"/>
    <col min="7" max="7" width="10.85546875" style="49" customWidth="1"/>
    <col min="8" max="181" width="9.140625" style="49"/>
    <col min="182" max="182" width="25.42578125" style="49" customWidth="1"/>
    <col min="183" max="183" width="56.28515625" style="49" customWidth="1"/>
    <col min="184" max="184" width="14" style="49" customWidth="1"/>
    <col min="185" max="186" width="14.5703125" style="49" customWidth="1"/>
    <col min="187" max="187" width="14.140625" style="49" customWidth="1"/>
    <col min="188" max="188" width="15.140625" style="49" customWidth="1"/>
    <col min="189" max="189" width="13.85546875" style="49" customWidth="1"/>
    <col min="190" max="191" width="14.7109375" style="49" customWidth="1"/>
    <col min="192" max="192" width="12.85546875" style="49" customWidth="1"/>
    <col min="193" max="193" width="13.5703125" style="49" customWidth="1"/>
    <col min="194" max="194" width="12.7109375" style="49" customWidth="1"/>
    <col min="195" max="195" width="13.42578125" style="49" customWidth="1"/>
    <col min="196" max="196" width="13.140625" style="49" customWidth="1"/>
    <col min="197" max="197" width="14.7109375" style="49" customWidth="1"/>
    <col min="198" max="198" width="14.5703125" style="49" customWidth="1"/>
    <col min="199" max="199" width="13" style="49" customWidth="1"/>
    <col min="200" max="200" width="15" style="49" customWidth="1"/>
    <col min="201" max="202" width="12.140625" style="49" customWidth="1"/>
    <col min="203" max="203" width="12" style="49" customWidth="1"/>
    <col min="204" max="204" width="13.5703125" style="49" customWidth="1"/>
    <col min="205" max="205" width="14" style="49" customWidth="1"/>
    <col min="206" max="206" width="12.28515625" style="49" customWidth="1"/>
    <col min="207" max="207" width="14.140625" style="49" customWidth="1"/>
    <col min="208" max="208" width="13" style="49" customWidth="1"/>
    <col min="209" max="209" width="13.5703125" style="49" customWidth="1"/>
    <col min="210" max="210" width="12.42578125" style="49" customWidth="1"/>
    <col min="211" max="211" width="12.5703125" style="49" customWidth="1"/>
    <col min="212" max="212" width="11.7109375" style="49" customWidth="1"/>
    <col min="213" max="213" width="13.7109375" style="49" customWidth="1"/>
    <col min="214" max="214" width="13.28515625" style="49" customWidth="1"/>
    <col min="215" max="215" width="13.140625" style="49" customWidth="1"/>
    <col min="216" max="216" width="12" style="49" customWidth="1"/>
    <col min="217" max="217" width="12.140625" style="49" customWidth="1"/>
    <col min="218" max="218" width="12.28515625" style="49" customWidth="1"/>
    <col min="219" max="219" width="12.140625" style="49" customWidth="1"/>
    <col min="220" max="220" width="12.5703125" style="49" customWidth="1"/>
    <col min="221" max="437" width="9.140625" style="49"/>
    <col min="438" max="438" width="25.42578125" style="49" customWidth="1"/>
    <col min="439" max="439" width="56.28515625" style="49" customWidth="1"/>
    <col min="440" max="440" width="14" style="49" customWidth="1"/>
    <col min="441" max="442" width="14.5703125" style="49" customWidth="1"/>
    <col min="443" max="443" width="14.140625" style="49" customWidth="1"/>
    <col min="444" max="444" width="15.140625" style="49" customWidth="1"/>
    <col min="445" max="445" width="13.85546875" style="49" customWidth="1"/>
    <col min="446" max="447" width="14.7109375" style="49" customWidth="1"/>
    <col min="448" max="448" width="12.85546875" style="49" customWidth="1"/>
    <col min="449" max="449" width="13.5703125" style="49" customWidth="1"/>
    <col min="450" max="450" width="12.7109375" style="49" customWidth="1"/>
    <col min="451" max="451" width="13.42578125" style="49" customWidth="1"/>
    <col min="452" max="452" width="13.140625" style="49" customWidth="1"/>
    <col min="453" max="453" width="14.7109375" style="49" customWidth="1"/>
    <col min="454" max="454" width="14.5703125" style="49" customWidth="1"/>
    <col min="455" max="455" width="13" style="49" customWidth="1"/>
    <col min="456" max="456" width="15" style="49" customWidth="1"/>
    <col min="457" max="458" width="12.140625" style="49" customWidth="1"/>
    <col min="459" max="459" width="12" style="49" customWidth="1"/>
    <col min="460" max="460" width="13.5703125" style="49" customWidth="1"/>
    <col min="461" max="461" width="14" style="49" customWidth="1"/>
    <col min="462" max="462" width="12.28515625" style="49" customWidth="1"/>
    <col min="463" max="463" width="14.140625" style="49" customWidth="1"/>
    <col min="464" max="464" width="13" style="49" customWidth="1"/>
    <col min="465" max="465" width="13.5703125" style="49" customWidth="1"/>
    <col min="466" max="466" width="12.42578125" style="49" customWidth="1"/>
    <col min="467" max="467" width="12.5703125" style="49" customWidth="1"/>
    <col min="468" max="468" width="11.7109375" style="49" customWidth="1"/>
    <col min="469" max="469" width="13.7109375" style="49" customWidth="1"/>
    <col min="470" max="470" width="13.28515625" style="49" customWidth="1"/>
    <col min="471" max="471" width="13.140625" style="49" customWidth="1"/>
    <col min="472" max="472" width="12" style="49" customWidth="1"/>
    <col min="473" max="473" width="12.140625" style="49" customWidth="1"/>
    <col min="474" max="474" width="12.28515625" style="49" customWidth="1"/>
    <col min="475" max="475" width="12.140625" style="49" customWidth="1"/>
    <col min="476" max="476" width="12.5703125" style="49" customWidth="1"/>
    <col min="477" max="693" width="9.140625" style="49"/>
    <col min="694" max="694" width="25.42578125" style="49" customWidth="1"/>
    <col min="695" max="695" width="56.28515625" style="49" customWidth="1"/>
    <col min="696" max="696" width="14" style="49" customWidth="1"/>
    <col min="697" max="698" width="14.5703125" style="49" customWidth="1"/>
    <col min="699" max="699" width="14.140625" style="49" customWidth="1"/>
    <col min="700" max="700" width="15.140625" style="49" customWidth="1"/>
    <col min="701" max="701" width="13.85546875" style="49" customWidth="1"/>
    <col min="702" max="703" width="14.7109375" style="49" customWidth="1"/>
    <col min="704" max="704" width="12.85546875" style="49" customWidth="1"/>
    <col min="705" max="705" width="13.5703125" style="49" customWidth="1"/>
    <col min="706" max="706" width="12.7109375" style="49" customWidth="1"/>
    <col min="707" max="707" width="13.42578125" style="49" customWidth="1"/>
    <col min="708" max="708" width="13.140625" style="49" customWidth="1"/>
    <col min="709" max="709" width="14.7109375" style="49" customWidth="1"/>
    <col min="710" max="710" width="14.5703125" style="49" customWidth="1"/>
    <col min="711" max="711" width="13" style="49" customWidth="1"/>
    <col min="712" max="712" width="15" style="49" customWidth="1"/>
    <col min="713" max="714" width="12.140625" style="49" customWidth="1"/>
    <col min="715" max="715" width="12" style="49" customWidth="1"/>
    <col min="716" max="716" width="13.5703125" style="49" customWidth="1"/>
    <col min="717" max="717" width="14" style="49" customWidth="1"/>
    <col min="718" max="718" width="12.28515625" style="49" customWidth="1"/>
    <col min="719" max="719" width="14.140625" style="49" customWidth="1"/>
    <col min="720" max="720" width="13" style="49" customWidth="1"/>
    <col min="721" max="721" width="13.5703125" style="49" customWidth="1"/>
    <col min="722" max="722" width="12.42578125" style="49" customWidth="1"/>
    <col min="723" max="723" width="12.5703125" style="49" customWidth="1"/>
    <col min="724" max="724" width="11.7109375" style="49" customWidth="1"/>
    <col min="725" max="725" width="13.7109375" style="49" customWidth="1"/>
    <col min="726" max="726" width="13.28515625" style="49" customWidth="1"/>
    <col min="727" max="727" width="13.140625" style="49" customWidth="1"/>
    <col min="728" max="728" width="12" style="49" customWidth="1"/>
    <col min="729" max="729" width="12.140625" style="49" customWidth="1"/>
    <col min="730" max="730" width="12.28515625" style="49" customWidth="1"/>
    <col min="731" max="731" width="12.140625" style="49" customWidth="1"/>
    <col min="732" max="732" width="12.5703125" style="49" customWidth="1"/>
    <col min="733" max="949" width="9.140625" style="49"/>
    <col min="950" max="950" width="25.42578125" style="49" customWidth="1"/>
    <col min="951" max="951" width="56.28515625" style="49" customWidth="1"/>
    <col min="952" max="952" width="14" style="49" customWidth="1"/>
    <col min="953" max="954" width="14.5703125" style="49" customWidth="1"/>
    <col min="955" max="955" width="14.140625" style="49" customWidth="1"/>
    <col min="956" max="956" width="15.140625" style="49" customWidth="1"/>
    <col min="957" max="957" width="13.85546875" style="49" customWidth="1"/>
    <col min="958" max="959" width="14.7109375" style="49" customWidth="1"/>
    <col min="960" max="960" width="12.85546875" style="49" customWidth="1"/>
    <col min="961" max="961" width="13.5703125" style="49" customWidth="1"/>
    <col min="962" max="962" width="12.7109375" style="49" customWidth="1"/>
    <col min="963" max="963" width="13.42578125" style="49" customWidth="1"/>
    <col min="964" max="964" width="13.140625" style="49" customWidth="1"/>
    <col min="965" max="965" width="14.7109375" style="49" customWidth="1"/>
    <col min="966" max="966" width="14.5703125" style="49" customWidth="1"/>
    <col min="967" max="967" width="13" style="49" customWidth="1"/>
    <col min="968" max="968" width="15" style="49" customWidth="1"/>
    <col min="969" max="970" width="12.140625" style="49" customWidth="1"/>
    <col min="971" max="971" width="12" style="49" customWidth="1"/>
    <col min="972" max="972" width="13.5703125" style="49" customWidth="1"/>
    <col min="973" max="973" width="14" style="49" customWidth="1"/>
    <col min="974" max="974" width="12.28515625" style="49" customWidth="1"/>
    <col min="975" max="975" width="14.140625" style="49" customWidth="1"/>
    <col min="976" max="976" width="13" style="49" customWidth="1"/>
    <col min="977" max="977" width="13.5703125" style="49" customWidth="1"/>
    <col min="978" max="978" width="12.42578125" style="49" customWidth="1"/>
    <col min="979" max="979" width="12.5703125" style="49" customWidth="1"/>
    <col min="980" max="980" width="11.7109375" style="49" customWidth="1"/>
    <col min="981" max="981" width="13.7109375" style="49" customWidth="1"/>
    <col min="982" max="982" width="13.28515625" style="49" customWidth="1"/>
    <col min="983" max="983" width="13.140625" style="49" customWidth="1"/>
    <col min="984" max="984" width="12" style="49" customWidth="1"/>
    <col min="985" max="985" width="12.140625" style="49" customWidth="1"/>
    <col min="986" max="986" width="12.28515625" style="49" customWidth="1"/>
    <col min="987" max="987" width="12.140625" style="49" customWidth="1"/>
    <col min="988" max="988" width="12.5703125" style="49" customWidth="1"/>
    <col min="989" max="1205" width="9.140625" style="49"/>
    <col min="1206" max="1206" width="25.42578125" style="49" customWidth="1"/>
    <col min="1207" max="1207" width="56.28515625" style="49" customWidth="1"/>
    <col min="1208" max="1208" width="14" style="49" customWidth="1"/>
    <col min="1209" max="1210" width="14.5703125" style="49" customWidth="1"/>
    <col min="1211" max="1211" width="14.140625" style="49" customWidth="1"/>
    <col min="1212" max="1212" width="15.140625" style="49" customWidth="1"/>
    <col min="1213" max="1213" width="13.85546875" style="49" customWidth="1"/>
    <col min="1214" max="1215" width="14.7109375" style="49" customWidth="1"/>
    <col min="1216" max="1216" width="12.85546875" style="49" customWidth="1"/>
    <col min="1217" max="1217" width="13.5703125" style="49" customWidth="1"/>
    <col min="1218" max="1218" width="12.7109375" style="49" customWidth="1"/>
    <col min="1219" max="1219" width="13.42578125" style="49" customWidth="1"/>
    <col min="1220" max="1220" width="13.140625" style="49" customWidth="1"/>
    <col min="1221" max="1221" width="14.7109375" style="49" customWidth="1"/>
    <col min="1222" max="1222" width="14.5703125" style="49" customWidth="1"/>
    <col min="1223" max="1223" width="13" style="49" customWidth="1"/>
    <col min="1224" max="1224" width="15" style="49" customWidth="1"/>
    <col min="1225" max="1226" width="12.140625" style="49" customWidth="1"/>
    <col min="1227" max="1227" width="12" style="49" customWidth="1"/>
    <col min="1228" max="1228" width="13.5703125" style="49" customWidth="1"/>
    <col min="1229" max="1229" width="14" style="49" customWidth="1"/>
    <col min="1230" max="1230" width="12.28515625" style="49" customWidth="1"/>
    <col min="1231" max="1231" width="14.140625" style="49" customWidth="1"/>
    <col min="1232" max="1232" width="13" style="49" customWidth="1"/>
    <col min="1233" max="1233" width="13.5703125" style="49" customWidth="1"/>
    <col min="1234" max="1234" width="12.42578125" style="49" customWidth="1"/>
    <col min="1235" max="1235" width="12.5703125" style="49" customWidth="1"/>
    <col min="1236" max="1236" width="11.7109375" style="49" customWidth="1"/>
    <col min="1237" max="1237" width="13.7109375" style="49" customWidth="1"/>
    <col min="1238" max="1238" width="13.28515625" style="49" customWidth="1"/>
    <col min="1239" max="1239" width="13.140625" style="49" customWidth="1"/>
    <col min="1240" max="1240" width="12" style="49" customWidth="1"/>
    <col min="1241" max="1241" width="12.140625" style="49" customWidth="1"/>
    <col min="1242" max="1242" width="12.28515625" style="49" customWidth="1"/>
    <col min="1243" max="1243" width="12.140625" style="49" customWidth="1"/>
    <col min="1244" max="1244" width="12.5703125" style="49" customWidth="1"/>
    <col min="1245" max="1461" width="9.140625" style="49"/>
    <col min="1462" max="1462" width="25.42578125" style="49" customWidth="1"/>
    <col min="1463" max="1463" width="56.28515625" style="49" customWidth="1"/>
    <col min="1464" max="1464" width="14" style="49" customWidth="1"/>
    <col min="1465" max="1466" width="14.5703125" style="49" customWidth="1"/>
    <col min="1467" max="1467" width="14.140625" style="49" customWidth="1"/>
    <col min="1468" max="1468" width="15.140625" style="49" customWidth="1"/>
    <col min="1469" max="1469" width="13.85546875" style="49" customWidth="1"/>
    <col min="1470" max="1471" width="14.7109375" style="49" customWidth="1"/>
    <col min="1472" max="1472" width="12.85546875" style="49" customWidth="1"/>
    <col min="1473" max="1473" width="13.5703125" style="49" customWidth="1"/>
    <col min="1474" max="1474" width="12.7109375" style="49" customWidth="1"/>
    <col min="1475" max="1475" width="13.42578125" style="49" customWidth="1"/>
    <col min="1476" max="1476" width="13.140625" style="49" customWidth="1"/>
    <col min="1477" max="1477" width="14.7109375" style="49" customWidth="1"/>
    <col min="1478" max="1478" width="14.5703125" style="49" customWidth="1"/>
    <col min="1479" max="1479" width="13" style="49" customWidth="1"/>
    <col min="1480" max="1480" width="15" style="49" customWidth="1"/>
    <col min="1481" max="1482" width="12.140625" style="49" customWidth="1"/>
    <col min="1483" max="1483" width="12" style="49" customWidth="1"/>
    <col min="1484" max="1484" width="13.5703125" style="49" customWidth="1"/>
    <col min="1485" max="1485" width="14" style="49" customWidth="1"/>
    <col min="1486" max="1486" width="12.28515625" style="49" customWidth="1"/>
    <col min="1487" max="1487" width="14.140625" style="49" customWidth="1"/>
    <col min="1488" max="1488" width="13" style="49" customWidth="1"/>
    <col min="1489" max="1489" width="13.5703125" style="49" customWidth="1"/>
    <col min="1490" max="1490" width="12.42578125" style="49" customWidth="1"/>
    <col min="1491" max="1491" width="12.5703125" style="49" customWidth="1"/>
    <col min="1492" max="1492" width="11.7109375" style="49" customWidth="1"/>
    <col min="1493" max="1493" width="13.7109375" style="49" customWidth="1"/>
    <col min="1494" max="1494" width="13.28515625" style="49" customWidth="1"/>
    <col min="1495" max="1495" width="13.140625" style="49" customWidth="1"/>
    <col min="1496" max="1496" width="12" style="49" customWidth="1"/>
    <col min="1497" max="1497" width="12.140625" style="49" customWidth="1"/>
    <col min="1498" max="1498" width="12.28515625" style="49" customWidth="1"/>
    <col min="1499" max="1499" width="12.140625" style="49" customWidth="1"/>
    <col min="1500" max="1500" width="12.5703125" style="49" customWidth="1"/>
    <col min="1501" max="1717" width="9.140625" style="49"/>
    <col min="1718" max="1718" width="25.42578125" style="49" customWidth="1"/>
    <col min="1719" max="1719" width="56.28515625" style="49" customWidth="1"/>
    <col min="1720" max="1720" width="14" style="49" customWidth="1"/>
    <col min="1721" max="1722" width="14.5703125" style="49" customWidth="1"/>
    <col min="1723" max="1723" width="14.140625" style="49" customWidth="1"/>
    <col min="1724" max="1724" width="15.140625" style="49" customWidth="1"/>
    <col min="1725" max="1725" width="13.85546875" style="49" customWidth="1"/>
    <col min="1726" max="1727" width="14.7109375" style="49" customWidth="1"/>
    <col min="1728" max="1728" width="12.85546875" style="49" customWidth="1"/>
    <col min="1729" max="1729" width="13.5703125" style="49" customWidth="1"/>
    <col min="1730" max="1730" width="12.7109375" style="49" customWidth="1"/>
    <col min="1731" max="1731" width="13.42578125" style="49" customWidth="1"/>
    <col min="1732" max="1732" width="13.140625" style="49" customWidth="1"/>
    <col min="1733" max="1733" width="14.7109375" style="49" customWidth="1"/>
    <col min="1734" max="1734" width="14.5703125" style="49" customWidth="1"/>
    <col min="1735" max="1735" width="13" style="49" customWidth="1"/>
    <col min="1736" max="1736" width="15" style="49" customWidth="1"/>
    <col min="1737" max="1738" width="12.140625" style="49" customWidth="1"/>
    <col min="1739" max="1739" width="12" style="49" customWidth="1"/>
    <col min="1740" max="1740" width="13.5703125" style="49" customWidth="1"/>
    <col min="1741" max="1741" width="14" style="49" customWidth="1"/>
    <col min="1742" max="1742" width="12.28515625" style="49" customWidth="1"/>
    <col min="1743" max="1743" width="14.140625" style="49" customWidth="1"/>
    <col min="1744" max="1744" width="13" style="49" customWidth="1"/>
    <col min="1745" max="1745" width="13.5703125" style="49" customWidth="1"/>
    <col min="1746" max="1746" width="12.42578125" style="49" customWidth="1"/>
    <col min="1747" max="1747" width="12.5703125" style="49" customWidth="1"/>
    <col min="1748" max="1748" width="11.7109375" style="49" customWidth="1"/>
    <col min="1749" max="1749" width="13.7109375" style="49" customWidth="1"/>
    <col min="1750" max="1750" width="13.28515625" style="49" customWidth="1"/>
    <col min="1751" max="1751" width="13.140625" style="49" customWidth="1"/>
    <col min="1752" max="1752" width="12" style="49" customWidth="1"/>
    <col min="1753" max="1753" width="12.140625" style="49" customWidth="1"/>
    <col min="1754" max="1754" width="12.28515625" style="49" customWidth="1"/>
    <col min="1755" max="1755" width="12.140625" style="49" customWidth="1"/>
    <col min="1756" max="1756" width="12.5703125" style="49" customWidth="1"/>
    <col min="1757" max="1973" width="9.140625" style="49"/>
    <col min="1974" max="1974" width="25.42578125" style="49" customWidth="1"/>
    <col min="1975" max="1975" width="56.28515625" style="49" customWidth="1"/>
    <col min="1976" max="1976" width="14" style="49" customWidth="1"/>
    <col min="1977" max="1978" width="14.5703125" style="49" customWidth="1"/>
    <col min="1979" max="1979" width="14.140625" style="49" customWidth="1"/>
    <col min="1980" max="1980" width="15.140625" style="49" customWidth="1"/>
    <col min="1981" max="1981" width="13.85546875" style="49" customWidth="1"/>
    <col min="1982" max="1983" width="14.7109375" style="49" customWidth="1"/>
    <col min="1984" max="1984" width="12.85546875" style="49" customWidth="1"/>
    <col min="1985" max="1985" width="13.5703125" style="49" customWidth="1"/>
    <col min="1986" max="1986" width="12.7109375" style="49" customWidth="1"/>
    <col min="1987" max="1987" width="13.42578125" style="49" customWidth="1"/>
    <col min="1988" max="1988" width="13.140625" style="49" customWidth="1"/>
    <col min="1989" max="1989" width="14.7109375" style="49" customWidth="1"/>
    <col min="1990" max="1990" width="14.5703125" style="49" customWidth="1"/>
    <col min="1991" max="1991" width="13" style="49" customWidth="1"/>
    <col min="1992" max="1992" width="15" style="49" customWidth="1"/>
    <col min="1993" max="1994" width="12.140625" style="49" customWidth="1"/>
    <col min="1995" max="1995" width="12" style="49" customWidth="1"/>
    <col min="1996" max="1996" width="13.5703125" style="49" customWidth="1"/>
    <col min="1997" max="1997" width="14" style="49" customWidth="1"/>
    <col min="1998" max="1998" width="12.28515625" style="49" customWidth="1"/>
    <col min="1999" max="1999" width="14.140625" style="49" customWidth="1"/>
    <col min="2000" max="2000" width="13" style="49" customWidth="1"/>
    <col min="2001" max="2001" width="13.5703125" style="49" customWidth="1"/>
    <col min="2002" max="2002" width="12.42578125" style="49" customWidth="1"/>
    <col min="2003" max="2003" width="12.5703125" style="49" customWidth="1"/>
    <col min="2004" max="2004" width="11.7109375" style="49" customWidth="1"/>
    <col min="2005" max="2005" width="13.7109375" style="49" customWidth="1"/>
    <col min="2006" max="2006" width="13.28515625" style="49" customWidth="1"/>
    <col min="2007" max="2007" width="13.140625" style="49" customWidth="1"/>
    <col min="2008" max="2008" width="12" style="49" customWidth="1"/>
    <col min="2009" max="2009" width="12.140625" style="49" customWidth="1"/>
    <col min="2010" max="2010" width="12.28515625" style="49" customWidth="1"/>
    <col min="2011" max="2011" width="12.140625" style="49" customWidth="1"/>
    <col min="2012" max="2012" width="12.5703125" style="49" customWidth="1"/>
    <col min="2013" max="2229" width="9.140625" style="49"/>
    <col min="2230" max="2230" width="25.42578125" style="49" customWidth="1"/>
    <col min="2231" max="2231" width="56.28515625" style="49" customWidth="1"/>
    <col min="2232" max="2232" width="14" style="49" customWidth="1"/>
    <col min="2233" max="2234" width="14.5703125" style="49" customWidth="1"/>
    <col min="2235" max="2235" width="14.140625" style="49" customWidth="1"/>
    <col min="2236" max="2236" width="15.140625" style="49" customWidth="1"/>
    <col min="2237" max="2237" width="13.85546875" style="49" customWidth="1"/>
    <col min="2238" max="2239" width="14.7109375" style="49" customWidth="1"/>
    <col min="2240" max="2240" width="12.85546875" style="49" customWidth="1"/>
    <col min="2241" max="2241" width="13.5703125" style="49" customWidth="1"/>
    <col min="2242" max="2242" width="12.7109375" style="49" customWidth="1"/>
    <col min="2243" max="2243" width="13.42578125" style="49" customWidth="1"/>
    <col min="2244" max="2244" width="13.140625" style="49" customWidth="1"/>
    <col min="2245" max="2245" width="14.7109375" style="49" customWidth="1"/>
    <col min="2246" max="2246" width="14.5703125" style="49" customWidth="1"/>
    <col min="2247" max="2247" width="13" style="49" customWidth="1"/>
    <col min="2248" max="2248" width="15" style="49" customWidth="1"/>
    <col min="2249" max="2250" width="12.140625" style="49" customWidth="1"/>
    <col min="2251" max="2251" width="12" style="49" customWidth="1"/>
    <col min="2252" max="2252" width="13.5703125" style="49" customWidth="1"/>
    <col min="2253" max="2253" width="14" style="49" customWidth="1"/>
    <col min="2254" max="2254" width="12.28515625" style="49" customWidth="1"/>
    <col min="2255" max="2255" width="14.140625" style="49" customWidth="1"/>
    <col min="2256" max="2256" width="13" style="49" customWidth="1"/>
    <col min="2257" max="2257" width="13.5703125" style="49" customWidth="1"/>
    <col min="2258" max="2258" width="12.42578125" style="49" customWidth="1"/>
    <col min="2259" max="2259" width="12.5703125" style="49" customWidth="1"/>
    <col min="2260" max="2260" width="11.7109375" style="49" customWidth="1"/>
    <col min="2261" max="2261" width="13.7109375" style="49" customWidth="1"/>
    <col min="2262" max="2262" width="13.28515625" style="49" customWidth="1"/>
    <col min="2263" max="2263" width="13.140625" style="49" customWidth="1"/>
    <col min="2264" max="2264" width="12" style="49" customWidth="1"/>
    <col min="2265" max="2265" width="12.140625" style="49" customWidth="1"/>
    <col min="2266" max="2266" width="12.28515625" style="49" customWidth="1"/>
    <col min="2267" max="2267" width="12.140625" style="49" customWidth="1"/>
    <col min="2268" max="2268" width="12.5703125" style="49" customWidth="1"/>
    <col min="2269" max="2485" width="9.140625" style="49"/>
    <col min="2486" max="2486" width="25.42578125" style="49" customWidth="1"/>
    <col min="2487" max="2487" width="56.28515625" style="49" customWidth="1"/>
    <col min="2488" max="2488" width="14" style="49" customWidth="1"/>
    <col min="2489" max="2490" width="14.5703125" style="49" customWidth="1"/>
    <col min="2491" max="2491" width="14.140625" style="49" customWidth="1"/>
    <col min="2492" max="2492" width="15.140625" style="49" customWidth="1"/>
    <col min="2493" max="2493" width="13.85546875" style="49" customWidth="1"/>
    <col min="2494" max="2495" width="14.7109375" style="49" customWidth="1"/>
    <col min="2496" max="2496" width="12.85546875" style="49" customWidth="1"/>
    <col min="2497" max="2497" width="13.5703125" style="49" customWidth="1"/>
    <col min="2498" max="2498" width="12.7109375" style="49" customWidth="1"/>
    <col min="2499" max="2499" width="13.42578125" style="49" customWidth="1"/>
    <col min="2500" max="2500" width="13.140625" style="49" customWidth="1"/>
    <col min="2501" max="2501" width="14.7109375" style="49" customWidth="1"/>
    <col min="2502" max="2502" width="14.5703125" style="49" customWidth="1"/>
    <col min="2503" max="2503" width="13" style="49" customWidth="1"/>
    <col min="2504" max="2504" width="15" style="49" customWidth="1"/>
    <col min="2505" max="2506" width="12.140625" style="49" customWidth="1"/>
    <col min="2507" max="2507" width="12" style="49" customWidth="1"/>
    <col min="2508" max="2508" width="13.5703125" style="49" customWidth="1"/>
    <col min="2509" max="2509" width="14" style="49" customWidth="1"/>
    <col min="2510" max="2510" width="12.28515625" style="49" customWidth="1"/>
    <col min="2511" max="2511" width="14.140625" style="49" customWidth="1"/>
    <col min="2512" max="2512" width="13" style="49" customWidth="1"/>
    <col min="2513" max="2513" width="13.5703125" style="49" customWidth="1"/>
    <col min="2514" max="2514" width="12.42578125" style="49" customWidth="1"/>
    <col min="2515" max="2515" width="12.5703125" style="49" customWidth="1"/>
    <col min="2516" max="2516" width="11.7109375" style="49" customWidth="1"/>
    <col min="2517" max="2517" width="13.7109375" style="49" customWidth="1"/>
    <col min="2518" max="2518" width="13.28515625" style="49" customWidth="1"/>
    <col min="2519" max="2519" width="13.140625" style="49" customWidth="1"/>
    <col min="2520" max="2520" width="12" style="49" customWidth="1"/>
    <col min="2521" max="2521" width="12.140625" style="49" customWidth="1"/>
    <col min="2522" max="2522" width="12.28515625" style="49" customWidth="1"/>
    <col min="2523" max="2523" width="12.140625" style="49" customWidth="1"/>
    <col min="2524" max="2524" width="12.5703125" style="49" customWidth="1"/>
    <col min="2525" max="2741" width="9.140625" style="49"/>
    <col min="2742" max="2742" width="25.42578125" style="49" customWidth="1"/>
    <col min="2743" max="2743" width="56.28515625" style="49" customWidth="1"/>
    <col min="2744" max="2744" width="14" style="49" customWidth="1"/>
    <col min="2745" max="2746" width="14.5703125" style="49" customWidth="1"/>
    <col min="2747" max="2747" width="14.140625" style="49" customWidth="1"/>
    <col min="2748" max="2748" width="15.140625" style="49" customWidth="1"/>
    <col min="2749" max="2749" width="13.85546875" style="49" customWidth="1"/>
    <col min="2750" max="2751" width="14.7109375" style="49" customWidth="1"/>
    <col min="2752" max="2752" width="12.85546875" style="49" customWidth="1"/>
    <col min="2753" max="2753" width="13.5703125" style="49" customWidth="1"/>
    <col min="2754" max="2754" width="12.7109375" style="49" customWidth="1"/>
    <col min="2755" max="2755" width="13.42578125" style="49" customWidth="1"/>
    <col min="2756" max="2756" width="13.140625" style="49" customWidth="1"/>
    <col min="2757" max="2757" width="14.7109375" style="49" customWidth="1"/>
    <col min="2758" max="2758" width="14.5703125" style="49" customWidth="1"/>
    <col min="2759" max="2759" width="13" style="49" customWidth="1"/>
    <col min="2760" max="2760" width="15" style="49" customWidth="1"/>
    <col min="2761" max="2762" width="12.140625" style="49" customWidth="1"/>
    <col min="2763" max="2763" width="12" style="49" customWidth="1"/>
    <col min="2764" max="2764" width="13.5703125" style="49" customWidth="1"/>
    <col min="2765" max="2765" width="14" style="49" customWidth="1"/>
    <col min="2766" max="2766" width="12.28515625" style="49" customWidth="1"/>
    <col min="2767" max="2767" width="14.140625" style="49" customWidth="1"/>
    <col min="2768" max="2768" width="13" style="49" customWidth="1"/>
    <col min="2769" max="2769" width="13.5703125" style="49" customWidth="1"/>
    <col min="2770" max="2770" width="12.42578125" style="49" customWidth="1"/>
    <col min="2771" max="2771" width="12.5703125" style="49" customWidth="1"/>
    <col min="2772" max="2772" width="11.7109375" style="49" customWidth="1"/>
    <col min="2773" max="2773" width="13.7109375" style="49" customWidth="1"/>
    <col min="2774" max="2774" width="13.28515625" style="49" customWidth="1"/>
    <col min="2775" max="2775" width="13.140625" style="49" customWidth="1"/>
    <col min="2776" max="2776" width="12" style="49" customWidth="1"/>
    <col min="2777" max="2777" width="12.140625" style="49" customWidth="1"/>
    <col min="2778" max="2778" width="12.28515625" style="49" customWidth="1"/>
    <col min="2779" max="2779" width="12.140625" style="49" customWidth="1"/>
    <col min="2780" max="2780" width="12.5703125" style="49" customWidth="1"/>
    <col min="2781" max="2997" width="9.140625" style="49"/>
    <col min="2998" max="2998" width="25.42578125" style="49" customWidth="1"/>
    <col min="2999" max="2999" width="56.28515625" style="49" customWidth="1"/>
    <col min="3000" max="3000" width="14" style="49" customWidth="1"/>
    <col min="3001" max="3002" width="14.5703125" style="49" customWidth="1"/>
    <col min="3003" max="3003" width="14.140625" style="49" customWidth="1"/>
    <col min="3004" max="3004" width="15.140625" style="49" customWidth="1"/>
    <col min="3005" max="3005" width="13.85546875" style="49" customWidth="1"/>
    <col min="3006" max="3007" width="14.7109375" style="49" customWidth="1"/>
    <col min="3008" max="3008" width="12.85546875" style="49" customWidth="1"/>
    <col min="3009" max="3009" width="13.5703125" style="49" customWidth="1"/>
    <col min="3010" max="3010" width="12.7109375" style="49" customWidth="1"/>
    <col min="3011" max="3011" width="13.42578125" style="49" customWidth="1"/>
    <col min="3012" max="3012" width="13.140625" style="49" customWidth="1"/>
    <col min="3013" max="3013" width="14.7109375" style="49" customWidth="1"/>
    <col min="3014" max="3014" width="14.5703125" style="49" customWidth="1"/>
    <col min="3015" max="3015" width="13" style="49" customWidth="1"/>
    <col min="3016" max="3016" width="15" style="49" customWidth="1"/>
    <col min="3017" max="3018" width="12.140625" style="49" customWidth="1"/>
    <col min="3019" max="3019" width="12" style="49" customWidth="1"/>
    <col min="3020" max="3020" width="13.5703125" style="49" customWidth="1"/>
    <col min="3021" max="3021" width="14" style="49" customWidth="1"/>
    <col min="3022" max="3022" width="12.28515625" style="49" customWidth="1"/>
    <col min="3023" max="3023" width="14.140625" style="49" customWidth="1"/>
    <col min="3024" max="3024" width="13" style="49" customWidth="1"/>
    <col min="3025" max="3025" width="13.5703125" style="49" customWidth="1"/>
    <col min="3026" max="3026" width="12.42578125" style="49" customWidth="1"/>
    <col min="3027" max="3027" width="12.5703125" style="49" customWidth="1"/>
    <col min="3028" max="3028" width="11.7109375" style="49" customWidth="1"/>
    <col min="3029" max="3029" width="13.7109375" style="49" customWidth="1"/>
    <col min="3030" max="3030" width="13.28515625" style="49" customWidth="1"/>
    <col min="3031" max="3031" width="13.140625" style="49" customWidth="1"/>
    <col min="3032" max="3032" width="12" style="49" customWidth="1"/>
    <col min="3033" max="3033" width="12.140625" style="49" customWidth="1"/>
    <col min="3034" max="3034" width="12.28515625" style="49" customWidth="1"/>
    <col min="3035" max="3035" width="12.140625" style="49" customWidth="1"/>
    <col min="3036" max="3036" width="12.5703125" style="49" customWidth="1"/>
    <col min="3037" max="3253" width="9.140625" style="49"/>
    <col min="3254" max="3254" width="25.42578125" style="49" customWidth="1"/>
    <col min="3255" max="3255" width="56.28515625" style="49" customWidth="1"/>
    <col min="3256" max="3256" width="14" style="49" customWidth="1"/>
    <col min="3257" max="3258" width="14.5703125" style="49" customWidth="1"/>
    <col min="3259" max="3259" width="14.140625" style="49" customWidth="1"/>
    <col min="3260" max="3260" width="15.140625" style="49" customWidth="1"/>
    <col min="3261" max="3261" width="13.85546875" style="49" customWidth="1"/>
    <col min="3262" max="3263" width="14.7109375" style="49" customWidth="1"/>
    <col min="3264" max="3264" width="12.85546875" style="49" customWidth="1"/>
    <col min="3265" max="3265" width="13.5703125" style="49" customWidth="1"/>
    <col min="3266" max="3266" width="12.7109375" style="49" customWidth="1"/>
    <col min="3267" max="3267" width="13.42578125" style="49" customWidth="1"/>
    <col min="3268" max="3268" width="13.140625" style="49" customWidth="1"/>
    <col min="3269" max="3269" width="14.7109375" style="49" customWidth="1"/>
    <col min="3270" max="3270" width="14.5703125" style="49" customWidth="1"/>
    <col min="3271" max="3271" width="13" style="49" customWidth="1"/>
    <col min="3272" max="3272" width="15" style="49" customWidth="1"/>
    <col min="3273" max="3274" width="12.140625" style="49" customWidth="1"/>
    <col min="3275" max="3275" width="12" style="49" customWidth="1"/>
    <col min="3276" max="3276" width="13.5703125" style="49" customWidth="1"/>
    <col min="3277" max="3277" width="14" style="49" customWidth="1"/>
    <col min="3278" max="3278" width="12.28515625" style="49" customWidth="1"/>
    <col min="3279" max="3279" width="14.140625" style="49" customWidth="1"/>
    <col min="3280" max="3280" width="13" style="49" customWidth="1"/>
    <col min="3281" max="3281" width="13.5703125" style="49" customWidth="1"/>
    <col min="3282" max="3282" width="12.42578125" style="49" customWidth="1"/>
    <col min="3283" max="3283" width="12.5703125" style="49" customWidth="1"/>
    <col min="3284" max="3284" width="11.7109375" style="49" customWidth="1"/>
    <col min="3285" max="3285" width="13.7109375" style="49" customWidth="1"/>
    <col min="3286" max="3286" width="13.28515625" style="49" customWidth="1"/>
    <col min="3287" max="3287" width="13.140625" style="49" customWidth="1"/>
    <col min="3288" max="3288" width="12" style="49" customWidth="1"/>
    <col min="3289" max="3289" width="12.140625" style="49" customWidth="1"/>
    <col min="3290" max="3290" width="12.28515625" style="49" customWidth="1"/>
    <col min="3291" max="3291" width="12.140625" style="49" customWidth="1"/>
    <col min="3292" max="3292" width="12.5703125" style="49" customWidth="1"/>
    <col min="3293" max="3509" width="9.140625" style="49"/>
    <col min="3510" max="3510" width="25.42578125" style="49" customWidth="1"/>
    <col min="3511" max="3511" width="56.28515625" style="49" customWidth="1"/>
    <col min="3512" max="3512" width="14" style="49" customWidth="1"/>
    <col min="3513" max="3514" width="14.5703125" style="49" customWidth="1"/>
    <col min="3515" max="3515" width="14.140625" style="49" customWidth="1"/>
    <col min="3516" max="3516" width="15.140625" style="49" customWidth="1"/>
    <col min="3517" max="3517" width="13.85546875" style="49" customWidth="1"/>
    <col min="3518" max="3519" width="14.7109375" style="49" customWidth="1"/>
    <col min="3520" max="3520" width="12.85546875" style="49" customWidth="1"/>
    <col min="3521" max="3521" width="13.5703125" style="49" customWidth="1"/>
    <col min="3522" max="3522" width="12.7109375" style="49" customWidth="1"/>
    <col min="3523" max="3523" width="13.42578125" style="49" customWidth="1"/>
    <col min="3524" max="3524" width="13.140625" style="49" customWidth="1"/>
    <col min="3525" max="3525" width="14.7109375" style="49" customWidth="1"/>
    <col min="3526" max="3526" width="14.5703125" style="49" customWidth="1"/>
    <col min="3527" max="3527" width="13" style="49" customWidth="1"/>
    <col min="3528" max="3528" width="15" style="49" customWidth="1"/>
    <col min="3529" max="3530" width="12.140625" style="49" customWidth="1"/>
    <col min="3531" max="3531" width="12" style="49" customWidth="1"/>
    <col min="3532" max="3532" width="13.5703125" style="49" customWidth="1"/>
    <col min="3533" max="3533" width="14" style="49" customWidth="1"/>
    <col min="3534" max="3534" width="12.28515625" style="49" customWidth="1"/>
    <col min="3535" max="3535" width="14.140625" style="49" customWidth="1"/>
    <col min="3536" max="3536" width="13" style="49" customWidth="1"/>
    <col min="3537" max="3537" width="13.5703125" style="49" customWidth="1"/>
    <col min="3538" max="3538" width="12.42578125" style="49" customWidth="1"/>
    <col min="3539" max="3539" width="12.5703125" style="49" customWidth="1"/>
    <col min="3540" max="3540" width="11.7109375" style="49" customWidth="1"/>
    <col min="3541" max="3541" width="13.7109375" style="49" customWidth="1"/>
    <col min="3542" max="3542" width="13.28515625" style="49" customWidth="1"/>
    <col min="3543" max="3543" width="13.140625" style="49" customWidth="1"/>
    <col min="3544" max="3544" width="12" style="49" customWidth="1"/>
    <col min="3545" max="3545" width="12.140625" style="49" customWidth="1"/>
    <col min="3546" max="3546" width="12.28515625" style="49" customWidth="1"/>
    <col min="3547" max="3547" width="12.140625" style="49" customWidth="1"/>
    <col min="3548" max="3548" width="12.5703125" style="49" customWidth="1"/>
    <col min="3549" max="3765" width="9.140625" style="49"/>
    <col min="3766" max="3766" width="25.42578125" style="49" customWidth="1"/>
    <col min="3767" max="3767" width="56.28515625" style="49" customWidth="1"/>
    <col min="3768" max="3768" width="14" style="49" customWidth="1"/>
    <col min="3769" max="3770" width="14.5703125" style="49" customWidth="1"/>
    <col min="3771" max="3771" width="14.140625" style="49" customWidth="1"/>
    <col min="3772" max="3772" width="15.140625" style="49" customWidth="1"/>
    <col min="3773" max="3773" width="13.85546875" style="49" customWidth="1"/>
    <col min="3774" max="3775" width="14.7109375" style="49" customWidth="1"/>
    <col min="3776" max="3776" width="12.85546875" style="49" customWidth="1"/>
    <col min="3777" max="3777" width="13.5703125" style="49" customWidth="1"/>
    <col min="3778" max="3778" width="12.7109375" style="49" customWidth="1"/>
    <col min="3779" max="3779" width="13.42578125" style="49" customWidth="1"/>
    <col min="3780" max="3780" width="13.140625" style="49" customWidth="1"/>
    <col min="3781" max="3781" width="14.7109375" style="49" customWidth="1"/>
    <col min="3782" max="3782" width="14.5703125" style="49" customWidth="1"/>
    <col min="3783" max="3783" width="13" style="49" customWidth="1"/>
    <col min="3784" max="3784" width="15" style="49" customWidth="1"/>
    <col min="3785" max="3786" width="12.140625" style="49" customWidth="1"/>
    <col min="3787" max="3787" width="12" style="49" customWidth="1"/>
    <col min="3788" max="3788" width="13.5703125" style="49" customWidth="1"/>
    <col min="3789" max="3789" width="14" style="49" customWidth="1"/>
    <col min="3790" max="3790" width="12.28515625" style="49" customWidth="1"/>
    <col min="3791" max="3791" width="14.140625" style="49" customWidth="1"/>
    <col min="3792" max="3792" width="13" style="49" customWidth="1"/>
    <col min="3793" max="3793" width="13.5703125" style="49" customWidth="1"/>
    <col min="3794" max="3794" width="12.42578125" style="49" customWidth="1"/>
    <col min="3795" max="3795" width="12.5703125" style="49" customWidth="1"/>
    <col min="3796" max="3796" width="11.7109375" style="49" customWidth="1"/>
    <col min="3797" max="3797" width="13.7109375" style="49" customWidth="1"/>
    <col min="3798" max="3798" width="13.28515625" style="49" customWidth="1"/>
    <col min="3799" max="3799" width="13.140625" style="49" customWidth="1"/>
    <col min="3800" max="3800" width="12" style="49" customWidth="1"/>
    <col min="3801" max="3801" width="12.140625" style="49" customWidth="1"/>
    <col min="3802" max="3802" width="12.28515625" style="49" customWidth="1"/>
    <col min="3803" max="3803" width="12.140625" style="49" customWidth="1"/>
    <col min="3804" max="3804" width="12.5703125" style="49" customWidth="1"/>
    <col min="3805" max="4021" width="9.140625" style="49"/>
    <col min="4022" max="4022" width="25.42578125" style="49" customWidth="1"/>
    <col min="4023" max="4023" width="56.28515625" style="49" customWidth="1"/>
    <col min="4024" max="4024" width="14" style="49" customWidth="1"/>
    <col min="4025" max="4026" width="14.5703125" style="49" customWidth="1"/>
    <col min="4027" max="4027" width="14.140625" style="49" customWidth="1"/>
    <col min="4028" max="4028" width="15.140625" style="49" customWidth="1"/>
    <col min="4029" max="4029" width="13.85546875" style="49" customWidth="1"/>
    <col min="4030" max="4031" width="14.7109375" style="49" customWidth="1"/>
    <col min="4032" max="4032" width="12.85546875" style="49" customWidth="1"/>
    <col min="4033" max="4033" width="13.5703125" style="49" customWidth="1"/>
    <col min="4034" max="4034" width="12.7109375" style="49" customWidth="1"/>
    <col min="4035" max="4035" width="13.42578125" style="49" customWidth="1"/>
    <col min="4036" max="4036" width="13.140625" style="49" customWidth="1"/>
    <col min="4037" max="4037" width="14.7109375" style="49" customWidth="1"/>
    <col min="4038" max="4038" width="14.5703125" style="49" customWidth="1"/>
    <col min="4039" max="4039" width="13" style="49" customWidth="1"/>
    <col min="4040" max="4040" width="15" style="49" customWidth="1"/>
    <col min="4041" max="4042" width="12.140625" style="49" customWidth="1"/>
    <col min="4043" max="4043" width="12" style="49" customWidth="1"/>
    <col min="4044" max="4044" width="13.5703125" style="49" customWidth="1"/>
    <col min="4045" max="4045" width="14" style="49" customWidth="1"/>
    <col min="4046" max="4046" width="12.28515625" style="49" customWidth="1"/>
    <col min="4047" max="4047" width="14.140625" style="49" customWidth="1"/>
    <col min="4048" max="4048" width="13" style="49" customWidth="1"/>
    <col min="4049" max="4049" width="13.5703125" style="49" customWidth="1"/>
    <col min="4050" max="4050" width="12.42578125" style="49" customWidth="1"/>
    <col min="4051" max="4051" width="12.5703125" style="49" customWidth="1"/>
    <col min="4052" max="4052" width="11.7109375" style="49" customWidth="1"/>
    <col min="4053" max="4053" width="13.7109375" style="49" customWidth="1"/>
    <col min="4054" max="4054" width="13.28515625" style="49" customWidth="1"/>
    <col min="4055" max="4055" width="13.140625" style="49" customWidth="1"/>
    <col min="4056" max="4056" width="12" style="49" customWidth="1"/>
    <col min="4057" max="4057" width="12.140625" style="49" customWidth="1"/>
    <col min="4058" max="4058" width="12.28515625" style="49" customWidth="1"/>
    <col min="4059" max="4059" width="12.140625" style="49" customWidth="1"/>
    <col min="4060" max="4060" width="12.5703125" style="49" customWidth="1"/>
    <col min="4061" max="4277" width="9.140625" style="49"/>
    <col min="4278" max="4278" width="25.42578125" style="49" customWidth="1"/>
    <col min="4279" max="4279" width="56.28515625" style="49" customWidth="1"/>
    <col min="4280" max="4280" width="14" style="49" customWidth="1"/>
    <col min="4281" max="4282" width="14.5703125" style="49" customWidth="1"/>
    <col min="4283" max="4283" width="14.140625" style="49" customWidth="1"/>
    <col min="4284" max="4284" width="15.140625" style="49" customWidth="1"/>
    <col min="4285" max="4285" width="13.85546875" style="49" customWidth="1"/>
    <col min="4286" max="4287" width="14.7109375" style="49" customWidth="1"/>
    <col min="4288" max="4288" width="12.85546875" style="49" customWidth="1"/>
    <col min="4289" max="4289" width="13.5703125" style="49" customWidth="1"/>
    <col min="4290" max="4290" width="12.7109375" style="49" customWidth="1"/>
    <col min="4291" max="4291" width="13.42578125" style="49" customWidth="1"/>
    <col min="4292" max="4292" width="13.140625" style="49" customWidth="1"/>
    <col min="4293" max="4293" width="14.7109375" style="49" customWidth="1"/>
    <col min="4294" max="4294" width="14.5703125" style="49" customWidth="1"/>
    <col min="4295" max="4295" width="13" style="49" customWidth="1"/>
    <col min="4296" max="4296" width="15" style="49" customWidth="1"/>
    <col min="4297" max="4298" width="12.140625" style="49" customWidth="1"/>
    <col min="4299" max="4299" width="12" style="49" customWidth="1"/>
    <col min="4300" max="4300" width="13.5703125" style="49" customWidth="1"/>
    <col min="4301" max="4301" width="14" style="49" customWidth="1"/>
    <col min="4302" max="4302" width="12.28515625" style="49" customWidth="1"/>
    <col min="4303" max="4303" width="14.140625" style="49" customWidth="1"/>
    <col min="4304" max="4304" width="13" style="49" customWidth="1"/>
    <col min="4305" max="4305" width="13.5703125" style="49" customWidth="1"/>
    <col min="4306" max="4306" width="12.42578125" style="49" customWidth="1"/>
    <col min="4307" max="4307" width="12.5703125" style="49" customWidth="1"/>
    <col min="4308" max="4308" width="11.7109375" style="49" customWidth="1"/>
    <col min="4309" max="4309" width="13.7109375" style="49" customWidth="1"/>
    <col min="4310" max="4310" width="13.28515625" style="49" customWidth="1"/>
    <col min="4311" max="4311" width="13.140625" style="49" customWidth="1"/>
    <col min="4312" max="4312" width="12" style="49" customWidth="1"/>
    <col min="4313" max="4313" width="12.140625" style="49" customWidth="1"/>
    <col min="4314" max="4314" width="12.28515625" style="49" customWidth="1"/>
    <col min="4315" max="4315" width="12.140625" style="49" customWidth="1"/>
    <col min="4316" max="4316" width="12.5703125" style="49" customWidth="1"/>
    <col min="4317" max="4533" width="9.140625" style="49"/>
    <col min="4534" max="4534" width="25.42578125" style="49" customWidth="1"/>
    <col min="4535" max="4535" width="56.28515625" style="49" customWidth="1"/>
    <col min="4536" max="4536" width="14" style="49" customWidth="1"/>
    <col min="4537" max="4538" width="14.5703125" style="49" customWidth="1"/>
    <col min="4539" max="4539" width="14.140625" style="49" customWidth="1"/>
    <col min="4540" max="4540" width="15.140625" style="49" customWidth="1"/>
    <col min="4541" max="4541" width="13.85546875" style="49" customWidth="1"/>
    <col min="4542" max="4543" width="14.7109375" style="49" customWidth="1"/>
    <col min="4544" max="4544" width="12.85546875" style="49" customWidth="1"/>
    <col min="4545" max="4545" width="13.5703125" style="49" customWidth="1"/>
    <col min="4546" max="4546" width="12.7109375" style="49" customWidth="1"/>
    <col min="4547" max="4547" width="13.42578125" style="49" customWidth="1"/>
    <col min="4548" max="4548" width="13.140625" style="49" customWidth="1"/>
    <col min="4549" max="4549" width="14.7109375" style="49" customWidth="1"/>
    <col min="4550" max="4550" width="14.5703125" style="49" customWidth="1"/>
    <col min="4551" max="4551" width="13" style="49" customWidth="1"/>
    <col min="4552" max="4552" width="15" style="49" customWidth="1"/>
    <col min="4553" max="4554" width="12.140625" style="49" customWidth="1"/>
    <col min="4555" max="4555" width="12" style="49" customWidth="1"/>
    <col min="4556" max="4556" width="13.5703125" style="49" customWidth="1"/>
    <col min="4557" max="4557" width="14" style="49" customWidth="1"/>
    <col min="4558" max="4558" width="12.28515625" style="49" customWidth="1"/>
    <col min="4559" max="4559" width="14.140625" style="49" customWidth="1"/>
    <col min="4560" max="4560" width="13" style="49" customWidth="1"/>
    <col min="4561" max="4561" width="13.5703125" style="49" customWidth="1"/>
    <col min="4562" max="4562" width="12.42578125" style="49" customWidth="1"/>
    <col min="4563" max="4563" width="12.5703125" style="49" customWidth="1"/>
    <col min="4564" max="4564" width="11.7109375" style="49" customWidth="1"/>
    <col min="4565" max="4565" width="13.7109375" style="49" customWidth="1"/>
    <col min="4566" max="4566" width="13.28515625" style="49" customWidth="1"/>
    <col min="4567" max="4567" width="13.140625" style="49" customWidth="1"/>
    <col min="4568" max="4568" width="12" style="49" customWidth="1"/>
    <col min="4569" max="4569" width="12.140625" style="49" customWidth="1"/>
    <col min="4570" max="4570" width="12.28515625" style="49" customWidth="1"/>
    <col min="4571" max="4571" width="12.140625" style="49" customWidth="1"/>
    <col min="4572" max="4572" width="12.5703125" style="49" customWidth="1"/>
    <col min="4573" max="4789" width="9.140625" style="49"/>
    <col min="4790" max="4790" width="25.42578125" style="49" customWidth="1"/>
    <col min="4791" max="4791" width="56.28515625" style="49" customWidth="1"/>
    <col min="4792" max="4792" width="14" style="49" customWidth="1"/>
    <col min="4793" max="4794" width="14.5703125" style="49" customWidth="1"/>
    <col min="4795" max="4795" width="14.140625" style="49" customWidth="1"/>
    <col min="4796" max="4796" width="15.140625" style="49" customWidth="1"/>
    <col min="4797" max="4797" width="13.85546875" style="49" customWidth="1"/>
    <col min="4798" max="4799" width="14.7109375" style="49" customWidth="1"/>
    <col min="4800" max="4800" width="12.85546875" style="49" customWidth="1"/>
    <col min="4801" max="4801" width="13.5703125" style="49" customWidth="1"/>
    <col min="4802" max="4802" width="12.7109375" style="49" customWidth="1"/>
    <col min="4803" max="4803" width="13.42578125" style="49" customWidth="1"/>
    <col min="4804" max="4804" width="13.140625" style="49" customWidth="1"/>
    <col min="4805" max="4805" width="14.7109375" style="49" customWidth="1"/>
    <col min="4806" max="4806" width="14.5703125" style="49" customWidth="1"/>
    <col min="4807" max="4807" width="13" style="49" customWidth="1"/>
    <col min="4808" max="4808" width="15" style="49" customWidth="1"/>
    <col min="4809" max="4810" width="12.140625" style="49" customWidth="1"/>
    <col min="4811" max="4811" width="12" style="49" customWidth="1"/>
    <col min="4812" max="4812" width="13.5703125" style="49" customWidth="1"/>
    <col min="4813" max="4813" width="14" style="49" customWidth="1"/>
    <col min="4814" max="4814" width="12.28515625" style="49" customWidth="1"/>
    <col min="4815" max="4815" width="14.140625" style="49" customWidth="1"/>
    <col min="4816" max="4816" width="13" style="49" customWidth="1"/>
    <col min="4817" max="4817" width="13.5703125" style="49" customWidth="1"/>
    <col min="4818" max="4818" width="12.42578125" style="49" customWidth="1"/>
    <col min="4819" max="4819" width="12.5703125" style="49" customWidth="1"/>
    <col min="4820" max="4820" width="11.7109375" style="49" customWidth="1"/>
    <col min="4821" max="4821" width="13.7109375" style="49" customWidth="1"/>
    <col min="4822" max="4822" width="13.28515625" style="49" customWidth="1"/>
    <col min="4823" max="4823" width="13.140625" style="49" customWidth="1"/>
    <col min="4824" max="4824" width="12" style="49" customWidth="1"/>
    <col min="4825" max="4825" width="12.140625" style="49" customWidth="1"/>
    <col min="4826" max="4826" width="12.28515625" style="49" customWidth="1"/>
    <col min="4827" max="4827" width="12.140625" style="49" customWidth="1"/>
    <col min="4828" max="4828" width="12.5703125" style="49" customWidth="1"/>
    <col min="4829" max="5045" width="9.140625" style="49"/>
    <col min="5046" max="5046" width="25.42578125" style="49" customWidth="1"/>
    <col min="5047" max="5047" width="56.28515625" style="49" customWidth="1"/>
    <col min="5048" max="5048" width="14" style="49" customWidth="1"/>
    <col min="5049" max="5050" width="14.5703125" style="49" customWidth="1"/>
    <col min="5051" max="5051" width="14.140625" style="49" customWidth="1"/>
    <col min="5052" max="5052" width="15.140625" style="49" customWidth="1"/>
    <col min="5053" max="5053" width="13.85546875" style="49" customWidth="1"/>
    <col min="5054" max="5055" width="14.7109375" style="49" customWidth="1"/>
    <col min="5056" max="5056" width="12.85546875" style="49" customWidth="1"/>
    <col min="5057" max="5057" width="13.5703125" style="49" customWidth="1"/>
    <col min="5058" max="5058" width="12.7109375" style="49" customWidth="1"/>
    <col min="5059" max="5059" width="13.42578125" style="49" customWidth="1"/>
    <col min="5060" max="5060" width="13.140625" style="49" customWidth="1"/>
    <col min="5061" max="5061" width="14.7109375" style="49" customWidth="1"/>
    <col min="5062" max="5062" width="14.5703125" style="49" customWidth="1"/>
    <col min="5063" max="5063" width="13" style="49" customWidth="1"/>
    <col min="5064" max="5064" width="15" style="49" customWidth="1"/>
    <col min="5065" max="5066" width="12.140625" style="49" customWidth="1"/>
    <col min="5067" max="5067" width="12" style="49" customWidth="1"/>
    <col min="5068" max="5068" width="13.5703125" style="49" customWidth="1"/>
    <col min="5069" max="5069" width="14" style="49" customWidth="1"/>
    <col min="5070" max="5070" width="12.28515625" style="49" customWidth="1"/>
    <col min="5071" max="5071" width="14.140625" style="49" customWidth="1"/>
    <col min="5072" max="5072" width="13" style="49" customWidth="1"/>
    <col min="5073" max="5073" width="13.5703125" style="49" customWidth="1"/>
    <col min="5074" max="5074" width="12.42578125" style="49" customWidth="1"/>
    <col min="5075" max="5075" width="12.5703125" style="49" customWidth="1"/>
    <col min="5076" max="5076" width="11.7109375" style="49" customWidth="1"/>
    <col min="5077" max="5077" width="13.7109375" style="49" customWidth="1"/>
    <col min="5078" max="5078" width="13.28515625" style="49" customWidth="1"/>
    <col min="5079" max="5079" width="13.140625" style="49" customWidth="1"/>
    <col min="5080" max="5080" width="12" style="49" customWidth="1"/>
    <col min="5081" max="5081" width="12.140625" style="49" customWidth="1"/>
    <col min="5082" max="5082" width="12.28515625" style="49" customWidth="1"/>
    <col min="5083" max="5083" width="12.140625" style="49" customWidth="1"/>
    <col min="5084" max="5084" width="12.5703125" style="49" customWidth="1"/>
    <col min="5085" max="5301" width="9.140625" style="49"/>
    <col min="5302" max="5302" width="25.42578125" style="49" customWidth="1"/>
    <col min="5303" max="5303" width="56.28515625" style="49" customWidth="1"/>
    <col min="5304" max="5304" width="14" style="49" customWidth="1"/>
    <col min="5305" max="5306" width="14.5703125" style="49" customWidth="1"/>
    <col min="5307" max="5307" width="14.140625" style="49" customWidth="1"/>
    <col min="5308" max="5308" width="15.140625" style="49" customWidth="1"/>
    <col min="5309" max="5309" width="13.85546875" style="49" customWidth="1"/>
    <col min="5310" max="5311" width="14.7109375" style="49" customWidth="1"/>
    <col min="5312" max="5312" width="12.85546875" style="49" customWidth="1"/>
    <col min="5313" max="5313" width="13.5703125" style="49" customWidth="1"/>
    <col min="5314" max="5314" width="12.7109375" style="49" customWidth="1"/>
    <col min="5315" max="5315" width="13.42578125" style="49" customWidth="1"/>
    <col min="5316" max="5316" width="13.140625" style="49" customWidth="1"/>
    <col min="5317" max="5317" width="14.7109375" style="49" customWidth="1"/>
    <col min="5318" max="5318" width="14.5703125" style="49" customWidth="1"/>
    <col min="5319" max="5319" width="13" style="49" customWidth="1"/>
    <col min="5320" max="5320" width="15" style="49" customWidth="1"/>
    <col min="5321" max="5322" width="12.140625" style="49" customWidth="1"/>
    <col min="5323" max="5323" width="12" style="49" customWidth="1"/>
    <col min="5324" max="5324" width="13.5703125" style="49" customWidth="1"/>
    <col min="5325" max="5325" width="14" style="49" customWidth="1"/>
    <col min="5326" max="5326" width="12.28515625" style="49" customWidth="1"/>
    <col min="5327" max="5327" width="14.140625" style="49" customWidth="1"/>
    <col min="5328" max="5328" width="13" style="49" customWidth="1"/>
    <col min="5329" max="5329" width="13.5703125" style="49" customWidth="1"/>
    <col min="5330" max="5330" width="12.42578125" style="49" customWidth="1"/>
    <col min="5331" max="5331" width="12.5703125" style="49" customWidth="1"/>
    <col min="5332" max="5332" width="11.7109375" style="49" customWidth="1"/>
    <col min="5333" max="5333" width="13.7109375" style="49" customWidth="1"/>
    <col min="5334" max="5334" width="13.28515625" style="49" customWidth="1"/>
    <col min="5335" max="5335" width="13.140625" style="49" customWidth="1"/>
    <col min="5336" max="5336" width="12" style="49" customWidth="1"/>
    <col min="5337" max="5337" width="12.140625" style="49" customWidth="1"/>
    <col min="5338" max="5338" width="12.28515625" style="49" customWidth="1"/>
    <col min="5339" max="5339" width="12.140625" style="49" customWidth="1"/>
    <col min="5340" max="5340" width="12.5703125" style="49" customWidth="1"/>
    <col min="5341" max="5557" width="9.140625" style="49"/>
    <col min="5558" max="5558" width="25.42578125" style="49" customWidth="1"/>
    <col min="5559" max="5559" width="56.28515625" style="49" customWidth="1"/>
    <col min="5560" max="5560" width="14" style="49" customWidth="1"/>
    <col min="5561" max="5562" width="14.5703125" style="49" customWidth="1"/>
    <col min="5563" max="5563" width="14.140625" style="49" customWidth="1"/>
    <col min="5564" max="5564" width="15.140625" style="49" customWidth="1"/>
    <col min="5565" max="5565" width="13.85546875" style="49" customWidth="1"/>
    <col min="5566" max="5567" width="14.7109375" style="49" customWidth="1"/>
    <col min="5568" max="5568" width="12.85546875" style="49" customWidth="1"/>
    <col min="5569" max="5569" width="13.5703125" style="49" customWidth="1"/>
    <col min="5570" max="5570" width="12.7109375" style="49" customWidth="1"/>
    <col min="5571" max="5571" width="13.42578125" style="49" customWidth="1"/>
    <col min="5572" max="5572" width="13.140625" style="49" customWidth="1"/>
    <col min="5573" max="5573" width="14.7109375" style="49" customWidth="1"/>
    <col min="5574" max="5574" width="14.5703125" style="49" customWidth="1"/>
    <col min="5575" max="5575" width="13" style="49" customWidth="1"/>
    <col min="5576" max="5576" width="15" style="49" customWidth="1"/>
    <col min="5577" max="5578" width="12.140625" style="49" customWidth="1"/>
    <col min="5579" max="5579" width="12" style="49" customWidth="1"/>
    <col min="5580" max="5580" width="13.5703125" style="49" customWidth="1"/>
    <col min="5581" max="5581" width="14" style="49" customWidth="1"/>
    <col min="5582" max="5582" width="12.28515625" style="49" customWidth="1"/>
    <col min="5583" max="5583" width="14.140625" style="49" customWidth="1"/>
    <col min="5584" max="5584" width="13" style="49" customWidth="1"/>
    <col min="5585" max="5585" width="13.5703125" style="49" customWidth="1"/>
    <col min="5586" max="5586" width="12.42578125" style="49" customWidth="1"/>
    <col min="5587" max="5587" width="12.5703125" style="49" customWidth="1"/>
    <col min="5588" max="5588" width="11.7109375" style="49" customWidth="1"/>
    <col min="5589" max="5589" width="13.7109375" style="49" customWidth="1"/>
    <col min="5590" max="5590" width="13.28515625" style="49" customWidth="1"/>
    <col min="5591" max="5591" width="13.140625" style="49" customWidth="1"/>
    <col min="5592" max="5592" width="12" style="49" customWidth="1"/>
    <col min="5593" max="5593" width="12.140625" style="49" customWidth="1"/>
    <col min="5594" max="5594" width="12.28515625" style="49" customWidth="1"/>
    <col min="5595" max="5595" width="12.140625" style="49" customWidth="1"/>
    <col min="5596" max="5596" width="12.5703125" style="49" customWidth="1"/>
    <col min="5597" max="5813" width="9.140625" style="49"/>
    <col min="5814" max="5814" width="25.42578125" style="49" customWidth="1"/>
    <col min="5815" max="5815" width="56.28515625" style="49" customWidth="1"/>
    <col min="5816" max="5816" width="14" style="49" customWidth="1"/>
    <col min="5817" max="5818" width="14.5703125" style="49" customWidth="1"/>
    <col min="5819" max="5819" width="14.140625" style="49" customWidth="1"/>
    <col min="5820" max="5820" width="15.140625" style="49" customWidth="1"/>
    <col min="5821" max="5821" width="13.85546875" style="49" customWidth="1"/>
    <col min="5822" max="5823" width="14.7109375" style="49" customWidth="1"/>
    <col min="5824" max="5824" width="12.85546875" style="49" customWidth="1"/>
    <col min="5825" max="5825" width="13.5703125" style="49" customWidth="1"/>
    <col min="5826" max="5826" width="12.7109375" style="49" customWidth="1"/>
    <col min="5827" max="5827" width="13.42578125" style="49" customWidth="1"/>
    <col min="5828" max="5828" width="13.140625" style="49" customWidth="1"/>
    <col min="5829" max="5829" width="14.7109375" style="49" customWidth="1"/>
    <col min="5830" max="5830" width="14.5703125" style="49" customWidth="1"/>
    <col min="5831" max="5831" width="13" style="49" customWidth="1"/>
    <col min="5832" max="5832" width="15" style="49" customWidth="1"/>
    <col min="5833" max="5834" width="12.140625" style="49" customWidth="1"/>
    <col min="5835" max="5835" width="12" style="49" customWidth="1"/>
    <col min="5836" max="5836" width="13.5703125" style="49" customWidth="1"/>
    <col min="5837" max="5837" width="14" style="49" customWidth="1"/>
    <col min="5838" max="5838" width="12.28515625" style="49" customWidth="1"/>
    <col min="5839" max="5839" width="14.140625" style="49" customWidth="1"/>
    <col min="5840" max="5840" width="13" style="49" customWidth="1"/>
    <col min="5841" max="5841" width="13.5703125" style="49" customWidth="1"/>
    <col min="5842" max="5842" width="12.42578125" style="49" customWidth="1"/>
    <col min="5843" max="5843" width="12.5703125" style="49" customWidth="1"/>
    <col min="5844" max="5844" width="11.7109375" style="49" customWidth="1"/>
    <col min="5845" max="5845" width="13.7109375" style="49" customWidth="1"/>
    <col min="5846" max="5846" width="13.28515625" style="49" customWidth="1"/>
    <col min="5847" max="5847" width="13.140625" style="49" customWidth="1"/>
    <col min="5848" max="5848" width="12" style="49" customWidth="1"/>
    <col min="5849" max="5849" width="12.140625" style="49" customWidth="1"/>
    <col min="5850" max="5850" width="12.28515625" style="49" customWidth="1"/>
    <col min="5851" max="5851" width="12.140625" style="49" customWidth="1"/>
    <col min="5852" max="5852" width="12.5703125" style="49" customWidth="1"/>
    <col min="5853" max="6069" width="9.140625" style="49"/>
    <col min="6070" max="6070" width="25.42578125" style="49" customWidth="1"/>
    <col min="6071" max="6071" width="56.28515625" style="49" customWidth="1"/>
    <col min="6072" max="6072" width="14" style="49" customWidth="1"/>
    <col min="6073" max="6074" width="14.5703125" style="49" customWidth="1"/>
    <col min="6075" max="6075" width="14.140625" style="49" customWidth="1"/>
    <col min="6076" max="6076" width="15.140625" style="49" customWidth="1"/>
    <col min="6077" max="6077" width="13.85546875" style="49" customWidth="1"/>
    <col min="6078" max="6079" width="14.7109375" style="49" customWidth="1"/>
    <col min="6080" max="6080" width="12.85546875" style="49" customWidth="1"/>
    <col min="6081" max="6081" width="13.5703125" style="49" customWidth="1"/>
    <col min="6082" max="6082" width="12.7109375" style="49" customWidth="1"/>
    <col min="6083" max="6083" width="13.42578125" style="49" customWidth="1"/>
    <col min="6084" max="6084" width="13.140625" style="49" customWidth="1"/>
    <col min="6085" max="6085" width="14.7109375" style="49" customWidth="1"/>
    <col min="6086" max="6086" width="14.5703125" style="49" customWidth="1"/>
    <col min="6087" max="6087" width="13" style="49" customWidth="1"/>
    <col min="6088" max="6088" width="15" style="49" customWidth="1"/>
    <col min="6089" max="6090" width="12.140625" style="49" customWidth="1"/>
    <col min="6091" max="6091" width="12" style="49" customWidth="1"/>
    <col min="6092" max="6092" width="13.5703125" style="49" customWidth="1"/>
    <col min="6093" max="6093" width="14" style="49" customWidth="1"/>
    <col min="6094" max="6094" width="12.28515625" style="49" customWidth="1"/>
    <col min="6095" max="6095" width="14.140625" style="49" customWidth="1"/>
    <col min="6096" max="6096" width="13" style="49" customWidth="1"/>
    <col min="6097" max="6097" width="13.5703125" style="49" customWidth="1"/>
    <col min="6098" max="6098" width="12.42578125" style="49" customWidth="1"/>
    <col min="6099" max="6099" width="12.5703125" style="49" customWidth="1"/>
    <col min="6100" max="6100" width="11.7109375" style="49" customWidth="1"/>
    <col min="6101" max="6101" width="13.7109375" style="49" customWidth="1"/>
    <col min="6102" max="6102" width="13.28515625" style="49" customWidth="1"/>
    <col min="6103" max="6103" width="13.140625" style="49" customWidth="1"/>
    <col min="6104" max="6104" width="12" style="49" customWidth="1"/>
    <col min="6105" max="6105" width="12.140625" style="49" customWidth="1"/>
    <col min="6106" max="6106" width="12.28515625" style="49" customWidth="1"/>
    <col min="6107" max="6107" width="12.140625" style="49" customWidth="1"/>
    <col min="6108" max="6108" width="12.5703125" style="49" customWidth="1"/>
    <col min="6109" max="6325" width="9.140625" style="49"/>
    <col min="6326" max="6326" width="25.42578125" style="49" customWidth="1"/>
    <col min="6327" max="6327" width="56.28515625" style="49" customWidth="1"/>
    <col min="6328" max="6328" width="14" style="49" customWidth="1"/>
    <col min="6329" max="6330" width="14.5703125" style="49" customWidth="1"/>
    <col min="6331" max="6331" width="14.140625" style="49" customWidth="1"/>
    <col min="6332" max="6332" width="15.140625" style="49" customWidth="1"/>
    <col min="6333" max="6333" width="13.85546875" style="49" customWidth="1"/>
    <col min="6334" max="6335" width="14.7109375" style="49" customWidth="1"/>
    <col min="6336" max="6336" width="12.85546875" style="49" customWidth="1"/>
    <col min="6337" max="6337" width="13.5703125" style="49" customWidth="1"/>
    <col min="6338" max="6338" width="12.7109375" style="49" customWidth="1"/>
    <col min="6339" max="6339" width="13.42578125" style="49" customWidth="1"/>
    <col min="6340" max="6340" width="13.140625" style="49" customWidth="1"/>
    <col min="6341" max="6341" width="14.7109375" style="49" customWidth="1"/>
    <col min="6342" max="6342" width="14.5703125" style="49" customWidth="1"/>
    <col min="6343" max="6343" width="13" style="49" customWidth="1"/>
    <col min="6344" max="6344" width="15" style="49" customWidth="1"/>
    <col min="6345" max="6346" width="12.140625" style="49" customWidth="1"/>
    <col min="6347" max="6347" width="12" style="49" customWidth="1"/>
    <col min="6348" max="6348" width="13.5703125" style="49" customWidth="1"/>
    <col min="6349" max="6349" width="14" style="49" customWidth="1"/>
    <col min="6350" max="6350" width="12.28515625" style="49" customWidth="1"/>
    <col min="6351" max="6351" width="14.140625" style="49" customWidth="1"/>
    <col min="6352" max="6352" width="13" style="49" customWidth="1"/>
    <col min="6353" max="6353" width="13.5703125" style="49" customWidth="1"/>
    <col min="6354" max="6354" width="12.42578125" style="49" customWidth="1"/>
    <col min="6355" max="6355" width="12.5703125" style="49" customWidth="1"/>
    <col min="6356" max="6356" width="11.7109375" style="49" customWidth="1"/>
    <col min="6357" max="6357" width="13.7109375" style="49" customWidth="1"/>
    <col min="6358" max="6358" width="13.28515625" style="49" customWidth="1"/>
    <col min="6359" max="6359" width="13.140625" style="49" customWidth="1"/>
    <col min="6360" max="6360" width="12" style="49" customWidth="1"/>
    <col min="6361" max="6361" width="12.140625" style="49" customWidth="1"/>
    <col min="6362" max="6362" width="12.28515625" style="49" customWidth="1"/>
    <col min="6363" max="6363" width="12.140625" style="49" customWidth="1"/>
    <col min="6364" max="6364" width="12.5703125" style="49" customWidth="1"/>
    <col min="6365" max="6581" width="9.140625" style="49"/>
    <col min="6582" max="6582" width="25.42578125" style="49" customWidth="1"/>
    <col min="6583" max="6583" width="56.28515625" style="49" customWidth="1"/>
    <col min="6584" max="6584" width="14" style="49" customWidth="1"/>
    <col min="6585" max="6586" width="14.5703125" style="49" customWidth="1"/>
    <col min="6587" max="6587" width="14.140625" style="49" customWidth="1"/>
    <col min="6588" max="6588" width="15.140625" style="49" customWidth="1"/>
    <col min="6589" max="6589" width="13.85546875" style="49" customWidth="1"/>
    <col min="6590" max="6591" width="14.7109375" style="49" customWidth="1"/>
    <col min="6592" max="6592" width="12.85546875" style="49" customWidth="1"/>
    <col min="6593" max="6593" width="13.5703125" style="49" customWidth="1"/>
    <col min="6594" max="6594" width="12.7109375" style="49" customWidth="1"/>
    <col min="6595" max="6595" width="13.42578125" style="49" customWidth="1"/>
    <col min="6596" max="6596" width="13.140625" style="49" customWidth="1"/>
    <col min="6597" max="6597" width="14.7109375" style="49" customWidth="1"/>
    <col min="6598" max="6598" width="14.5703125" style="49" customWidth="1"/>
    <col min="6599" max="6599" width="13" style="49" customWidth="1"/>
    <col min="6600" max="6600" width="15" style="49" customWidth="1"/>
    <col min="6601" max="6602" width="12.140625" style="49" customWidth="1"/>
    <col min="6603" max="6603" width="12" style="49" customWidth="1"/>
    <col min="6604" max="6604" width="13.5703125" style="49" customWidth="1"/>
    <col min="6605" max="6605" width="14" style="49" customWidth="1"/>
    <col min="6606" max="6606" width="12.28515625" style="49" customWidth="1"/>
    <col min="6607" max="6607" width="14.140625" style="49" customWidth="1"/>
    <col min="6608" max="6608" width="13" style="49" customWidth="1"/>
    <col min="6609" max="6609" width="13.5703125" style="49" customWidth="1"/>
    <col min="6610" max="6610" width="12.42578125" style="49" customWidth="1"/>
    <col min="6611" max="6611" width="12.5703125" style="49" customWidth="1"/>
    <col min="6612" max="6612" width="11.7109375" style="49" customWidth="1"/>
    <col min="6613" max="6613" width="13.7109375" style="49" customWidth="1"/>
    <col min="6614" max="6614" width="13.28515625" style="49" customWidth="1"/>
    <col min="6615" max="6615" width="13.140625" style="49" customWidth="1"/>
    <col min="6616" max="6616" width="12" style="49" customWidth="1"/>
    <col min="6617" max="6617" width="12.140625" style="49" customWidth="1"/>
    <col min="6618" max="6618" width="12.28515625" style="49" customWidth="1"/>
    <col min="6619" max="6619" width="12.140625" style="49" customWidth="1"/>
    <col min="6620" max="6620" width="12.5703125" style="49" customWidth="1"/>
    <col min="6621" max="6837" width="9.140625" style="49"/>
    <col min="6838" max="6838" width="25.42578125" style="49" customWidth="1"/>
    <col min="6839" max="6839" width="56.28515625" style="49" customWidth="1"/>
    <col min="6840" max="6840" width="14" style="49" customWidth="1"/>
    <col min="6841" max="6842" width="14.5703125" style="49" customWidth="1"/>
    <col min="6843" max="6843" width="14.140625" style="49" customWidth="1"/>
    <col min="6844" max="6844" width="15.140625" style="49" customWidth="1"/>
    <col min="6845" max="6845" width="13.85546875" style="49" customWidth="1"/>
    <col min="6846" max="6847" width="14.7109375" style="49" customWidth="1"/>
    <col min="6848" max="6848" width="12.85546875" style="49" customWidth="1"/>
    <col min="6849" max="6849" width="13.5703125" style="49" customWidth="1"/>
    <col min="6850" max="6850" width="12.7109375" style="49" customWidth="1"/>
    <col min="6851" max="6851" width="13.42578125" style="49" customWidth="1"/>
    <col min="6852" max="6852" width="13.140625" style="49" customWidth="1"/>
    <col min="6853" max="6853" width="14.7109375" style="49" customWidth="1"/>
    <col min="6854" max="6854" width="14.5703125" style="49" customWidth="1"/>
    <col min="6855" max="6855" width="13" style="49" customWidth="1"/>
    <col min="6856" max="6856" width="15" style="49" customWidth="1"/>
    <col min="6857" max="6858" width="12.140625" style="49" customWidth="1"/>
    <col min="6859" max="6859" width="12" style="49" customWidth="1"/>
    <col min="6860" max="6860" width="13.5703125" style="49" customWidth="1"/>
    <col min="6861" max="6861" width="14" style="49" customWidth="1"/>
    <col min="6862" max="6862" width="12.28515625" style="49" customWidth="1"/>
    <col min="6863" max="6863" width="14.140625" style="49" customWidth="1"/>
    <col min="6864" max="6864" width="13" style="49" customWidth="1"/>
    <col min="6865" max="6865" width="13.5703125" style="49" customWidth="1"/>
    <col min="6866" max="6866" width="12.42578125" style="49" customWidth="1"/>
    <col min="6867" max="6867" width="12.5703125" style="49" customWidth="1"/>
    <col min="6868" max="6868" width="11.7109375" style="49" customWidth="1"/>
    <col min="6869" max="6869" width="13.7109375" style="49" customWidth="1"/>
    <col min="6870" max="6870" width="13.28515625" style="49" customWidth="1"/>
    <col min="6871" max="6871" width="13.140625" style="49" customWidth="1"/>
    <col min="6872" max="6872" width="12" style="49" customWidth="1"/>
    <col min="6873" max="6873" width="12.140625" style="49" customWidth="1"/>
    <col min="6874" max="6874" width="12.28515625" style="49" customWidth="1"/>
    <col min="6875" max="6875" width="12.140625" style="49" customWidth="1"/>
    <col min="6876" max="6876" width="12.5703125" style="49" customWidth="1"/>
    <col min="6877" max="7093" width="9.140625" style="49"/>
    <col min="7094" max="7094" width="25.42578125" style="49" customWidth="1"/>
    <col min="7095" max="7095" width="56.28515625" style="49" customWidth="1"/>
    <col min="7096" max="7096" width="14" style="49" customWidth="1"/>
    <col min="7097" max="7098" width="14.5703125" style="49" customWidth="1"/>
    <col min="7099" max="7099" width="14.140625" style="49" customWidth="1"/>
    <col min="7100" max="7100" width="15.140625" style="49" customWidth="1"/>
    <col min="7101" max="7101" width="13.85546875" style="49" customWidth="1"/>
    <col min="7102" max="7103" width="14.7109375" style="49" customWidth="1"/>
    <col min="7104" max="7104" width="12.85546875" style="49" customWidth="1"/>
    <col min="7105" max="7105" width="13.5703125" style="49" customWidth="1"/>
    <col min="7106" max="7106" width="12.7109375" style="49" customWidth="1"/>
    <col min="7107" max="7107" width="13.42578125" style="49" customWidth="1"/>
    <col min="7108" max="7108" width="13.140625" style="49" customWidth="1"/>
    <col min="7109" max="7109" width="14.7109375" style="49" customWidth="1"/>
    <col min="7110" max="7110" width="14.5703125" style="49" customWidth="1"/>
    <col min="7111" max="7111" width="13" style="49" customWidth="1"/>
    <col min="7112" max="7112" width="15" style="49" customWidth="1"/>
    <col min="7113" max="7114" width="12.140625" style="49" customWidth="1"/>
    <col min="7115" max="7115" width="12" style="49" customWidth="1"/>
    <col min="7116" max="7116" width="13.5703125" style="49" customWidth="1"/>
    <col min="7117" max="7117" width="14" style="49" customWidth="1"/>
    <col min="7118" max="7118" width="12.28515625" style="49" customWidth="1"/>
    <col min="7119" max="7119" width="14.140625" style="49" customWidth="1"/>
    <col min="7120" max="7120" width="13" style="49" customWidth="1"/>
    <col min="7121" max="7121" width="13.5703125" style="49" customWidth="1"/>
    <col min="7122" max="7122" width="12.42578125" style="49" customWidth="1"/>
    <col min="7123" max="7123" width="12.5703125" style="49" customWidth="1"/>
    <col min="7124" max="7124" width="11.7109375" style="49" customWidth="1"/>
    <col min="7125" max="7125" width="13.7109375" style="49" customWidth="1"/>
    <col min="7126" max="7126" width="13.28515625" style="49" customWidth="1"/>
    <col min="7127" max="7127" width="13.140625" style="49" customWidth="1"/>
    <col min="7128" max="7128" width="12" style="49" customWidth="1"/>
    <col min="7129" max="7129" width="12.140625" style="49" customWidth="1"/>
    <col min="7130" max="7130" width="12.28515625" style="49" customWidth="1"/>
    <col min="7131" max="7131" width="12.140625" style="49" customWidth="1"/>
    <col min="7132" max="7132" width="12.5703125" style="49" customWidth="1"/>
    <col min="7133" max="7349" width="9.140625" style="49"/>
    <col min="7350" max="7350" width="25.42578125" style="49" customWidth="1"/>
    <col min="7351" max="7351" width="56.28515625" style="49" customWidth="1"/>
    <col min="7352" max="7352" width="14" style="49" customWidth="1"/>
    <col min="7353" max="7354" width="14.5703125" style="49" customWidth="1"/>
    <col min="7355" max="7355" width="14.140625" style="49" customWidth="1"/>
    <col min="7356" max="7356" width="15.140625" style="49" customWidth="1"/>
    <col min="7357" max="7357" width="13.85546875" style="49" customWidth="1"/>
    <col min="7358" max="7359" width="14.7109375" style="49" customWidth="1"/>
    <col min="7360" max="7360" width="12.85546875" style="49" customWidth="1"/>
    <col min="7361" max="7361" width="13.5703125" style="49" customWidth="1"/>
    <col min="7362" max="7362" width="12.7109375" style="49" customWidth="1"/>
    <col min="7363" max="7363" width="13.42578125" style="49" customWidth="1"/>
    <col min="7364" max="7364" width="13.140625" style="49" customWidth="1"/>
    <col min="7365" max="7365" width="14.7109375" style="49" customWidth="1"/>
    <col min="7366" max="7366" width="14.5703125" style="49" customWidth="1"/>
    <col min="7367" max="7367" width="13" style="49" customWidth="1"/>
    <col min="7368" max="7368" width="15" style="49" customWidth="1"/>
    <col min="7369" max="7370" width="12.140625" style="49" customWidth="1"/>
    <col min="7371" max="7371" width="12" style="49" customWidth="1"/>
    <col min="7372" max="7372" width="13.5703125" style="49" customWidth="1"/>
    <col min="7373" max="7373" width="14" style="49" customWidth="1"/>
    <col min="7374" max="7374" width="12.28515625" style="49" customWidth="1"/>
    <col min="7375" max="7375" width="14.140625" style="49" customWidth="1"/>
    <col min="7376" max="7376" width="13" style="49" customWidth="1"/>
    <col min="7377" max="7377" width="13.5703125" style="49" customWidth="1"/>
    <col min="7378" max="7378" width="12.42578125" style="49" customWidth="1"/>
    <col min="7379" max="7379" width="12.5703125" style="49" customWidth="1"/>
    <col min="7380" max="7380" width="11.7109375" style="49" customWidth="1"/>
    <col min="7381" max="7381" width="13.7109375" style="49" customWidth="1"/>
    <col min="7382" max="7382" width="13.28515625" style="49" customWidth="1"/>
    <col min="7383" max="7383" width="13.140625" style="49" customWidth="1"/>
    <col min="7384" max="7384" width="12" style="49" customWidth="1"/>
    <col min="7385" max="7385" width="12.140625" style="49" customWidth="1"/>
    <col min="7386" max="7386" width="12.28515625" style="49" customWidth="1"/>
    <col min="7387" max="7387" width="12.140625" style="49" customWidth="1"/>
    <col min="7388" max="7388" width="12.5703125" style="49" customWidth="1"/>
    <col min="7389" max="7605" width="9.140625" style="49"/>
    <col min="7606" max="7606" width="25.42578125" style="49" customWidth="1"/>
    <col min="7607" max="7607" width="56.28515625" style="49" customWidth="1"/>
    <col min="7608" max="7608" width="14" style="49" customWidth="1"/>
    <col min="7609" max="7610" width="14.5703125" style="49" customWidth="1"/>
    <col min="7611" max="7611" width="14.140625" style="49" customWidth="1"/>
    <col min="7612" max="7612" width="15.140625" style="49" customWidth="1"/>
    <col min="7613" max="7613" width="13.85546875" style="49" customWidth="1"/>
    <col min="7614" max="7615" width="14.7109375" style="49" customWidth="1"/>
    <col min="7616" max="7616" width="12.85546875" style="49" customWidth="1"/>
    <col min="7617" max="7617" width="13.5703125" style="49" customWidth="1"/>
    <col min="7618" max="7618" width="12.7109375" style="49" customWidth="1"/>
    <col min="7619" max="7619" width="13.42578125" style="49" customWidth="1"/>
    <col min="7620" max="7620" width="13.140625" style="49" customWidth="1"/>
    <col min="7621" max="7621" width="14.7109375" style="49" customWidth="1"/>
    <col min="7622" max="7622" width="14.5703125" style="49" customWidth="1"/>
    <col min="7623" max="7623" width="13" style="49" customWidth="1"/>
    <col min="7624" max="7624" width="15" style="49" customWidth="1"/>
    <col min="7625" max="7626" width="12.140625" style="49" customWidth="1"/>
    <col min="7627" max="7627" width="12" style="49" customWidth="1"/>
    <col min="7628" max="7628" width="13.5703125" style="49" customWidth="1"/>
    <col min="7629" max="7629" width="14" style="49" customWidth="1"/>
    <col min="7630" max="7630" width="12.28515625" style="49" customWidth="1"/>
    <col min="7631" max="7631" width="14.140625" style="49" customWidth="1"/>
    <col min="7632" max="7632" width="13" style="49" customWidth="1"/>
    <col min="7633" max="7633" width="13.5703125" style="49" customWidth="1"/>
    <col min="7634" max="7634" width="12.42578125" style="49" customWidth="1"/>
    <col min="7635" max="7635" width="12.5703125" style="49" customWidth="1"/>
    <col min="7636" max="7636" width="11.7109375" style="49" customWidth="1"/>
    <col min="7637" max="7637" width="13.7109375" style="49" customWidth="1"/>
    <col min="7638" max="7638" width="13.28515625" style="49" customWidth="1"/>
    <col min="7639" max="7639" width="13.140625" style="49" customWidth="1"/>
    <col min="7640" max="7640" width="12" style="49" customWidth="1"/>
    <col min="7641" max="7641" width="12.140625" style="49" customWidth="1"/>
    <col min="7642" max="7642" width="12.28515625" style="49" customWidth="1"/>
    <col min="7643" max="7643" width="12.140625" style="49" customWidth="1"/>
    <col min="7644" max="7644" width="12.5703125" style="49" customWidth="1"/>
    <col min="7645" max="7861" width="9.140625" style="49"/>
    <col min="7862" max="7862" width="25.42578125" style="49" customWidth="1"/>
    <col min="7863" max="7863" width="56.28515625" style="49" customWidth="1"/>
    <col min="7864" max="7864" width="14" style="49" customWidth="1"/>
    <col min="7865" max="7866" width="14.5703125" style="49" customWidth="1"/>
    <col min="7867" max="7867" width="14.140625" style="49" customWidth="1"/>
    <col min="7868" max="7868" width="15.140625" style="49" customWidth="1"/>
    <col min="7869" max="7869" width="13.85546875" style="49" customWidth="1"/>
    <col min="7870" max="7871" width="14.7109375" style="49" customWidth="1"/>
    <col min="7872" max="7872" width="12.85546875" style="49" customWidth="1"/>
    <col min="7873" max="7873" width="13.5703125" style="49" customWidth="1"/>
    <col min="7874" max="7874" width="12.7109375" style="49" customWidth="1"/>
    <col min="7875" max="7875" width="13.42578125" style="49" customWidth="1"/>
    <col min="7876" max="7876" width="13.140625" style="49" customWidth="1"/>
    <col min="7877" max="7877" width="14.7109375" style="49" customWidth="1"/>
    <col min="7878" max="7878" width="14.5703125" style="49" customWidth="1"/>
    <col min="7879" max="7879" width="13" style="49" customWidth="1"/>
    <col min="7880" max="7880" width="15" style="49" customWidth="1"/>
    <col min="7881" max="7882" width="12.140625" style="49" customWidth="1"/>
    <col min="7883" max="7883" width="12" style="49" customWidth="1"/>
    <col min="7884" max="7884" width="13.5703125" style="49" customWidth="1"/>
    <col min="7885" max="7885" width="14" style="49" customWidth="1"/>
    <col min="7886" max="7886" width="12.28515625" style="49" customWidth="1"/>
    <col min="7887" max="7887" width="14.140625" style="49" customWidth="1"/>
    <col min="7888" max="7888" width="13" style="49" customWidth="1"/>
    <col min="7889" max="7889" width="13.5703125" style="49" customWidth="1"/>
    <col min="7890" max="7890" width="12.42578125" style="49" customWidth="1"/>
    <col min="7891" max="7891" width="12.5703125" style="49" customWidth="1"/>
    <col min="7892" max="7892" width="11.7109375" style="49" customWidth="1"/>
    <col min="7893" max="7893" width="13.7109375" style="49" customWidth="1"/>
    <col min="7894" max="7894" width="13.28515625" style="49" customWidth="1"/>
    <col min="7895" max="7895" width="13.140625" style="49" customWidth="1"/>
    <col min="7896" max="7896" width="12" style="49" customWidth="1"/>
    <col min="7897" max="7897" width="12.140625" style="49" customWidth="1"/>
    <col min="7898" max="7898" width="12.28515625" style="49" customWidth="1"/>
    <col min="7899" max="7899" width="12.140625" style="49" customWidth="1"/>
    <col min="7900" max="7900" width="12.5703125" style="49" customWidth="1"/>
    <col min="7901" max="8117" width="9.140625" style="49"/>
    <col min="8118" max="8118" width="25.42578125" style="49" customWidth="1"/>
    <col min="8119" max="8119" width="56.28515625" style="49" customWidth="1"/>
    <col min="8120" max="8120" width="14" style="49" customWidth="1"/>
    <col min="8121" max="8122" width="14.5703125" style="49" customWidth="1"/>
    <col min="8123" max="8123" width="14.140625" style="49" customWidth="1"/>
    <col min="8124" max="8124" width="15.140625" style="49" customWidth="1"/>
    <col min="8125" max="8125" width="13.85546875" style="49" customWidth="1"/>
    <col min="8126" max="8127" width="14.7109375" style="49" customWidth="1"/>
    <col min="8128" max="8128" width="12.85546875" style="49" customWidth="1"/>
    <col min="8129" max="8129" width="13.5703125" style="49" customWidth="1"/>
    <col min="8130" max="8130" width="12.7109375" style="49" customWidth="1"/>
    <col min="8131" max="8131" width="13.42578125" style="49" customWidth="1"/>
    <col min="8132" max="8132" width="13.140625" style="49" customWidth="1"/>
    <col min="8133" max="8133" width="14.7109375" style="49" customWidth="1"/>
    <col min="8134" max="8134" width="14.5703125" style="49" customWidth="1"/>
    <col min="8135" max="8135" width="13" style="49" customWidth="1"/>
    <col min="8136" max="8136" width="15" style="49" customWidth="1"/>
    <col min="8137" max="8138" width="12.140625" style="49" customWidth="1"/>
    <col min="8139" max="8139" width="12" style="49" customWidth="1"/>
    <col min="8140" max="8140" width="13.5703125" style="49" customWidth="1"/>
    <col min="8141" max="8141" width="14" style="49" customWidth="1"/>
    <col min="8142" max="8142" width="12.28515625" style="49" customWidth="1"/>
    <col min="8143" max="8143" width="14.140625" style="49" customWidth="1"/>
    <col min="8144" max="8144" width="13" style="49" customWidth="1"/>
    <col min="8145" max="8145" width="13.5703125" style="49" customWidth="1"/>
    <col min="8146" max="8146" width="12.42578125" style="49" customWidth="1"/>
    <col min="8147" max="8147" width="12.5703125" style="49" customWidth="1"/>
    <col min="8148" max="8148" width="11.7109375" style="49" customWidth="1"/>
    <col min="8149" max="8149" width="13.7109375" style="49" customWidth="1"/>
    <col min="8150" max="8150" width="13.28515625" style="49" customWidth="1"/>
    <col min="8151" max="8151" width="13.140625" style="49" customWidth="1"/>
    <col min="8152" max="8152" width="12" style="49" customWidth="1"/>
    <col min="8153" max="8153" width="12.140625" style="49" customWidth="1"/>
    <col min="8154" max="8154" width="12.28515625" style="49" customWidth="1"/>
    <col min="8155" max="8155" width="12.140625" style="49" customWidth="1"/>
    <col min="8156" max="8156" width="12.5703125" style="49" customWidth="1"/>
    <col min="8157" max="8373" width="9.140625" style="49"/>
    <col min="8374" max="8374" width="25.42578125" style="49" customWidth="1"/>
    <col min="8375" max="8375" width="56.28515625" style="49" customWidth="1"/>
    <col min="8376" max="8376" width="14" style="49" customWidth="1"/>
    <col min="8377" max="8378" width="14.5703125" style="49" customWidth="1"/>
    <col min="8379" max="8379" width="14.140625" style="49" customWidth="1"/>
    <col min="8380" max="8380" width="15.140625" style="49" customWidth="1"/>
    <col min="8381" max="8381" width="13.85546875" style="49" customWidth="1"/>
    <col min="8382" max="8383" width="14.7109375" style="49" customWidth="1"/>
    <col min="8384" max="8384" width="12.85546875" style="49" customWidth="1"/>
    <col min="8385" max="8385" width="13.5703125" style="49" customWidth="1"/>
    <col min="8386" max="8386" width="12.7109375" style="49" customWidth="1"/>
    <col min="8387" max="8387" width="13.42578125" style="49" customWidth="1"/>
    <col min="8388" max="8388" width="13.140625" style="49" customWidth="1"/>
    <col min="8389" max="8389" width="14.7109375" style="49" customWidth="1"/>
    <col min="8390" max="8390" width="14.5703125" style="49" customWidth="1"/>
    <col min="8391" max="8391" width="13" style="49" customWidth="1"/>
    <col min="8392" max="8392" width="15" style="49" customWidth="1"/>
    <col min="8393" max="8394" width="12.140625" style="49" customWidth="1"/>
    <col min="8395" max="8395" width="12" style="49" customWidth="1"/>
    <col min="8396" max="8396" width="13.5703125" style="49" customWidth="1"/>
    <col min="8397" max="8397" width="14" style="49" customWidth="1"/>
    <col min="8398" max="8398" width="12.28515625" style="49" customWidth="1"/>
    <col min="8399" max="8399" width="14.140625" style="49" customWidth="1"/>
    <col min="8400" max="8400" width="13" style="49" customWidth="1"/>
    <col min="8401" max="8401" width="13.5703125" style="49" customWidth="1"/>
    <col min="8402" max="8402" width="12.42578125" style="49" customWidth="1"/>
    <col min="8403" max="8403" width="12.5703125" style="49" customWidth="1"/>
    <col min="8404" max="8404" width="11.7109375" style="49" customWidth="1"/>
    <col min="8405" max="8405" width="13.7109375" style="49" customWidth="1"/>
    <col min="8406" max="8406" width="13.28515625" style="49" customWidth="1"/>
    <col min="8407" max="8407" width="13.140625" style="49" customWidth="1"/>
    <col min="8408" max="8408" width="12" style="49" customWidth="1"/>
    <col min="8409" max="8409" width="12.140625" style="49" customWidth="1"/>
    <col min="8410" max="8410" width="12.28515625" style="49" customWidth="1"/>
    <col min="8411" max="8411" width="12.140625" style="49" customWidth="1"/>
    <col min="8412" max="8412" width="12.5703125" style="49" customWidth="1"/>
    <col min="8413" max="8629" width="9.140625" style="49"/>
    <col min="8630" max="8630" width="25.42578125" style="49" customWidth="1"/>
    <col min="8631" max="8631" width="56.28515625" style="49" customWidth="1"/>
    <col min="8632" max="8632" width="14" style="49" customWidth="1"/>
    <col min="8633" max="8634" width="14.5703125" style="49" customWidth="1"/>
    <col min="8635" max="8635" width="14.140625" style="49" customWidth="1"/>
    <col min="8636" max="8636" width="15.140625" style="49" customWidth="1"/>
    <col min="8637" max="8637" width="13.85546875" style="49" customWidth="1"/>
    <col min="8638" max="8639" width="14.7109375" style="49" customWidth="1"/>
    <col min="8640" max="8640" width="12.85546875" style="49" customWidth="1"/>
    <col min="8641" max="8641" width="13.5703125" style="49" customWidth="1"/>
    <col min="8642" max="8642" width="12.7109375" style="49" customWidth="1"/>
    <col min="8643" max="8643" width="13.42578125" style="49" customWidth="1"/>
    <col min="8644" max="8644" width="13.140625" style="49" customWidth="1"/>
    <col min="8645" max="8645" width="14.7109375" style="49" customWidth="1"/>
    <col min="8646" max="8646" width="14.5703125" style="49" customWidth="1"/>
    <col min="8647" max="8647" width="13" style="49" customWidth="1"/>
    <col min="8648" max="8648" width="15" style="49" customWidth="1"/>
    <col min="8649" max="8650" width="12.140625" style="49" customWidth="1"/>
    <col min="8651" max="8651" width="12" style="49" customWidth="1"/>
    <col min="8652" max="8652" width="13.5703125" style="49" customWidth="1"/>
    <col min="8653" max="8653" width="14" style="49" customWidth="1"/>
    <col min="8654" max="8654" width="12.28515625" style="49" customWidth="1"/>
    <col min="8655" max="8655" width="14.140625" style="49" customWidth="1"/>
    <col min="8656" max="8656" width="13" style="49" customWidth="1"/>
    <col min="8657" max="8657" width="13.5703125" style="49" customWidth="1"/>
    <col min="8658" max="8658" width="12.42578125" style="49" customWidth="1"/>
    <col min="8659" max="8659" width="12.5703125" style="49" customWidth="1"/>
    <col min="8660" max="8660" width="11.7109375" style="49" customWidth="1"/>
    <col min="8661" max="8661" width="13.7109375" style="49" customWidth="1"/>
    <col min="8662" max="8662" width="13.28515625" style="49" customWidth="1"/>
    <col min="8663" max="8663" width="13.140625" style="49" customWidth="1"/>
    <col min="8664" max="8664" width="12" style="49" customWidth="1"/>
    <col min="8665" max="8665" width="12.140625" style="49" customWidth="1"/>
    <col min="8666" max="8666" width="12.28515625" style="49" customWidth="1"/>
    <col min="8667" max="8667" width="12.140625" style="49" customWidth="1"/>
    <col min="8668" max="8668" width="12.5703125" style="49" customWidth="1"/>
    <col min="8669" max="8885" width="9.140625" style="49"/>
    <col min="8886" max="8886" width="25.42578125" style="49" customWidth="1"/>
    <col min="8887" max="8887" width="56.28515625" style="49" customWidth="1"/>
    <col min="8888" max="8888" width="14" style="49" customWidth="1"/>
    <col min="8889" max="8890" width="14.5703125" style="49" customWidth="1"/>
    <col min="8891" max="8891" width="14.140625" style="49" customWidth="1"/>
    <col min="8892" max="8892" width="15.140625" style="49" customWidth="1"/>
    <col min="8893" max="8893" width="13.85546875" style="49" customWidth="1"/>
    <col min="8894" max="8895" width="14.7109375" style="49" customWidth="1"/>
    <col min="8896" max="8896" width="12.85546875" style="49" customWidth="1"/>
    <col min="8897" max="8897" width="13.5703125" style="49" customWidth="1"/>
    <col min="8898" max="8898" width="12.7109375" style="49" customWidth="1"/>
    <col min="8899" max="8899" width="13.42578125" style="49" customWidth="1"/>
    <col min="8900" max="8900" width="13.140625" style="49" customWidth="1"/>
    <col min="8901" max="8901" width="14.7109375" style="49" customWidth="1"/>
    <col min="8902" max="8902" width="14.5703125" style="49" customWidth="1"/>
    <col min="8903" max="8903" width="13" style="49" customWidth="1"/>
    <col min="8904" max="8904" width="15" style="49" customWidth="1"/>
    <col min="8905" max="8906" width="12.140625" style="49" customWidth="1"/>
    <col min="8907" max="8907" width="12" style="49" customWidth="1"/>
    <col min="8908" max="8908" width="13.5703125" style="49" customWidth="1"/>
    <col min="8909" max="8909" width="14" style="49" customWidth="1"/>
    <col min="8910" max="8910" width="12.28515625" style="49" customWidth="1"/>
    <col min="8911" max="8911" width="14.140625" style="49" customWidth="1"/>
    <col min="8912" max="8912" width="13" style="49" customWidth="1"/>
    <col min="8913" max="8913" width="13.5703125" style="49" customWidth="1"/>
    <col min="8914" max="8914" width="12.42578125" style="49" customWidth="1"/>
    <col min="8915" max="8915" width="12.5703125" style="49" customWidth="1"/>
    <col min="8916" max="8916" width="11.7109375" style="49" customWidth="1"/>
    <col min="8917" max="8917" width="13.7109375" style="49" customWidth="1"/>
    <col min="8918" max="8918" width="13.28515625" style="49" customWidth="1"/>
    <col min="8919" max="8919" width="13.140625" style="49" customWidth="1"/>
    <col min="8920" max="8920" width="12" style="49" customWidth="1"/>
    <col min="8921" max="8921" width="12.140625" style="49" customWidth="1"/>
    <col min="8922" max="8922" width="12.28515625" style="49" customWidth="1"/>
    <col min="8923" max="8923" width="12.140625" style="49" customWidth="1"/>
    <col min="8924" max="8924" width="12.5703125" style="49" customWidth="1"/>
    <col min="8925" max="9141" width="9.140625" style="49"/>
    <col min="9142" max="9142" width="25.42578125" style="49" customWidth="1"/>
    <col min="9143" max="9143" width="56.28515625" style="49" customWidth="1"/>
    <col min="9144" max="9144" width="14" style="49" customWidth="1"/>
    <col min="9145" max="9146" width="14.5703125" style="49" customWidth="1"/>
    <col min="9147" max="9147" width="14.140625" style="49" customWidth="1"/>
    <col min="9148" max="9148" width="15.140625" style="49" customWidth="1"/>
    <col min="9149" max="9149" width="13.85546875" style="49" customWidth="1"/>
    <col min="9150" max="9151" width="14.7109375" style="49" customWidth="1"/>
    <col min="9152" max="9152" width="12.85546875" style="49" customWidth="1"/>
    <col min="9153" max="9153" width="13.5703125" style="49" customWidth="1"/>
    <col min="9154" max="9154" width="12.7109375" style="49" customWidth="1"/>
    <col min="9155" max="9155" width="13.42578125" style="49" customWidth="1"/>
    <col min="9156" max="9156" width="13.140625" style="49" customWidth="1"/>
    <col min="9157" max="9157" width="14.7109375" style="49" customWidth="1"/>
    <col min="9158" max="9158" width="14.5703125" style="49" customWidth="1"/>
    <col min="9159" max="9159" width="13" style="49" customWidth="1"/>
    <col min="9160" max="9160" width="15" style="49" customWidth="1"/>
    <col min="9161" max="9162" width="12.140625" style="49" customWidth="1"/>
    <col min="9163" max="9163" width="12" style="49" customWidth="1"/>
    <col min="9164" max="9164" width="13.5703125" style="49" customWidth="1"/>
    <col min="9165" max="9165" width="14" style="49" customWidth="1"/>
    <col min="9166" max="9166" width="12.28515625" style="49" customWidth="1"/>
    <col min="9167" max="9167" width="14.140625" style="49" customWidth="1"/>
    <col min="9168" max="9168" width="13" style="49" customWidth="1"/>
    <col min="9169" max="9169" width="13.5703125" style="49" customWidth="1"/>
    <col min="9170" max="9170" width="12.42578125" style="49" customWidth="1"/>
    <col min="9171" max="9171" width="12.5703125" style="49" customWidth="1"/>
    <col min="9172" max="9172" width="11.7109375" style="49" customWidth="1"/>
    <col min="9173" max="9173" width="13.7109375" style="49" customWidth="1"/>
    <col min="9174" max="9174" width="13.28515625" style="49" customWidth="1"/>
    <col min="9175" max="9175" width="13.140625" style="49" customWidth="1"/>
    <col min="9176" max="9176" width="12" style="49" customWidth="1"/>
    <col min="9177" max="9177" width="12.140625" style="49" customWidth="1"/>
    <col min="9178" max="9178" width="12.28515625" style="49" customWidth="1"/>
    <col min="9179" max="9179" width="12.140625" style="49" customWidth="1"/>
    <col min="9180" max="9180" width="12.5703125" style="49" customWidth="1"/>
    <col min="9181" max="9397" width="9.140625" style="49"/>
    <col min="9398" max="9398" width="25.42578125" style="49" customWidth="1"/>
    <col min="9399" max="9399" width="56.28515625" style="49" customWidth="1"/>
    <col min="9400" max="9400" width="14" style="49" customWidth="1"/>
    <col min="9401" max="9402" width="14.5703125" style="49" customWidth="1"/>
    <col min="9403" max="9403" width="14.140625" style="49" customWidth="1"/>
    <col min="9404" max="9404" width="15.140625" style="49" customWidth="1"/>
    <col min="9405" max="9405" width="13.85546875" style="49" customWidth="1"/>
    <col min="9406" max="9407" width="14.7109375" style="49" customWidth="1"/>
    <col min="9408" max="9408" width="12.85546875" style="49" customWidth="1"/>
    <col min="9409" max="9409" width="13.5703125" style="49" customWidth="1"/>
    <col min="9410" max="9410" width="12.7109375" style="49" customWidth="1"/>
    <col min="9411" max="9411" width="13.42578125" style="49" customWidth="1"/>
    <col min="9412" max="9412" width="13.140625" style="49" customWidth="1"/>
    <col min="9413" max="9413" width="14.7109375" style="49" customWidth="1"/>
    <col min="9414" max="9414" width="14.5703125" style="49" customWidth="1"/>
    <col min="9415" max="9415" width="13" style="49" customWidth="1"/>
    <col min="9416" max="9416" width="15" style="49" customWidth="1"/>
    <col min="9417" max="9418" width="12.140625" style="49" customWidth="1"/>
    <col min="9419" max="9419" width="12" style="49" customWidth="1"/>
    <col min="9420" max="9420" width="13.5703125" style="49" customWidth="1"/>
    <col min="9421" max="9421" width="14" style="49" customWidth="1"/>
    <col min="9422" max="9422" width="12.28515625" style="49" customWidth="1"/>
    <col min="9423" max="9423" width="14.140625" style="49" customWidth="1"/>
    <col min="9424" max="9424" width="13" style="49" customWidth="1"/>
    <col min="9425" max="9425" width="13.5703125" style="49" customWidth="1"/>
    <col min="9426" max="9426" width="12.42578125" style="49" customWidth="1"/>
    <col min="9427" max="9427" width="12.5703125" style="49" customWidth="1"/>
    <col min="9428" max="9428" width="11.7109375" style="49" customWidth="1"/>
    <col min="9429" max="9429" width="13.7109375" style="49" customWidth="1"/>
    <col min="9430" max="9430" width="13.28515625" style="49" customWidth="1"/>
    <col min="9431" max="9431" width="13.140625" style="49" customWidth="1"/>
    <col min="9432" max="9432" width="12" style="49" customWidth="1"/>
    <col min="9433" max="9433" width="12.140625" style="49" customWidth="1"/>
    <col min="9434" max="9434" width="12.28515625" style="49" customWidth="1"/>
    <col min="9435" max="9435" width="12.140625" style="49" customWidth="1"/>
    <col min="9436" max="9436" width="12.5703125" style="49" customWidth="1"/>
    <col min="9437" max="9653" width="9.140625" style="49"/>
    <col min="9654" max="9654" width="25.42578125" style="49" customWidth="1"/>
    <col min="9655" max="9655" width="56.28515625" style="49" customWidth="1"/>
    <col min="9656" max="9656" width="14" style="49" customWidth="1"/>
    <col min="9657" max="9658" width="14.5703125" style="49" customWidth="1"/>
    <col min="9659" max="9659" width="14.140625" style="49" customWidth="1"/>
    <col min="9660" max="9660" width="15.140625" style="49" customWidth="1"/>
    <col min="9661" max="9661" width="13.85546875" style="49" customWidth="1"/>
    <col min="9662" max="9663" width="14.7109375" style="49" customWidth="1"/>
    <col min="9664" max="9664" width="12.85546875" style="49" customWidth="1"/>
    <col min="9665" max="9665" width="13.5703125" style="49" customWidth="1"/>
    <col min="9666" max="9666" width="12.7109375" style="49" customWidth="1"/>
    <col min="9667" max="9667" width="13.42578125" style="49" customWidth="1"/>
    <col min="9668" max="9668" width="13.140625" style="49" customWidth="1"/>
    <col min="9669" max="9669" width="14.7109375" style="49" customWidth="1"/>
    <col min="9670" max="9670" width="14.5703125" style="49" customWidth="1"/>
    <col min="9671" max="9671" width="13" style="49" customWidth="1"/>
    <col min="9672" max="9672" width="15" style="49" customWidth="1"/>
    <col min="9673" max="9674" width="12.140625" style="49" customWidth="1"/>
    <col min="9675" max="9675" width="12" style="49" customWidth="1"/>
    <col min="9676" max="9676" width="13.5703125" style="49" customWidth="1"/>
    <col min="9677" max="9677" width="14" style="49" customWidth="1"/>
    <col min="9678" max="9678" width="12.28515625" style="49" customWidth="1"/>
    <col min="9679" max="9679" width="14.140625" style="49" customWidth="1"/>
    <col min="9680" max="9680" width="13" style="49" customWidth="1"/>
    <col min="9681" max="9681" width="13.5703125" style="49" customWidth="1"/>
    <col min="9682" max="9682" width="12.42578125" style="49" customWidth="1"/>
    <col min="9683" max="9683" width="12.5703125" style="49" customWidth="1"/>
    <col min="9684" max="9684" width="11.7109375" style="49" customWidth="1"/>
    <col min="9685" max="9685" width="13.7109375" style="49" customWidth="1"/>
    <col min="9686" max="9686" width="13.28515625" style="49" customWidth="1"/>
    <col min="9687" max="9687" width="13.140625" style="49" customWidth="1"/>
    <col min="9688" max="9688" width="12" style="49" customWidth="1"/>
    <col min="9689" max="9689" width="12.140625" style="49" customWidth="1"/>
    <col min="9690" max="9690" width="12.28515625" style="49" customWidth="1"/>
    <col min="9691" max="9691" width="12.140625" style="49" customWidth="1"/>
    <col min="9692" max="9692" width="12.5703125" style="49" customWidth="1"/>
    <col min="9693" max="9909" width="9.140625" style="49"/>
    <col min="9910" max="9910" width="25.42578125" style="49" customWidth="1"/>
    <col min="9911" max="9911" width="56.28515625" style="49" customWidth="1"/>
    <col min="9912" max="9912" width="14" style="49" customWidth="1"/>
    <col min="9913" max="9914" width="14.5703125" style="49" customWidth="1"/>
    <col min="9915" max="9915" width="14.140625" style="49" customWidth="1"/>
    <col min="9916" max="9916" width="15.140625" style="49" customWidth="1"/>
    <col min="9917" max="9917" width="13.85546875" style="49" customWidth="1"/>
    <col min="9918" max="9919" width="14.7109375" style="49" customWidth="1"/>
    <col min="9920" max="9920" width="12.85546875" style="49" customWidth="1"/>
    <col min="9921" max="9921" width="13.5703125" style="49" customWidth="1"/>
    <col min="9922" max="9922" width="12.7109375" style="49" customWidth="1"/>
    <col min="9923" max="9923" width="13.42578125" style="49" customWidth="1"/>
    <col min="9924" max="9924" width="13.140625" style="49" customWidth="1"/>
    <col min="9925" max="9925" width="14.7109375" style="49" customWidth="1"/>
    <col min="9926" max="9926" width="14.5703125" style="49" customWidth="1"/>
    <col min="9927" max="9927" width="13" style="49" customWidth="1"/>
    <col min="9928" max="9928" width="15" style="49" customWidth="1"/>
    <col min="9929" max="9930" width="12.140625" style="49" customWidth="1"/>
    <col min="9931" max="9931" width="12" style="49" customWidth="1"/>
    <col min="9932" max="9932" width="13.5703125" style="49" customWidth="1"/>
    <col min="9933" max="9933" width="14" style="49" customWidth="1"/>
    <col min="9934" max="9934" width="12.28515625" style="49" customWidth="1"/>
    <col min="9935" max="9935" width="14.140625" style="49" customWidth="1"/>
    <col min="9936" max="9936" width="13" style="49" customWidth="1"/>
    <col min="9937" max="9937" width="13.5703125" style="49" customWidth="1"/>
    <col min="9938" max="9938" width="12.42578125" style="49" customWidth="1"/>
    <col min="9939" max="9939" width="12.5703125" style="49" customWidth="1"/>
    <col min="9940" max="9940" width="11.7109375" style="49" customWidth="1"/>
    <col min="9941" max="9941" width="13.7109375" style="49" customWidth="1"/>
    <col min="9942" max="9942" width="13.28515625" style="49" customWidth="1"/>
    <col min="9943" max="9943" width="13.140625" style="49" customWidth="1"/>
    <col min="9944" max="9944" width="12" style="49" customWidth="1"/>
    <col min="9945" max="9945" width="12.140625" style="49" customWidth="1"/>
    <col min="9946" max="9946" width="12.28515625" style="49" customWidth="1"/>
    <col min="9947" max="9947" width="12.140625" style="49" customWidth="1"/>
    <col min="9948" max="9948" width="12.5703125" style="49" customWidth="1"/>
    <col min="9949" max="10165" width="9.140625" style="49"/>
    <col min="10166" max="10166" width="25.42578125" style="49" customWidth="1"/>
    <col min="10167" max="10167" width="56.28515625" style="49" customWidth="1"/>
    <col min="10168" max="10168" width="14" style="49" customWidth="1"/>
    <col min="10169" max="10170" width="14.5703125" style="49" customWidth="1"/>
    <col min="10171" max="10171" width="14.140625" style="49" customWidth="1"/>
    <col min="10172" max="10172" width="15.140625" style="49" customWidth="1"/>
    <col min="10173" max="10173" width="13.85546875" style="49" customWidth="1"/>
    <col min="10174" max="10175" width="14.7109375" style="49" customWidth="1"/>
    <col min="10176" max="10176" width="12.85546875" style="49" customWidth="1"/>
    <col min="10177" max="10177" width="13.5703125" style="49" customWidth="1"/>
    <col min="10178" max="10178" width="12.7109375" style="49" customWidth="1"/>
    <col min="10179" max="10179" width="13.42578125" style="49" customWidth="1"/>
    <col min="10180" max="10180" width="13.140625" style="49" customWidth="1"/>
    <col min="10181" max="10181" width="14.7109375" style="49" customWidth="1"/>
    <col min="10182" max="10182" width="14.5703125" style="49" customWidth="1"/>
    <col min="10183" max="10183" width="13" style="49" customWidth="1"/>
    <col min="10184" max="10184" width="15" style="49" customWidth="1"/>
    <col min="10185" max="10186" width="12.140625" style="49" customWidth="1"/>
    <col min="10187" max="10187" width="12" style="49" customWidth="1"/>
    <col min="10188" max="10188" width="13.5703125" style="49" customWidth="1"/>
    <col min="10189" max="10189" width="14" style="49" customWidth="1"/>
    <col min="10190" max="10190" width="12.28515625" style="49" customWidth="1"/>
    <col min="10191" max="10191" width="14.140625" style="49" customWidth="1"/>
    <col min="10192" max="10192" width="13" style="49" customWidth="1"/>
    <col min="10193" max="10193" width="13.5703125" style="49" customWidth="1"/>
    <col min="10194" max="10194" width="12.42578125" style="49" customWidth="1"/>
    <col min="10195" max="10195" width="12.5703125" style="49" customWidth="1"/>
    <col min="10196" max="10196" width="11.7109375" style="49" customWidth="1"/>
    <col min="10197" max="10197" width="13.7109375" style="49" customWidth="1"/>
    <col min="10198" max="10198" width="13.28515625" style="49" customWidth="1"/>
    <col min="10199" max="10199" width="13.140625" style="49" customWidth="1"/>
    <col min="10200" max="10200" width="12" style="49" customWidth="1"/>
    <col min="10201" max="10201" width="12.140625" style="49" customWidth="1"/>
    <col min="10202" max="10202" width="12.28515625" style="49" customWidth="1"/>
    <col min="10203" max="10203" width="12.140625" style="49" customWidth="1"/>
    <col min="10204" max="10204" width="12.5703125" style="49" customWidth="1"/>
    <col min="10205" max="10421" width="9.140625" style="49"/>
    <col min="10422" max="10422" width="25.42578125" style="49" customWidth="1"/>
    <col min="10423" max="10423" width="56.28515625" style="49" customWidth="1"/>
    <col min="10424" max="10424" width="14" style="49" customWidth="1"/>
    <col min="10425" max="10426" width="14.5703125" style="49" customWidth="1"/>
    <col min="10427" max="10427" width="14.140625" style="49" customWidth="1"/>
    <col min="10428" max="10428" width="15.140625" style="49" customWidth="1"/>
    <col min="10429" max="10429" width="13.85546875" style="49" customWidth="1"/>
    <col min="10430" max="10431" width="14.7109375" style="49" customWidth="1"/>
    <col min="10432" max="10432" width="12.85546875" style="49" customWidth="1"/>
    <col min="10433" max="10433" width="13.5703125" style="49" customWidth="1"/>
    <col min="10434" max="10434" width="12.7109375" style="49" customWidth="1"/>
    <col min="10435" max="10435" width="13.42578125" style="49" customWidth="1"/>
    <col min="10436" max="10436" width="13.140625" style="49" customWidth="1"/>
    <col min="10437" max="10437" width="14.7109375" style="49" customWidth="1"/>
    <col min="10438" max="10438" width="14.5703125" style="49" customWidth="1"/>
    <col min="10439" max="10439" width="13" style="49" customWidth="1"/>
    <col min="10440" max="10440" width="15" style="49" customWidth="1"/>
    <col min="10441" max="10442" width="12.140625" style="49" customWidth="1"/>
    <col min="10443" max="10443" width="12" style="49" customWidth="1"/>
    <col min="10444" max="10444" width="13.5703125" style="49" customWidth="1"/>
    <col min="10445" max="10445" width="14" style="49" customWidth="1"/>
    <col min="10446" max="10446" width="12.28515625" style="49" customWidth="1"/>
    <col min="10447" max="10447" width="14.140625" style="49" customWidth="1"/>
    <col min="10448" max="10448" width="13" style="49" customWidth="1"/>
    <col min="10449" max="10449" width="13.5703125" style="49" customWidth="1"/>
    <col min="10450" max="10450" width="12.42578125" style="49" customWidth="1"/>
    <col min="10451" max="10451" width="12.5703125" style="49" customWidth="1"/>
    <col min="10452" max="10452" width="11.7109375" style="49" customWidth="1"/>
    <col min="10453" max="10453" width="13.7109375" style="49" customWidth="1"/>
    <col min="10454" max="10454" width="13.28515625" style="49" customWidth="1"/>
    <col min="10455" max="10455" width="13.140625" style="49" customWidth="1"/>
    <col min="10456" max="10456" width="12" style="49" customWidth="1"/>
    <col min="10457" max="10457" width="12.140625" style="49" customWidth="1"/>
    <col min="10458" max="10458" width="12.28515625" style="49" customWidth="1"/>
    <col min="10459" max="10459" width="12.140625" style="49" customWidth="1"/>
    <col min="10460" max="10460" width="12.5703125" style="49" customWidth="1"/>
    <col min="10461" max="10677" width="9.140625" style="49"/>
    <col min="10678" max="10678" width="25.42578125" style="49" customWidth="1"/>
    <col min="10679" max="10679" width="56.28515625" style="49" customWidth="1"/>
    <col min="10680" max="10680" width="14" style="49" customWidth="1"/>
    <col min="10681" max="10682" width="14.5703125" style="49" customWidth="1"/>
    <col min="10683" max="10683" width="14.140625" style="49" customWidth="1"/>
    <col min="10684" max="10684" width="15.140625" style="49" customWidth="1"/>
    <col min="10685" max="10685" width="13.85546875" style="49" customWidth="1"/>
    <col min="10686" max="10687" width="14.7109375" style="49" customWidth="1"/>
    <col min="10688" max="10688" width="12.85546875" style="49" customWidth="1"/>
    <col min="10689" max="10689" width="13.5703125" style="49" customWidth="1"/>
    <col min="10690" max="10690" width="12.7109375" style="49" customWidth="1"/>
    <col min="10691" max="10691" width="13.42578125" style="49" customWidth="1"/>
    <col min="10692" max="10692" width="13.140625" style="49" customWidth="1"/>
    <col min="10693" max="10693" width="14.7109375" style="49" customWidth="1"/>
    <col min="10694" max="10694" width="14.5703125" style="49" customWidth="1"/>
    <col min="10695" max="10695" width="13" style="49" customWidth="1"/>
    <col min="10696" max="10696" width="15" style="49" customWidth="1"/>
    <col min="10697" max="10698" width="12.140625" style="49" customWidth="1"/>
    <col min="10699" max="10699" width="12" style="49" customWidth="1"/>
    <col min="10700" max="10700" width="13.5703125" style="49" customWidth="1"/>
    <col min="10701" max="10701" width="14" style="49" customWidth="1"/>
    <col min="10702" max="10702" width="12.28515625" style="49" customWidth="1"/>
    <col min="10703" max="10703" width="14.140625" style="49" customWidth="1"/>
    <col min="10704" max="10704" width="13" style="49" customWidth="1"/>
    <col min="10705" max="10705" width="13.5703125" style="49" customWidth="1"/>
    <col min="10706" max="10706" width="12.42578125" style="49" customWidth="1"/>
    <col min="10707" max="10707" width="12.5703125" style="49" customWidth="1"/>
    <col min="10708" max="10708" width="11.7109375" style="49" customWidth="1"/>
    <col min="10709" max="10709" width="13.7109375" style="49" customWidth="1"/>
    <col min="10710" max="10710" width="13.28515625" style="49" customWidth="1"/>
    <col min="10711" max="10711" width="13.140625" style="49" customWidth="1"/>
    <col min="10712" max="10712" width="12" style="49" customWidth="1"/>
    <col min="10713" max="10713" width="12.140625" style="49" customWidth="1"/>
    <col min="10714" max="10714" width="12.28515625" style="49" customWidth="1"/>
    <col min="10715" max="10715" width="12.140625" style="49" customWidth="1"/>
    <col min="10716" max="10716" width="12.5703125" style="49" customWidth="1"/>
    <col min="10717" max="10933" width="9.140625" style="49"/>
    <col min="10934" max="10934" width="25.42578125" style="49" customWidth="1"/>
    <col min="10935" max="10935" width="56.28515625" style="49" customWidth="1"/>
    <col min="10936" max="10936" width="14" style="49" customWidth="1"/>
    <col min="10937" max="10938" width="14.5703125" style="49" customWidth="1"/>
    <col min="10939" max="10939" width="14.140625" style="49" customWidth="1"/>
    <col min="10940" max="10940" width="15.140625" style="49" customWidth="1"/>
    <col min="10941" max="10941" width="13.85546875" style="49" customWidth="1"/>
    <col min="10942" max="10943" width="14.7109375" style="49" customWidth="1"/>
    <col min="10944" max="10944" width="12.85546875" style="49" customWidth="1"/>
    <col min="10945" max="10945" width="13.5703125" style="49" customWidth="1"/>
    <col min="10946" max="10946" width="12.7109375" style="49" customWidth="1"/>
    <col min="10947" max="10947" width="13.42578125" style="49" customWidth="1"/>
    <col min="10948" max="10948" width="13.140625" style="49" customWidth="1"/>
    <col min="10949" max="10949" width="14.7109375" style="49" customWidth="1"/>
    <col min="10950" max="10950" width="14.5703125" style="49" customWidth="1"/>
    <col min="10951" max="10951" width="13" style="49" customWidth="1"/>
    <col min="10952" max="10952" width="15" style="49" customWidth="1"/>
    <col min="10953" max="10954" width="12.140625" style="49" customWidth="1"/>
    <col min="10955" max="10955" width="12" style="49" customWidth="1"/>
    <col min="10956" max="10956" width="13.5703125" style="49" customWidth="1"/>
    <col min="10957" max="10957" width="14" style="49" customWidth="1"/>
    <col min="10958" max="10958" width="12.28515625" style="49" customWidth="1"/>
    <col min="10959" max="10959" width="14.140625" style="49" customWidth="1"/>
    <col min="10960" max="10960" width="13" style="49" customWidth="1"/>
    <col min="10961" max="10961" width="13.5703125" style="49" customWidth="1"/>
    <col min="10962" max="10962" width="12.42578125" style="49" customWidth="1"/>
    <col min="10963" max="10963" width="12.5703125" style="49" customWidth="1"/>
    <col min="10964" max="10964" width="11.7109375" style="49" customWidth="1"/>
    <col min="10965" max="10965" width="13.7109375" style="49" customWidth="1"/>
    <col min="10966" max="10966" width="13.28515625" style="49" customWidth="1"/>
    <col min="10967" max="10967" width="13.140625" style="49" customWidth="1"/>
    <col min="10968" max="10968" width="12" style="49" customWidth="1"/>
    <col min="10969" max="10969" width="12.140625" style="49" customWidth="1"/>
    <col min="10970" max="10970" width="12.28515625" style="49" customWidth="1"/>
    <col min="10971" max="10971" width="12.140625" style="49" customWidth="1"/>
    <col min="10972" max="10972" width="12.5703125" style="49" customWidth="1"/>
    <col min="10973" max="11189" width="9.140625" style="49"/>
    <col min="11190" max="11190" width="25.42578125" style="49" customWidth="1"/>
    <col min="11191" max="11191" width="56.28515625" style="49" customWidth="1"/>
    <col min="11192" max="11192" width="14" style="49" customWidth="1"/>
    <col min="11193" max="11194" width="14.5703125" style="49" customWidth="1"/>
    <col min="11195" max="11195" width="14.140625" style="49" customWidth="1"/>
    <col min="11196" max="11196" width="15.140625" style="49" customWidth="1"/>
    <col min="11197" max="11197" width="13.85546875" style="49" customWidth="1"/>
    <col min="11198" max="11199" width="14.7109375" style="49" customWidth="1"/>
    <col min="11200" max="11200" width="12.85546875" style="49" customWidth="1"/>
    <col min="11201" max="11201" width="13.5703125" style="49" customWidth="1"/>
    <col min="11202" max="11202" width="12.7109375" style="49" customWidth="1"/>
    <col min="11203" max="11203" width="13.42578125" style="49" customWidth="1"/>
    <col min="11204" max="11204" width="13.140625" style="49" customWidth="1"/>
    <col min="11205" max="11205" width="14.7109375" style="49" customWidth="1"/>
    <col min="11206" max="11206" width="14.5703125" style="49" customWidth="1"/>
    <col min="11207" max="11207" width="13" style="49" customWidth="1"/>
    <col min="11208" max="11208" width="15" style="49" customWidth="1"/>
    <col min="11209" max="11210" width="12.140625" style="49" customWidth="1"/>
    <col min="11211" max="11211" width="12" style="49" customWidth="1"/>
    <col min="11212" max="11212" width="13.5703125" style="49" customWidth="1"/>
    <col min="11213" max="11213" width="14" style="49" customWidth="1"/>
    <col min="11214" max="11214" width="12.28515625" style="49" customWidth="1"/>
    <col min="11215" max="11215" width="14.140625" style="49" customWidth="1"/>
    <col min="11216" max="11216" width="13" style="49" customWidth="1"/>
    <col min="11217" max="11217" width="13.5703125" style="49" customWidth="1"/>
    <col min="11218" max="11218" width="12.42578125" style="49" customWidth="1"/>
    <col min="11219" max="11219" width="12.5703125" style="49" customWidth="1"/>
    <col min="11220" max="11220" width="11.7109375" style="49" customWidth="1"/>
    <col min="11221" max="11221" width="13.7109375" style="49" customWidth="1"/>
    <col min="11222" max="11222" width="13.28515625" style="49" customWidth="1"/>
    <col min="11223" max="11223" width="13.140625" style="49" customWidth="1"/>
    <col min="11224" max="11224" width="12" style="49" customWidth="1"/>
    <col min="11225" max="11225" width="12.140625" style="49" customWidth="1"/>
    <col min="11226" max="11226" width="12.28515625" style="49" customWidth="1"/>
    <col min="11227" max="11227" width="12.140625" style="49" customWidth="1"/>
    <col min="11228" max="11228" width="12.5703125" style="49" customWidth="1"/>
    <col min="11229" max="11445" width="9.140625" style="49"/>
    <col min="11446" max="11446" width="25.42578125" style="49" customWidth="1"/>
    <col min="11447" max="11447" width="56.28515625" style="49" customWidth="1"/>
    <col min="11448" max="11448" width="14" style="49" customWidth="1"/>
    <col min="11449" max="11450" width="14.5703125" style="49" customWidth="1"/>
    <col min="11451" max="11451" width="14.140625" style="49" customWidth="1"/>
    <col min="11452" max="11452" width="15.140625" style="49" customWidth="1"/>
    <col min="11453" max="11453" width="13.85546875" style="49" customWidth="1"/>
    <col min="11454" max="11455" width="14.7109375" style="49" customWidth="1"/>
    <col min="11456" max="11456" width="12.85546875" style="49" customWidth="1"/>
    <col min="11457" max="11457" width="13.5703125" style="49" customWidth="1"/>
    <col min="11458" max="11458" width="12.7109375" style="49" customWidth="1"/>
    <col min="11459" max="11459" width="13.42578125" style="49" customWidth="1"/>
    <col min="11460" max="11460" width="13.140625" style="49" customWidth="1"/>
    <col min="11461" max="11461" width="14.7109375" style="49" customWidth="1"/>
    <col min="11462" max="11462" width="14.5703125" style="49" customWidth="1"/>
    <col min="11463" max="11463" width="13" style="49" customWidth="1"/>
    <col min="11464" max="11464" width="15" style="49" customWidth="1"/>
    <col min="11465" max="11466" width="12.140625" style="49" customWidth="1"/>
    <col min="11467" max="11467" width="12" style="49" customWidth="1"/>
    <col min="11468" max="11468" width="13.5703125" style="49" customWidth="1"/>
    <col min="11469" max="11469" width="14" style="49" customWidth="1"/>
    <col min="11470" max="11470" width="12.28515625" style="49" customWidth="1"/>
    <col min="11471" max="11471" width="14.140625" style="49" customWidth="1"/>
    <col min="11472" max="11472" width="13" style="49" customWidth="1"/>
    <col min="11473" max="11473" width="13.5703125" style="49" customWidth="1"/>
    <col min="11474" max="11474" width="12.42578125" style="49" customWidth="1"/>
    <col min="11475" max="11475" width="12.5703125" style="49" customWidth="1"/>
    <col min="11476" max="11476" width="11.7109375" style="49" customWidth="1"/>
    <col min="11477" max="11477" width="13.7109375" style="49" customWidth="1"/>
    <col min="11478" max="11478" width="13.28515625" style="49" customWidth="1"/>
    <col min="11479" max="11479" width="13.140625" style="49" customWidth="1"/>
    <col min="11480" max="11480" width="12" style="49" customWidth="1"/>
    <col min="11481" max="11481" width="12.140625" style="49" customWidth="1"/>
    <col min="11482" max="11482" width="12.28515625" style="49" customWidth="1"/>
    <col min="11483" max="11483" width="12.140625" style="49" customWidth="1"/>
    <col min="11484" max="11484" width="12.5703125" style="49" customWidth="1"/>
    <col min="11485" max="11701" width="9.140625" style="49"/>
    <col min="11702" max="11702" width="25.42578125" style="49" customWidth="1"/>
    <col min="11703" max="11703" width="56.28515625" style="49" customWidth="1"/>
    <col min="11704" max="11704" width="14" style="49" customWidth="1"/>
    <col min="11705" max="11706" width="14.5703125" style="49" customWidth="1"/>
    <col min="11707" max="11707" width="14.140625" style="49" customWidth="1"/>
    <col min="11708" max="11708" width="15.140625" style="49" customWidth="1"/>
    <col min="11709" max="11709" width="13.85546875" style="49" customWidth="1"/>
    <col min="11710" max="11711" width="14.7109375" style="49" customWidth="1"/>
    <col min="11712" max="11712" width="12.85546875" style="49" customWidth="1"/>
    <col min="11713" max="11713" width="13.5703125" style="49" customWidth="1"/>
    <col min="11714" max="11714" width="12.7109375" style="49" customWidth="1"/>
    <col min="11715" max="11715" width="13.42578125" style="49" customWidth="1"/>
    <col min="11716" max="11716" width="13.140625" style="49" customWidth="1"/>
    <col min="11717" max="11717" width="14.7109375" style="49" customWidth="1"/>
    <col min="11718" max="11718" width="14.5703125" style="49" customWidth="1"/>
    <col min="11719" max="11719" width="13" style="49" customWidth="1"/>
    <col min="11720" max="11720" width="15" style="49" customWidth="1"/>
    <col min="11721" max="11722" width="12.140625" style="49" customWidth="1"/>
    <col min="11723" max="11723" width="12" style="49" customWidth="1"/>
    <col min="11724" max="11724" width="13.5703125" style="49" customWidth="1"/>
    <col min="11725" max="11725" width="14" style="49" customWidth="1"/>
    <col min="11726" max="11726" width="12.28515625" style="49" customWidth="1"/>
    <col min="11727" max="11727" width="14.140625" style="49" customWidth="1"/>
    <col min="11728" max="11728" width="13" style="49" customWidth="1"/>
    <col min="11729" max="11729" width="13.5703125" style="49" customWidth="1"/>
    <col min="11730" max="11730" width="12.42578125" style="49" customWidth="1"/>
    <col min="11731" max="11731" width="12.5703125" style="49" customWidth="1"/>
    <col min="11732" max="11732" width="11.7109375" style="49" customWidth="1"/>
    <col min="11733" max="11733" width="13.7109375" style="49" customWidth="1"/>
    <col min="11734" max="11734" width="13.28515625" style="49" customWidth="1"/>
    <col min="11735" max="11735" width="13.140625" style="49" customWidth="1"/>
    <col min="11736" max="11736" width="12" style="49" customWidth="1"/>
    <col min="11737" max="11737" width="12.140625" style="49" customWidth="1"/>
    <col min="11738" max="11738" width="12.28515625" style="49" customWidth="1"/>
    <col min="11739" max="11739" width="12.140625" style="49" customWidth="1"/>
    <col min="11740" max="11740" width="12.5703125" style="49" customWidth="1"/>
    <col min="11741" max="11957" width="9.140625" style="49"/>
    <col min="11958" max="11958" width="25.42578125" style="49" customWidth="1"/>
    <col min="11959" max="11959" width="56.28515625" style="49" customWidth="1"/>
    <col min="11960" max="11960" width="14" style="49" customWidth="1"/>
    <col min="11961" max="11962" width="14.5703125" style="49" customWidth="1"/>
    <col min="11963" max="11963" width="14.140625" style="49" customWidth="1"/>
    <col min="11964" max="11964" width="15.140625" style="49" customWidth="1"/>
    <col min="11965" max="11965" width="13.85546875" style="49" customWidth="1"/>
    <col min="11966" max="11967" width="14.7109375" style="49" customWidth="1"/>
    <col min="11968" max="11968" width="12.85546875" style="49" customWidth="1"/>
    <col min="11969" max="11969" width="13.5703125" style="49" customWidth="1"/>
    <col min="11970" max="11970" width="12.7109375" style="49" customWidth="1"/>
    <col min="11971" max="11971" width="13.42578125" style="49" customWidth="1"/>
    <col min="11972" max="11972" width="13.140625" style="49" customWidth="1"/>
    <col min="11973" max="11973" width="14.7109375" style="49" customWidth="1"/>
    <col min="11974" max="11974" width="14.5703125" style="49" customWidth="1"/>
    <col min="11975" max="11975" width="13" style="49" customWidth="1"/>
    <col min="11976" max="11976" width="15" style="49" customWidth="1"/>
    <col min="11977" max="11978" width="12.140625" style="49" customWidth="1"/>
    <col min="11979" max="11979" width="12" style="49" customWidth="1"/>
    <col min="11980" max="11980" width="13.5703125" style="49" customWidth="1"/>
    <col min="11981" max="11981" width="14" style="49" customWidth="1"/>
    <col min="11982" max="11982" width="12.28515625" style="49" customWidth="1"/>
    <col min="11983" max="11983" width="14.140625" style="49" customWidth="1"/>
    <col min="11984" max="11984" width="13" style="49" customWidth="1"/>
    <col min="11985" max="11985" width="13.5703125" style="49" customWidth="1"/>
    <col min="11986" max="11986" width="12.42578125" style="49" customWidth="1"/>
    <col min="11987" max="11987" width="12.5703125" style="49" customWidth="1"/>
    <col min="11988" max="11988" width="11.7109375" style="49" customWidth="1"/>
    <col min="11989" max="11989" width="13.7109375" style="49" customWidth="1"/>
    <col min="11990" max="11990" width="13.28515625" style="49" customWidth="1"/>
    <col min="11991" max="11991" width="13.140625" style="49" customWidth="1"/>
    <col min="11992" max="11992" width="12" style="49" customWidth="1"/>
    <col min="11993" max="11993" width="12.140625" style="49" customWidth="1"/>
    <col min="11994" max="11994" width="12.28515625" style="49" customWidth="1"/>
    <col min="11995" max="11995" width="12.140625" style="49" customWidth="1"/>
    <col min="11996" max="11996" width="12.5703125" style="49" customWidth="1"/>
    <col min="11997" max="12213" width="9.140625" style="49"/>
    <col min="12214" max="12214" width="25.42578125" style="49" customWidth="1"/>
    <col min="12215" max="12215" width="56.28515625" style="49" customWidth="1"/>
    <col min="12216" max="12216" width="14" style="49" customWidth="1"/>
    <col min="12217" max="12218" width="14.5703125" style="49" customWidth="1"/>
    <col min="12219" max="12219" width="14.140625" style="49" customWidth="1"/>
    <col min="12220" max="12220" width="15.140625" style="49" customWidth="1"/>
    <col min="12221" max="12221" width="13.85546875" style="49" customWidth="1"/>
    <col min="12222" max="12223" width="14.7109375" style="49" customWidth="1"/>
    <col min="12224" max="12224" width="12.85546875" style="49" customWidth="1"/>
    <col min="12225" max="12225" width="13.5703125" style="49" customWidth="1"/>
    <col min="12226" max="12226" width="12.7109375" style="49" customWidth="1"/>
    <col min="12227" max="12227" width="13.42578125" style="49" customWidth="1"/>
    <col min="12228" max="12228" width="13.140625" style="49" customWidth="1"/>
    <col min="12229" max="12229" width="14.7109375" style="49" customWidth="1"/>
    <col min="12230" max="12230" width="14.5703125" style="49" customWidth="1"/>
    <col min="12231" max="12231" width="13" style="49" customWidth="1"/>
    <col min="12232" max="12232" width="15" style="49" customWidth="1"/>
    <col min="12233" max="12234" width="12.140625" style="49" customWidth="1"/>
    <col min="12235" max="12235" width="12" style="49" customWidth="1"/>
    <col min="12236" max="12236" width="13.5703125" style="49" customWidth="1"/>
    <col min="12237" max="12237" width="14" style="49" customWidth="1"/>
    <col min="12238" max="12238" width="12.28515625" style="49" customWidth="1"/>
    <col min="12239" max="12239" width="14.140625" style="49" customWidth="1"/>
    <col min="12240" max="12240" width="13" style="49" customWidth="1"/>
    <col min="12241" max="12241" width="13.5703125" style="49" customWidth="1"/>
    <col min="12242" max="12242" width="12.42578125" style="49" customWidth="1"/>
    <col min="12243" max="12243" width="12.5703125" style="49" customWidth="1"/>
    <col min="12244" max="12244" width="11.7109375" style="49" customWidth="1"/>
    <col min="12245" max="12245" width="13.7109375" style="49" customWidth="1"/>
    <col min="12246" max="12246" width="13.28515625" style="49" customWidth="1"/>
    <col min="12247" max="12247" width="13.140625" style="49" customWidth="1"/>
    <col min="12248" max="12248" width="12" style="49" customWidth="1"/>
    <col min="12249" max="12249" width="12.140625" style="49" customWidth="1"/>
    <col min="12250" max="12250" width="12.28515625" style="49" customWidth="1"/>
    <col min="12251" max="12251" width="12.140625" style="49" customWidth="1"/>
    <col min="12252" max="12252" width="12.5703125" style="49" customWidth="1"/>
    <col min="12253" max="12469" width="9.140625" style="49"/>
    <col min="12470" max="12470" width="25.42578125" style="49" customWidth="1"/>
    <col min="12471" max="12471" width="56.28515625" style="49" customWidth="1"/>
    <col min="12472" max="12472" width="14" style="49" customWidth="1"/>
    <col min="12473" max="12474" width="14.5703125" style="49" customWidth="1"/>
    <col min="12475" max="12475" width="14.140625" style="49" customWidth="1"/>
    <col min="12476" max="12476" width="15.140625" style="49" customWidth="1"/>
    <col min="12477" max="12477" width="13.85546875" style="49" customWidth="1"/>
    <col min="12478" max="12479" width="14.7109375" style="49" customWidth="1"/>
    <col min="12480" max="12480" width="12.85546875" style="49" customWidth="1"/>
    <col min="12481" max="12481" width="13.5703125" style="49" customWidth="1"/>
    <col min="12482" max="12482" width="12.7109375" style="49" customWidth="1"/>
    <col min="12483" max="12483" width="13.42578125" style="49" customWidth="1"/>
    <col min="12484" max="12484" width="13.140625" style="49" customWidth="1"/>
    <col min="12485" max="12485" width="14.7109375" style="49" customWidth="1"/>
    <col min="12486" max="12486" width="14.5703125" style="49" customWidth="1"/>
    <col min="12487" max="12487" width="13" style="49" customWidth="1"/>
    <col min="12488" max="12488" width="15" style="49" customWidth="1"/>
    <col min="12489" max="12490" width="12.140625" style="49" customWidth="1"/>
    <col min="12491" max="12491" width="12" style="49" customWidth="1"/>
    <col min="12492" max="12492" width="13.5703125" style="49" customWidth="1"/>
    <col min="12493" max="12493" width="14" style="49" customWidth="1"/>
    <col min="12494" max="12494" width="12.28515625" style="49" customWidth="1"/>
    <col min="12495" max="12495" width="14.140625" style="49" customWidth="1"/>
    <col min="12496" max="12496" width="13" style="49" customWidth="1"/>
    <col min="12497" max="12497" width="13.5703125" style="49" customWidth="1"/>
    <col min="12498" max="12498" width="12.42578125" style="49" customWidth="1"/>
    <col min="12499" max="12499" width="12.5703125" style="49" customWidth="1"/>
    <col min="12500" max="12500" width="11.7109375" style="49" customWidth="1"/>
    <col min="12501" max="12501" width="13.7109375" style="49" customWidth="1"/>
    <col min="12502" max="12502" width="13.28515625" style="49" customWidth="1"/>
    <col min="12503" max="12503" width="13.140625" style="49" customWidth="1"/>
    <col min="12504" max="12504" width="12" style="49" customWidth="1"/>
    <col min="12505" max="12505" width="12.140625" style="49" customWidth="1"/>
    <col min="12506" max="12506" width="12.28515625" style="49" customWidth="1"/>
    <col min="12507" max="12507" width="12.140625" style="49" customWidth="1"/>
    <col min="12508" max="12508" width="12.5703125" style="49" customWidth="1"/>
    <col min="12509" max="12725" width="9.140625" style="49"/>
    <col min="12726" max="12726" width="25.42578125" style="49" customWidth="1"/>
    <col min="12727" max="12727" width="56.28515625" style="49" customWidth="1"/>
    <col min="12728" max="12728" width="14" style="49" customWidth="1"/>
    <col min="12729" max="12730" width="14.5703125" style="49" customWidth="1"/>
    <col min="12731" max="12731" width="14.140625" style="49" customWidth="1"/>
    <col min="12732" max="12732" width="15.140625" style="49" customWidth="1"/>
    <col min="12733" max="12733" width="13.85546875" style="49" customWidth="1"/>
    <col min="12734" max="12735" width="14.7109375" style="49" customWidth="1"/>
    <col min="12736" max="12736" width="12.85546875" style="49" customWidth="1"/>
    <col min="12737" max="12737" width="13.5703125" style="49" customWidth="1"/>
    <col min="12738" max="12738" width="12.7109375" style="49" customWidth="1"/>
    <col min="12739" max="12739" width="13.42578125" style="49" customWidth="1"/>
    <col min="12740" max="12740" width="13.140625" style="49" customWidth="1"/>
    <col min="12741" max="12741" width="14.7109375" style="49" customWidth="1"/>
    <col min="12742" max="12742" width="14.5703125" style="49" customWidth="1"/>
    <col min="12743" max="12743" width="13" style="49" customWidth="1"/>
    <col min="12744" max="12744" width="15" style="49" customWidth="1"/>
    <col min="12745" max="12746" width="12.140625" style="49" customWidth="1"/>
    <col min="12747" max="12747" width="12" style="49" customWidth="1"/>
    <col min="12748" max="12748" width="13.5703125" style="49" customWidth="1"/>
    <col min="12749" max="12749" width="14" style="49" customWidth="1"/>
    <col min="12750" max="12750" width="12.28515625" style="49" customWidth="1"/>
    <col min="12751" max="12751" width="14.140625" style="49" customWidth="1"/>
    <col min="12752" max="12752" width="13" style="49" customWidth="1"/>
    <col min="12753" max="12753" width="13.5703125" style="49" customWidth="1"/>
    <col min="12754" max="12754" width="12.42578125" style="49" customWidth="1"/>
    <col min="12755" max="12755" width="12.5703125" style="49" customWidth="1"/>
    <col min="12756" max="12756" width="11.7109375" style="49" customWidth="1"/>
    <col min="12757" max="12757" width="13.7109375" style="49" customWidth="1"/>
    <col min="12758" max="12758" width="13.28515625" style="49" customWidth="1"/>
    <col min="12759" max="12759" width="13.140625" style="49" customWidth="1"/>
    <col min="12760" max="12760" width="12" style="49" customWidth="1"/>
    <col min="12761" max="12761" width="12.140625" style="49" customWidth="1"/>
    <col min="12762" max="12762" width="12.28515625" style="49" customWidth="1"/>
    <col min="12763" max="12763" width="12.140625" style="49" customWidth="1"/>
    <col min="12764" max="12764" width="12.5703125" style="49" customWidth="1"/>
    <col min="12765" max="12981" width="9.140625" style="49"/>
    <col min="12982" max="12982" width="25.42578125" style="49" customWidth="1"/>
    <col min="12983" max="12983" width="56.28515625" style="49" customWidth="1"/>
    <col min="12984" max="12984" width="14" style="49" customWidth="1"/>
    <col min="12985" max="12986" width="14.5703125" style="49" customWidth="1"/>
    <col min="12987" max="12987" width="14.140625" style="49" customWidth="1"/>
    <col min="12988" max="12988" width="15.140625" style="49" customWidth="1"/>
    <col min="12989" max="12989" width="13.85546875" style="49" customWidth="1"/>
    <col min="12990" max="12991" width="14.7109375" style="49" customWidth="1"/>
    <col min="12992" max="12992" width="12.85546875" style="49" customWidth="1"/>
    <col min="12993" max="12993" width="13.5703125" style="49" customWidth="1"/>
    <col min="12994" max="12994" width="12.7109375" style="49" customWidth="1"/>
    <col min="12995" max="12995" width="13.42578125" style="49" customWidth="1"/>
    <col min="12996" max="12996" width="13.140625" style="49" customWidth="1"/>
    <col min="12997" max="12997" width="14.7109375" style="49" customWidth="1"/>
    <col min="12998" max="12998" width="14.5703125" style="49" customWidth="1"/>
    <col min="12999" max="12999" width="13" style="49" customWidth="1"/>
    <col min="13000" max="13000" width="15" style="49" customWidth="1"/>
    <col min="13001" max="13002" width="12.140625" style="49" customWidth="1"/>
    <col min="13003" max="13003" width="12" style="49" customWidth="1"/>
    <col min="13004" max="13004" width="13.5703125" style="49" customWidth="1"/>
    <col min="13005" max="13005" width="14" style="49" customWidth="1"/>
    <col min="13006" max="13006" width="12.28515625" style="49" customWidth="1"/>
    <col min="13007" max="13007" width="14.140625" style="49" customWidth="1"/>
    <col min="13008" max="13008" width="13" style="49" customWidth="1"/>
    <col min="13009" max="13009" width="13.5703125" style="49" customWidth="1"/>
    <col min="13010" max="13010" width="12.42578125" style="49" customWidth="1"/>
    <col min="13011" max="13011" width="12.5703125" style="49" customWidth="1"/>
    <col min="13012" max="13012" width="11.7109375" style="49" customWidth="1"/>
    <col min="13013" max="13013" width="13.7109375" style="49" customWidth="1"/>
    <col min="13014" max="13014" width="13.28515625" style="49" customWidth="1"/>
    <col min="13015" max="13015" width="13.140625" style="49" customWidth="1"/>
    <col min="13016" max="13016" width="12" style="49" customWidth="1"/>
    <col min="13017" max="13017" width="12.140625" style="49" customWidth="1"/>
    <col min="13018" max="13018" width="12.28515625" style="49" customWidth="1"/>
    <col min="13019" max="13019" width="12.140625" style="49" customWidth="1"/>
    <col min="13020" max="13020" width="12.5703125" style="49" customWidth="1"/>
    <col min="13021" max="13237" width="9.140625" style="49"/>
    <col min="13238" max="13238" width="25.42578125" style="49" customWidth="1"/>
    <col min="13239" max="13239" width="56.28515625" style="49" customWidth="1"/>
    <col min="13240" max="13240" width="14" style="49" customWidth="1"/>
    <col min="13241" max="13242" width="14.5703125" style="49" customWidth="1"/>
    <col min="13243" max="13243" width="14.140625" style="49" customWidth="1"/>
    <col min="13244" max="13244" width="15.140625" style="49" customWidth="1"/>
    <col min="13245" max="13245" width="13.85546875" style="49" customWidth="1"/>
    <col min="13246" max="13247" width="14.7109375" style="49" customWidth="1"/>
    <col min="13248" max="13248" width="12.85546875" style="49" customWidth="1"/>
    <col min="13249" max="13249" width="13.5703125" style="49" customWidth="1"/>
    <col min="13250" max="13250" width="12.7109375" style="49" customWidth="1"/>
    <col min="13251" max="13251" width="13.42578125" style="49" customWidth="1"/>
    <col min="13252" max="13252" width="13.140625" style="49" customWidth="1"/>
    <col min="13253" max="13253" width="14.7109375" style="49" customWidth="1"/>
    <col min="13254" max="13254" width="14.5703125" style="49" customWidth="1"/>
    <col min="13255" max="13255" width="13" style="49" customWidth="1"/>
    <col min="13256" max="13256" width="15" style="49" customWidth="1"/>
    <col min="13257" max="13258" width="12.140625" style="49" customWidth="1"/>
    <col min="13259" max="13259" width="12" style="49" customWidth="1"/>
    <col min="13260" max="13260" width="13.5703125" style="49" customWidth="1"/>
    <col min="13261" max="13261" width="14" style="49" customWidth="1"/>
    <col min="13262" max="13262" width="12.28515625" style="49" customWidth="1"/>
    <col min="13263" max="13263" width="14.140625" style="49" customWidth="1"/>
    <col min="13264" max="13264" width="13" style="49" customWidth="1"/>
    <col min="13265" max="13265" width="13.5703125" style="49" customWidth="1"/>
    <col min="13266" max="13266" width="12.42578125" style="49" customWidth="1"/>
    <col min="13267" max="13267" width="12.5703125" style="49" customWidth="1"/>
    <col min="13268" max="13268" width="11.7109375" style="49" customWidth="1"/>
    <col min="13269" max="13269" width="13.7109375" style="49" customWidth="1"/>
    <col min="13270" max="13270" width="13.28515625" style="49" customWidth="1"/>
    <col min="13271" max="13271" width="13.140625" style="49" customWidth="1"/>
    <col min="13272" max="13272" width="12" style="49" customWidth="1"/>
    <col min="13273" max="13273" width="12.140625" style="49" customWidth="1"/>
    <col min="13274" max="13274" width="12.28515625" style="49" customWidth="1"/>
    <col min="13275" max="13275" width="12.140625" style="49" customWidth="1"/>
    <col min="13276" max="13276" width="12.5703125" style="49" customWidth="1"/>
    <col min="13277" max="13493" width="9.140625" style="49"/>
    <col min="13494" max="13494" width="25.42578125" style="49" customWidth="1"/>
    <col min="13495" max="13495" width="56.28515625" style="49" customWidth="1"/>
    <col min="13496" max="13496" width="14" style="49" customWidth="1"/>
    <col min="13497" max="13498" width="14.5703125" style="49" customWidth="1"/>
    <col min="13499" max="13499" width="14.140625" style="49" customWidth="1"/>
    <col min="13500" max="13500" width="15.140625" style="49" customWidth="1"/>
    <col min="13501" max="13501" width="13.85546875" style="49" customWidth="1"/>
    <col min="13502" max="13503" width="14.7109375" style="49" customWidth="1"/>
    <col min="13504" max="13504" width="12.85546875" style="49" customWidth="1"/>
    <col min="13505" max="13505" width="13.5703125" style="49" customWidth="1"/>
    <col min="13506" max="13506" width="12.7109375" style="49" customWidth="1"/>
    <col min="13507" max="13507" width="13.42578125" style="49" customWidth="1"/>
    <col min="13508" max="13508" width="13.140625" style="49" customWidth="1"/>
    <col min="13509" max="13509" width="14.7109375" style="49" customWidth="1"/>
    <col min="13510" max="13510" width="14.5703125" style="49" customWidth="1"/>
    <col min="13511" max="13511" width="13" style="49" customWidth="1"/>
    <col min="13512" max="13512" width="15" style="49" customWidth="1"/>
    <col min="13513" max="13514" width="12.140625" style="49" customWidth="1"/>
    <col min="13515" max="13515" width="12" style="49" customWidth="1"/>
    <col min="13516" max="13516" width="13.5703125" style="49" customWidth="1"/>
    <col min="13517" max="13517" width="14" style="49" customWidth="1"/>
    <col min="13518" max="13518" width="12.28515625" style="49" customWidth="1"/>
    <col min="13519" max="13519" width="14.140625" style="49" customWidth="1"/>
    <col min="13520" max="13520" width="13" style="49" customWidth="1"/>
    <col min="13521" max="13521" width="13.5703125" style="49" customWidth="1"/>
    <col min="13522" max="13522" width="12.42578125" style="49" customWidth="1"/>
    <col min="13523" max="13523" width="12.5703125" style="49" customWidth="1"/>
    <col min="13524" max="13524" width="11.7109375" style="49" customWidth="1"/>
    <col min="13525" max="13525" width="13.7109375" style="49" customWidth="1"/>
    <col min="13526" max="13526" width="13.28515625" style="49" customWidth="1"/>
    <col min="13527" max="13527" width="13.140625" style="49" customWidth="1"/>
    <col min="13528" max="13528" width="12" style="49" customWidth="1"/>
    <col min="13529" max="13529" width="12.140625" style="49" customWidth="1"/>
    <col min="13530" max="13530" width="12.28515625" style="49" customWidth="1"/>
    <col min="13531" max="13531" width="12.140625" style="49" customWidth="1"/>
    <col min="13532" max="13532" width="12.5703125" style="49" customWidth="1"/>
    <col min="13533" max="13749" width="9.140625" style="49"/>
    <col min="13750" max="13750" width="25.42578125" style="49" customWidth="1"/>
    <col min="13751" max="13751" width="56.28515625" style="49" customWidth="1"/>
    <col min="13752" max="13752" width="14" style="49" customWidth="1"/>
    <col min="13753" max="13754" width="14.5703125" style="49" customWidth="1"/>
    <col min="13755" max="13755" width="14.140625" style="49" customWidth="1"/>
    <col min="13756" max="13756" width="15.140625" style="49" customWidth="1"/>
    <col min="13757" max="13757" width="13.85546875" style="49" customWidth="1"/>
    <col min="13758" max="13759" width="14.7109375" style="49" customWidth="1"/>
    <col min="13760" max="13760" width="12.85546875" style="49" customWidth="1"/>
    <col min="13761" max="13761" width="13.5703125" style="49" customWidth="1"/>
    <col min="13762" max="13762" width="12.7109375" style="49" customWidth="1"/>
    <col min="13763" max="13763" width="13.42578125" style="49" customWidth="1"/>
    <col min="13764" max="13764" width="13.140625" style="49" customWidth="1"/>
    <col min="13765" max="13765" width="14.7109375" style="49" customWidth="1"/>
    <col min="13766" max="13766" width="14.5703125" style="49" customWidth="1"/>
    <col min="13767" max="13767" width="13" style="49" customWidth="1"/>
    <col min="13768" max="13768" width="15" style="49" customWidth="1"/>
    <col min="13769" max="13770" width="12.140625" style="49" customWidth="1"/>
    <col min="13771" max="13771" width="12" style="49" customWidth="1"/>
    <col min="13772" max="13772" width="13.5703125" style="49" customWidth="1"/>
    <col min="13773" max="13773" width="14" style="49" customWidth="1"/>
    <col min="13774" max="13774" width="12.28515625" style="49" customWidth="1"/>
    <col min="13775" max="13775" width="14.140625" style="49" customWidth="1"/>
    <col min="13776" max="13776" width="13" style="49" customWidth="1"/>
    <col min="13777" max="13777" width="13.5703125" style="49" customWidth="1"/>
    <col min="13778" max="13778" width="12.42578125" style="49" customWidth="1"/>
    <col min="13779" max="13779" width="12.5703125" style="49" customWidth="1"/>
    <col min="13780" max="13780" width="11.7109375" style="49" customWidth="1"/>
    <col min="13781" max="13781" width="13.7109375" style="49" customWidth="1"/>
    <col min="13782" max="13782" width="13.28515625" style="49" customWidth="1"/>
    <col min="13783" max="13783" width="13.140625" style="49" customWidth="1"/>
    <col min="13784" max="13784" width="12" style="49" customWidth="1"/>
    <col min="13785" max="13785" width="12.140625" style="49" customWidth="1"/>
    <col min="13786" max="13786" width="12.28515625" style="49" customWidth="1"/>
    <col min="13787" max="13787" width="12.140625" style="49" customWidth="1"/>
    <col min="13788" max="13788" width="12.5703125" style="49" customWidth="1"/>
    <col min="13789" max="14005" width="9.140625" style="49"/>
    <col min="14006" max="14006" width="25.42578125" style="49" customWidth="1"/>
    <col min="14007" max="14007" width="56.28515625" style="49" customWidth="1"/>
    <col min="14008" max="14008" width="14" style="49" customWidth="1"/>
    <col min="14009" max="14010" width="14.5703125" style="49" customWidth="1"/>
    <col min="14011" max="14011" width="14.140625" style="49" customWidth="1"/>
    <col min="14012" max="14012" width="15.140625" style="49" customWidth="1"/>
    <col min="14013" max="14013" width="13.85546875" style="49" customWidth="1"/>
    <col min="14014" max="14015" width="14.7109375" style="49" customWidth="1"/>
    <col min="14016" max="14016" width="12.85546875" style="49" customWidth="1"/>
    <col min="14017" max="14017" width="13.5703125" style="49" customWidth="1"/>
    <col min="14018" max="14018" width="12.7109375" style="49" customWidth="1"/>
    <col min="14019" max="14019" width="13.42578125" style="49" customWidth="1"/>
    <col min="14020" max="14020" width="13.140625" style="49" customWidth="1"/>
    <col min="14021" max="14021" width="14.7109375" style="49" customWidth="1"/>
    <col min="14022" max="14022" width="14.5703125" style="49" customWidth="1"/>
    <col min="14023" max="14023" width="13" style="49" customWidth="1"/>
    <col min="14024" max="14024" width="15" style="49" customWidth="1"/>
    <col min="14025" max="14026" width="12.140625" style="49" customWidth="1"/>
    <col min="14027" max="14027" width="12" style="49" customWidth="1"/>
    <col min="14028" max="14028" width="13.5703125" style="49" customWidth="1"/>
    <col min="14029" max="14029" width="14" style="49" customWidth="1"/>
    <col min="14030" max="14030" width="12.28515625" style="49" customWidth="1"/>
    <col min="14031" max="14031" width="14.140625" style="49" customWidth="1"/>
    <col min="14032" max="14032" width="13" style="49" customWidth="1"/>
    <col min="14033" max="14033" width="13.5703125" style="49" customWidth="1"/>
    <col min="14034" max="14034" width="12.42578125" style="49" customWidth="1"/>
    <col min="14035" max="14035" width="12.5703125" style="49" customWidth="1"/>
    <col min="14036" max="14036" width="11.7109375" style="49" customWidth="1"/>
    <col min="14037" max="14037" width="13.7109375" style="49" customWidth="1"/>
    <col min="14038" max="14038" width="13.28515625" style="49" customWidth="1"/>
    <col min="14039" max="14039" width="13.140625" style="49" customWidth="1"/>
    <col min="14040" max="14040" width="12" style="49" customWidth="1"/>
    <col min="14041" max="14041" width="12.140625" style="49" customWidth="1"/>
    <col min="14042" max="14042" width="12.28515625" style="49" customWidth="1"/>
    <col min="14043" max="14043" width="12.140625" style="49" customWidth="1"/>
    <col min="14044" max="14044" width="12.5703125" style="49" customWidth="1"/>
    <col min="14045" max="14261" width="9.140625" style="49"/>
    <col min="14262" max="14262" width="25.42578125" style="49" customWidth="1"/>
    <col min="14263" max="14263" width="56.28515625" style="49" customWidth="1"/>
    <col min="14264" max="14264" width="14" style="49" customWidth="1"/>
    <col min="14265" max="14266" width="14.5703125" style="49" customWidth="1"/>
    <col min="14267" max="14267" width="14.140625" style="49" customWidth="1"/>
    <col min="14268" max="14268" width="15.140625" style="49" customWidth="1"/>
    <col min="14269" max="14269" width="13.85546875" style="49" customWidth="1"/>
    <col min="14270" max="14271" width="14.7109375" style="49" customWidth="1"/>
    <col min="14272" max="14272" width="12.85546875" style="49" customWidth="1"/>
    <col min="14273" max="14273" width="13.5703125" style="49" customWidth="1"/>
    <col min="14274" max="14274" width="12.7109375" style="49" customWidth="1"/>
    <col min="14275" max="14275" width="13.42578125" style="49" customWidth="1"/>
    <col min="14276" max="14276" width="13.140625" style="49" customWidth="1"/>
    <col min="14277" max="14277" width="14.7109375" style="49" customWidth="1"/>
    <col min="14278" max="14278" width="14.5703125" style="49" customWidth="1"/>
    <col min="14279" max="14279" width="13" style="49" customWidth="1"/>
    <col min="14280" max="14280" width="15" style="49" customWidth="1"/>
    <col min="14281" max="14282" width="12.140625" style="49" customWidth="1"/>
    <col min="14283" max="14283" width="12" style="49" customWidth="1"/>
    <col min="14284" max="14284" width="13.5703125" style="49" customWidth="1"/>
    <col min="14285" max="14285" width="14" style="49" customWidth="1"/>
    <col min="14286" max="14286" width="12.28515625" style="49" customWidth="1"/>
    <col min="14287" max="14287" width="14.140625" style="49" customWidth="1"/>
    <col min="14288" max="14288" width="13" style="49" customWidth="1"/>
    <col min="14289" max="14289" width="13.5703125" style="49" customWidth="1"/>
    <col min="14290" max="14290" width="12.42578125" style="49" customWidth="1"/>
    <col min="14291" max="14291" width="12.5703125" style="49" customWidth="1"/>
    <col min="14292" max="14292" width="11.7109375" style="49" customWidth="1"/>
    <col min="14293" max="14293" width="13.7109375" style="49" customWidth="1"/>
    <col min="14294" max="14294" width="13.28515625" style="49" customWidth="1"/>
    <col min="14295" max="14295" width="13.140625" style="49" customWidth="1"/>
    <col min="14296" max="14296" width="12" style="49" customWidth="1"/>
    <col min="14297" max="14297" width="12.140625" style="49" customWidth="1"/>
    <col min="14298" max="14298" width="12.28515625" style="49" customWidth="1"/>
    <col min="14299" max="14299" width="12.140625" style="49" customWidth="1"/>
    <col min="14300" max="14300" width="12.5703125" style="49" customWidth="1"/>
    <col min="14301" max="14517" width="9.140625" style="49"/>
    <col min="14518" max="14518" width="25.42578125" style="49" customWidth="1"/>
    <col min="14519" max="14519" width="56.28515625" style="49" customWidth="1"/>
    <col min="14520" max="14520" width="14" style="49" customWidth="1"/>
    <col min="14521" max="14522" width="14.5703125" style="49" customWidth="1"/>
    <col min="14523" max="14523" width="14.140625" style="49" customWidth="1"/>
    <col min="14524" max="14524" width="15.140625" style="49" customWidth="1"/>
    <col min="14525" max="14525" width="13.85546875" style="49" customWidth="1"/>
    <col min="14526" max="14527" width="14.7109375" style="49" customWidth="1"/>
    <col min="14528" max="14528" width="12.85546875" style="49" customWidth="1"/>
    <col min="14529" max="14529" width="13.5703125" style="49" customWidth="1"/>
    <col min="14530" max="14530" width="12.7109375" style="49" customWidth="1"/>
    <col min="14531" max="14531" width="13.42578125" style="49" customWidth="1"/>
    <col min="14532" max="14532" width="13.140625" style="49" customWidth="1"/>
    <col min="14533" max="14533" width="14.7109375" style="49" customWidth="1"/>
    <col min="14534" max="14534" width="14.5703125" style="49" customWidth="1"/>
    <col min="14535" max="14535" width="13" style="49" customWidth="1"/>
    <col min="14536" max="14536" width="15" style="49" customWidth="1"/>
    <col min="14537" max="14538" width="12.140625" style="49" customWidth="1"/>
    <col min="14539" max="14539" width="12" style="49" customWidth="1"/>
    <col min="14540" max="14540" width="13.5703125" style="49" customWidth="1"/>
    <col min="14541" max="14541" width="14" style="49" customWidth="1"/>
    <col min="14542" max="14542" width="12.28515625" style="49" customWidth="1"/>
    <col min="14543" max="14543" width="14.140625" style="49" customWidth="1"/>
    <col min="14544" max="14544" width="13" style="49" customWidth="1"/>
    <col min="14545" max="14545" width="13.5703125" style="49" customWidth="1"/>
    <col min="14546" max="14546" width="12.42578125" style="49" customWidth="1"/>
    <col min="14547" max="14547" width="12.5703125" style="49" customWidth="1"/>
    <col min="14548" max="14548" width="11.7109375" style="49" customWidth="1"/>
    <col min="14549" max="14549" width="13.7109375" style="49" customWidth="1"/>
    <col min="14550" max="14550" width="13.28515625" style="49" customWidth="1"/>
    <col min="14551" max="14551" width="13.140625" style="49" customWidth="1"/>
    <col min="14552" max="14552" width="12" style="49" customWidth="1"/>
    <col min="14553" max="14553" width="12.140625" style="49" customWidth="1"/>
    <col min="14554" max="14554" width="12.28515625" style="49" customWidth="1"/>
    <col min="14555" max="14555" width="12.140625" style="49" customWidth="1"/>
    <col min="14556" max="14556" width="12.5703125" style="49" customWidth="1"/>
    <col min="14557" max="14773" width="9.140625" style="49"/>
    <col min="14774" max="14774" width="25.42578125" style="49" customWidth="1"/>
    <col min="14775" max="14775" width="56.28515625" style="49" customWidth="1"/>
    <col min="14776" max="14776" width="14" style="49" customWidth="1"/>
    <col min="14777" max="14778" width="14.5703125" style="49" customWidth="1"/>
    <col min="14779" max="14779" width="14.140625" style="49" customWidth="1"/>
    <col min="14780" max="14780" width="15.140625" style="49" customWidth="1"/>
    <col min="14781" max="14781" width="13.85546875" style="49" customWidth="1"/>
    <col min="14782" max="14783" width="14.7109375" style="49" customWidth="1"/>
    <col min="14784" max="14784" width="12.85546875" style="49" customWidth="1"/>
    <col min="14785" max="14785" width="13.5703125" style="49" customWidth="1"/>
    <col min="14786" max="14786" width="12.7109375" style="49" customWidth="1"/>
    <col min="14787" max="14787" width="13.42578125" style="49" customWidth="1"/>
    <col min="14788" max="14788" width="13.140625" style="49" customWidth="1"/>
    <col min="14789" max="14789" width="14.7109375" style="49" customWidth="1"/>
    <col min="14790" max="14790" width="14.5703125" style="49" customWidth="1"/>
    <col min="14791" max="14791" width="13" style="49" customWidth="1"/>
    <col min="14792" max="14792" width="15" style="49" customWidth="1"/>
    <col min="14793" max="14794" width="12.140625" style="49" customWidth="1"/>
    <col min="14795" max="14795" width="12" style="49" customWidth="1"/>
    <col min="14796" max="14796" width="13.5703125" style="49" customWidth="1"/>
    <col min="14797" max="14797" width="14" style="49" customWidth="1"/>
    <col min="14798" max="14798" width="12.28515625" style="49" customWidth="1"/>
    <col min="14799" max="14799" width="14.140625" style="49" customWidth="1"/>
    <col min="14800" max="14800" width="13" style="49" customWidth="1"/>
    <col min="14801" max="14801" width="13.5703125" style="49" customWidth="1"/>
    <col min="14802" max="14802" width="12.42578125" style="49" customWidth="1"/>
    <col min="14803" max="14803" width="12.5703125" style="49" customWidth="1"/>
    <col min="14804" max="14804" width="11.7109375" style="49" customWidth="1"/>
    <col min="14805" max="14805" width="13.7109375" style="49" customWidth="1"/>
    <col min="14806" max="14806" width="13.28515625" style="49" customWidth="1"/>
    <col min="14807" max="14807" width="13.140625" style="49" customWidth="1"/>
    <col min="14808" max="14808" width="12" style="49" customWidth="1"/>
    <col min="14809" max="14809" width="12.140625" style="49" customWidth="1"/>
    <col min="14810" max="14810" width="12.28515625" style="49" customWidth="1"/>
    <col min="14811" max="14811" width="12.140625" style="49" customWidth="1"/>
    <col min="14812" max="14812" width="12.5703125" style="49" customWidth="1"/>
    <col min="14813" max="15029" width="9.140625" style="49"/>
    <col min="15030" max="15030" width="25.42578125" style="49" customWidth="1"/>
    <col min="15031" max="15031" width="56.28515625" style="49" customWidth="1"/>
    <col min="15032" max="15032" width="14" style="49" customWidth="1"/>
    <col min="15033" max="15034" width="14.5703125" style="49" customWidth="1"/>
    <col min="15035" max="15035" width="14.140625" style="49" customWidth="1"/>
    <col min="15036" max="15036" width="15.140625" style="49" customWidth="1"/>
    <col min="15037" max="15037" width="13.85546875" style="49" customWidth="1"/>
    <col min="15038" max="15039" width="14.7109375" style="49" customWidth="1"/>
    <col min="15040" max="15040" width="12.85546875" style="49" customWidth="1"/>
    <col min="15041" max="15041" width="13.5703125" style="49" customWidth="1"/>
    <col min="15042" max="15042" width="12.7109375" style="49" customWidth="1"/>
    <col min="15043" max="15043" width="13.42578125" style="49" customWidth="1"/>
    <col min="15044" max="15044" width="13.140625" style="49" customWidth="1"/>
    <col min="15045" max="15045" width="14.7109375" style="49" customWidth="1"/>
    <col min="15046" max="15046" width="14.5703125" style="49" customWidth="1"/>
    <col min="15047" max="15047" width="13" style="49" customWidth="1"/>
    <col min="15048" max="15048" width="15" style="49" customWidth="1"/>
    <col min="15049" max="15050" width="12.140625" style="49" customWidth="1"/>
    <col min="15051" max="15051" width="12" style="49" customWidth="1"/>
    <col min="15052" max="15052" width="13.5703125" style="49" customWidth="1"/>
    <col min="15053" max="15053" width="14" style="49" customWidth="1"/>
    <col min="15054" max="15054" width="12.28515625" style="49" customWidth="1"/>
    <col min="15055" max="15055" width="14.140625" style="49" customWidth="1"/>
    <col min="15056" max="15056" width="13" style="49" customWidth="1"/>
    <col min="15057" max="15057" width="13.5703125" style="49" customWidth="1"/>
    <col min="15058" max="15058" width="12.42578125" style="49" customWidth="1"/>
    <col min="15059" max="15059" width="12.5703125" style="49" customWidth="1"/>
    <col min="15060" max="15060" width="11.7109375" style="49" customWidth="1"/>
    <col min="15061" max="15061" width="13.7109375" style="49" customWidth="1"/>
    <col min="15062" max="15062" width="13.28515625" style="49" customWidth="1"/>
    <col min="15063" max="15063" width="13.140625" style="49" customWidth="1"/>
    <col min="15064" max="15064" width="12" style="49" customWidth="1"/>
    <col min="15065" max="15065" width="12.140625" style="49" customWidth="1"/>
    <col min="15066" max="15066" width="12.28515625" style="49" customWidth="1"/>
    <col min="15067" max="15067" width="12.140625" style="49" customWidth="1"/>
    <col min="15068" max="15068" width="12.5703125" style="49" customWidth="1"/>
    <col min="15069" max="15285" width="9.140625" style="49"/>
    <col min="15286" max="15286" width="25.42578125" style="49" customWidth="1"/>
    <col min="15287" max="15287" width="56.28515625" style="49" customWidth="1"/>
    <col min="15288" max="15288" width="14" style="49" customWidth="1"/>
    <col min="15289" max="15290" width="14.5703125" style="49" customWidth="1"/>
    <col min="15291" max="15291" width="14.140625" style="49" customWidth="1"/>
    <col min="15292" max="15292" width="15.140625" style="49" customWidth="1"/>
    <col min="15293" max="15293" width="13.85546875" style="49" customWidth="1"/>
    <col min="15294" max="15295" width="14.7109375" style="49" customWidth="1"/>
    <col min="15296" max="15296" width="12.85546875" style="49" customWidth="1"/>
    <col min="15297" max="15297" width="13.5703125" style="49" customWidth="1"/>
    <col min="15298" max="15298" width="12.7109375" style="49" customWidth="1"/>
    <col min="15299" max="15299" width="13.42578125" style="49" customWidth="1"/>
    <col min="15300" max="15300" width="13.140625" style="49" customWidth="1"/>
    <col min="15301" max="15301" width="14.7109375" style="49" customWidth="1"/>
    <col min="15302" max="15302" width="14.5703125" style="49" customWidth="1"/>
    <col min="15303" max="15303" width="13" style="49" customWidth="1"/>
    <col min="15304" max="15304" width="15" style="49" customWidth="1"/>
    <col min="15305" max="15306" width="12.140625" style="49" customWidth="1"/>
    <col min="15307" max="15307" width="12" style="49" customWidth="1"/>
    <col min="15308" max="15308" width="13.5703125" style="49" customWidth="1"/>
    <col min="15309" max="15309" width="14" style="49" customWidth="1"/>
    <col min="15310" max="15310" width="12.28515625" style="49" customWidth="1"/>
    <col min="15311" max="15311" width="14.140625" style="49" customWidth="1"/>
    <col min="15312" max="15312" width="13" style="49" customWidth="1"/>
    <col min="15313" max="15313" width="13.5703125" style="49" customWidth="1"/>
    <col min="15314" max="15314" width="12.42578125" style="49" customWidth="1"/>
    <col min="15315" max="15315" width="12.5703125" style="49" customWidth="1"/>
    <col min="15316" max="15316" width="11.7109375" style="49" customWidth="1"/>
    <col min="15317" max="15317" width="13.7109375" style="49" customWidth="1"/>
    <col min="15318" max="15318" width="13.28515625" style="49" customWidth="1"/>
    <col min="15319" max="15319" width="13.140625" style="49" customWidth="1"/>
    <col min="15320" max="15320" width="12" style="49" customWidth="1"/>
    <col min="15321" max="15321" width="12.140625" style="49" customWidth="1"/>
    <col min="15322" max="15322" width="12.28515625" style="49" customWidth="1"/>
    <col min="15323" max="15323" width="12.140625" style="49" customWidth="1"/>
    <col min="15324" max="15324" width="12.5703125" style="49" customWidth="1"/>
    <col min="15325" max="15541" width="9.140625" style="49"/>
    <col min="15542" max="15542" width="25.42578125" style="49" customWidth="1"/>
    <col min="15543" max="15543" width="56.28515625" style="49" customWidth="1"/>
    <col min="15544" max="15544" width="14" style="49" customWidth="1"/>
    <col min="15545" max="15546" width="14.5703125" style="49" customWidth="1"/>
    <col min="15547" max="15547" width="14.140625" style="49" customWidth="1"/>
    <col min="15548" max="15548" width="15.140625" style="49" customWidth="1"/>
    <col min="15549" max="15549" width="13.85546875" style="49" customWidth="1"/>
    <col min="15550" max="15551" width="14.7109375" style="49" customWidth="1"/>
    <col min="15552" max="15552" width="12.85546875" style="49" customWidth="1"/>
    <col min="15553" max="15553" width="13.5703125" style="49" customWidth="1"/>
    <col min="15554" max="15554" width="12.7109375" style="49" customWidth="1"/>
    <col min="15555" max="15555" width="13.42578125" style="49" customWidth="1"/>
    <col min="15556" max="15556" width="13.140625" style="49" customWidth="1"/>
    <col min="15557" max="15557" width="14.7109375" style="49" customWidth="1"/>
    <col min="15558" max="15558" width="14.5703125" style="49" customWidth="1"/>
    <col min="15559" max="15559" width="13" style="49" customWidth="1"/>
    <col min="15560" max="15560" width="15" style="49" customWidth="1"/>
    <col min="15561" max="15562" width="12.140625" style="49" customWidth="1"/>
    <col min="15563" max="15563" width="12" style="49" customWidth="1"/>
    <col min="15564" max="15564" width="13.5703125" style="49" customWidth="1"/>
    <col min="15565" max="15565" width="14" style="49" customWidth="1"/>
    <col min="15566" max="15566" width="12.28515625" style="49" customWidth="1"/>
    <col min="15567" max="15567" width="14.140625" style="49" customWidth="1"/>
    <col min="15568" max="15568" width="13" style="49" customWidth="1"/>
    <col min="15569" max="15569" width="13.5703125" style="49" customWidth="1"/>
    <col min="15570" max="15570" width="12.42578125" style="49" customWidth="1"/>
    <col min="15571" max="15571" width="12.5703125" style="49" customWidth="1"/>
    <col min="15572" max="15572" width="11.7109375" style="49" customWidth="1"/>
    <col min="15573" max="15573" width="13.7109375" style="49" customWidth="1"/>
    <col min="15574" max="15574" width="13.28515625" style="49" customWidth="1"/>
    <col min="15575" max="15575" width="13.140625" style="49" customWidth="1"/>
    <col min="15576" max="15576" width="12" style="49" customWidth="1"/>
    <col min="15577" max="15577" width="12.140625" style="49" customWidth="1"/>
    <col min="15578" max="15578" width="12.28515625" style="49" customWidth="1"/>
    <col min="15579" max="15579" width="12.140625" style="49" customWidth="1"/>
    <col min="15580" max="15580" width="12.5703125" style="49" customWidth="1"/>
    <col min="15581" max="15797" width="9.140625" style="49"/>
    <col min="15798" max="15798" width="25.42578125" style="49" customWidth="1"/>
    <col min="15799" max="15799" width="56.28515625" style="49" customWidth="1"/>
    <col min="15800" max="15800" width="14" style="49" customWidth="1"/>
    <col min="15801" max="15802" width="14.5703125" style="49" customWidth="1"/>
    <col min="15803" max="15803" width="14.140625" style="49" customWidth="1"/>
    <col min="15804" max="15804" width="15.140625" style="49" customWidth="1"/>
    <col min="15805" max="15805" width="13.85546875" style="49" customWidth="1"/>
    <col min="15806" max="15807" width="14.7109375" style="49" customWidth="1"/>
    <col min="15808" max="15808" width="12.85546875" style="49" customWidth="1"/>
    <col min="15809" max="15809" width="13.5703125" style="49" customWidth="1"/>
    <col min="15810" max="15810" width="12.7109375" style="49" customWidth="1"/>
    <col min="15811" max="15811" width="13.42578125" style="49" customWidth="1"/>
    <col min="15812" max="15812" width="13.140625" style="49" customWidth="1"/>
    <col min="15813" max="15813" width="14.7109375" style="49" customWidth="1"/>
    <col min="15814" max="15814" width="14.5703125" style="49" customWidth="1"/>
    <col min="15815" max="15815" width="13" style="49" customWidth="1"/>
    <col min="15816" max="15816" width="15" style="49" customWidth="1"/>
    <col min="15817" max="15818" width="12.140625" style="49" customWidth="1"/>
    <col min="15819" max="15819" width="12" style="49" customWidth="1"/>
    <col min="15820" max="15820" width="13.5703125" style="49" customWidth="1"/>
    <col min="15821" max="15821" width="14" style="49" customWidth="1"/>
    <col min="15822" max="15822" width="12.28515625" style="49" customWidth="1"/>
    <col min="15823" max="15823" width="14.140625" style="49" customWidth="1"/>
    <col min="15824" max="15824" width="13" style="49" customWidth="1"/>
    <col min="15825" max="15825" width="13.5703125" style="49" customWidth="1"/>
    <col min="15826" max="15826" width="12.42578125" style="49" customWidth="1"/>
    <col min="15827" max="15827" width="12.5703125" style="49" customWidth="1"/>
    <col min="15828" max="15828" width="11.7109375" style="49" customWidth="1"/>
    <col min="15829" max="15829" width="13.7109375" style="49" customWidth="1"/>
    <col min="15830" max="15830" width="13.28515625" style="49" customWidth="1"/>
    <col min="15831" max="15831" width="13.140625" style="49" customWidth="1"/>
    <col min="15832" max="15832" width="12" style="49" customWidth="1"/>
    <col min="15833" max="15833" width="12.140625" style="49" customWidth="1"/>
    <col min="15834" max="15834" width="12.28515625" style="49" customWidth="1"/>
    <col min="15835" max="15835" width="12.140625" style="49" customWidth="1"/>
    <col min="15836" max="15836" width="12.5703125" style="49" customWidth="1"/>
    <col min="15837" max="16053" width="9.140625" style="49"/>
    <col min="16054" max="16054" width="25.42578125" style="49" customWidth="1"/>
    <col min="16055" max="16055" width="56.28515625" style="49" customWidth="1"/>
    <col min="16056" max="16056" width="14" style="49" customWidth="1"/>
    <col min="16057" max="16058" width="14.5703125" style="49" customWidth="1"/>
    <col min="16059" max="16059" width="14.140625" style="49" customWidth="1"/>
    <col min="16060" max="16060" width="15.140625" style="49" customWidth="1"/>
    <col min="16061" max="16061" width="13.85546875" style="49" customWidth="1"/>
    <col min="16062" max="16063" width="14.7109375" style="49" customWidth="1"/>
    <col min="16064" max="16064" width="12.85546875" style="49" customWidth="1"/>
    <col min="16065" max="16065" width="13.5703125" style="49" customWidth="1"/>
    <col min="16066" max="16066" width="12.7109375" style="49" customWidth="1"/>
    <col min="16067" max="16067" width="13.42578125" style="49" customWidth="1"/>
    <col min="16068" max="16068" width="13.140625" style="49" customWidth="1"/>
    <col min="16069" max="16069" width="14.7109375" style="49" customWidth="1"/>
    <col min="16070" max="16070" width="14.5703125" style="49" customWidth="1"/>
    <col min="16071" max="16071" width="13" style="49" customWidth="1"/>
    <col min="16072" max="16072" width="15" style="49" customWidth="1"/>
    <col min="16073" max="16074" width="12.140625" style="49" customWidth="1"/>
    <col min="16075" max="16075" width="12" style="49" customWidth="1"/>
    <col min="16076" max="16076" width="13.5703125" style="49" customWidth="1"/>
    <col min="16077" max="16077" width="14" style="49" customWidth="1"/>
    <col min="16078" max="16078" width="12.28515625" style="49" customWidth="1"/>
    <col min="16079" max="16079" width="14.140625" style="49" customWidth="1"/>
    <col min="16080" max="16080" width="13" style="49" customWidth="1"/>
    <col min="16081" max="16081" width="13.5703125" style="49" customWidth="1"/>
    <col min="16082" max="16082" width="12.42578125" style="49" customWidth="1"/>
    <col min="16083" max="16083" width="12.5703125" style="49" customWidth="1"/>
    <col min="16084" max="16084" width="11.7109375" style="49" customWidth="1"/>
    <col min="16085" max="16085" width="13.7109375" style="49" customWidth="1"/>
    <col min="16086" max="16086" width="13.28515625" style="49" customWidth="1"/>
    <col min="16087" max="16087" width="13.140625" style="49" customWidth="1"/>
    <col min="16088" max="16088" width="12" style="49" customWidth="1"/>
    <col min="16089" max="16089" width="12.140625" style="49" customWidth="1"/>
    <col min="16090" max="16090" width="12.28515625" style="49" customWidth="1"/>
    <col min="16091" max="16091" width="12.140625" style="49" customWidth="1"/>
    <col min="16092" max="16092" width="12.5703125" style="49" customWidth="1"/>
    <col min="16093" max="16384" width="9.140625" style="49"/>
  </cols>
  <sheetData>
    <row r="1" spans="1:12" x14ac:dyDescent="0.25">
      <c r="E1" s="258" t="s">
        <v>230</v>
      </c>
      <c r="F1" s="258"/>
      <c r="G1" s="258"/>
    </row>
    <row r="2" spans="1:12" ht="56.25" customHeight="1" x14ac:dyDescent="0.25">
      <c r="E2" s="259" t="s">
        <v>848</v>
      </c>
      <c r="F2" s="259"/>
      <c r="G2" s="259"/>
    </row>
    <row r="3" spans="1:12" s="9" customFormat="1" ht="24" customHeight="1" x14ac:dyDescent="0.25">
      <c r="A3" s="257" t="s">
        <v>719</v>
      </c>
      <c r="B3" s="257"/>
      <c r="C3" s="257"/>
      <c r="D3" s="257"/>
      <c r="E3" s="257"/>
      <c r="F3" s="257"/>
      <c r="G3" s="257"/>
    </row>
    <row r="4" spans="1:12" ht="19.5" customHeight="1" x14ac:dyDescent="0.25">
      <c r="A4" s="40" t="s">
        <v>298</v>
      </c>
      <c r="B4" s="39" t="s">
        <v>298</v>
      </c>
      <c r="C4" s="39"/>
      <c r="D4" s="39"/>
      <c r="E4" s="39"/>
      <c r="F4" s="39"/>
      <c r="G4" s="219" t="s">
        <v>228</v>
      </c>
    </row>
    <row r="5" spans="1:12" s="40" customFormat="1" ht="12.75" hidden="1" customHeight="1" x14ac:dyDescent="0.25">
      <c r="A5" s="220">
        <v>1</v>
      </c>
      <c r="B5" s="220">
        <v>2</v>
      </c>
      <c r="C5" s="220">
        <v>3</v>
      </c>
      <c r="D5" s="220">
        <v>4</v>
      </c>
      <c r="E5" s="220"/>
      <c r="F5" s="220">
        <v>5</v>
      </c>
      <c r="G5" s="220">
        <v>6</v>
      </c>
    </row>
    <row r="6" spans="1:12" s="42" customFormat="1" ht="78.75" customHeight="1" x14ac:dyDescent="0.25">
      <c r="A6" s="122" t="s">
        <v>299</v>
      </c>
      <c r="B6" s="122" t="s">
        <v>300</v>
      </c>
      <c r="C6" s="221" t="s">
        <v>668</v>
      </c>
      <c r="D6" s="122" t="s">
        <v>720</v>
      </c>
      <c r="E6" s="243" t="s">
        <v>721</v>
      </c>
      <c r="F6" s="122" t="s">
        <v>722</v>
      </c>
      <c r="G6" s="121" t="s">
        <v>723</v>
      </c>
    </row>
    <row r="7" spans="1:12" s="37" customFormat="1" x14ac:dyDescent="0.25">
      <c r="A7" s="179" t="s">
        <v>301</v>
      </c>
      <c r="B7" s="138" t="s">
        <v>302</v>
      </c>
      <c r="C7" s="144">
        <f>C8+C14+C24+C32+C35+C48+C59+C70+C54</f>
        <v>69054600</v>
      </c>
      <c r="D7" s="144">
        <f>D8+D14+D24+D32+D35+D48+D59+D70+D54</f>
        <v>0</v>
      </c>
      <c r="E7" s="144">
        <f>E8+E14+E24+E32+E35+E48+E59+E70+E54</f>
        <v>69054600</v>
      </c>
      <c r="F7" s="144">
        <f>F8+F14+F24+F32+F35+F48+F59+F70+F54</f>
        <v>35247591.54999999</v>
      </c>
      <c r="G7" s="223">
        <f t="shared" ref="G7:G105" si="0">F7/E7*100</f>
        <v>51.043075406996763</v>
      </c>
    </row>
    <row r="8" spans="1:12" s="48" customFormat="1" x14ac:dyDescent="0.25">
      <c r="A8" s="179" t="s">
        <v>303</v>
      </c>
      <c r="B8" s="138" t="s">
        <v>304</v>
      </c>
      <c r="C8" s="144">
        <f t="shared" ref="C8:F8" si="1">C9</f>
        <v>53864000</v>
      </c>
      <c r="D8" s="144">
        <f t="shared" si="1"/>
        <v>0</v>
      </c>
      <c r="E8" s="144">
        <f t="shared" si="1"/>
        <v>53864000</v>
      </c>
      <c r="F8" s="144">
        <f t="shared" si="1"/>
        <v>26649847.619999997</v>
      </c>
      <c r="G8" s="223">
        <f t="shared" si="0"/>
        <v>49.476176332986775</v>
      </c>
    </row>
    <row r="9" spans="1:12" s="37" customFormat="1" x14ac:dyDescent="0.25">
      <c r="A9" s="179" t="s">
        <v>305</v>
      </c>
      <c r="B9" s="179" t="s">
        <v>306</v>
      </c>
      <c r="C9" s="90">
        <f t="shared" ref="C9:E9" si="2">C10+C11+C12+C13</f>
        <v>53864000</v>
      </c>
      <c r="D9" s="90">
        <f t="shared" si="2"/>
        <v>0</v>
      </c>
      <c r="E9" s="90">
        <f t="shared" si="2"/>
        <v>53864000</v>
      </c>
      <c r="F9" s="90">
        <f>F10+F11+F12+F13</f>
        <v>26649847.619999997</v>
      </c>
      <c r="G9" s="223">
        <f t="shared" si="0"/>
        <v>49.476176332986775</v>
      </c>
      <c r="J9" s="48"/>
      <c r="K9" s="48"/>
      <c r="L9" s="48"/>
    </row>
    <row r="10" spans="1:12" s="37" customFormat="1" ht="90" x14ac:dyDescent="0.25">
      <c r="A10" s="179" t="s">
        <v>307</v>
      </c>
      <c r="B10" s="95" t="s">
        <v>308</v>
      </c>
      <c r="C10" s="90">
        <v>53241000</v>
      </c>
      <c r="D10" s="90"/>
      <c r="E10" s="90">
        <f>C10+D10</f>
        <v>53241000</v>
      </c>
      <c r="F10" s="90">
        <v>26112980.489999998</v>
      </c>
      <c r="G10" s="223">
        <f t="shared" si="0"/>
        <v>49.046750605736179</v>
      </c>
      <c r="J10" s="48"/>
      <c r="K10" s="48"/>
      <c r="L10" s="48"/>
    </row>
    <row r="11" spans="1:12" s="37" customFormat="1" ht="135" x14ac:dyDescent="0.25">
      <c r="A11" s="179" t="s">
        <v>309</v>
      </c>
      <c r="B11" s="224" t="s">
        <v>310</v>
      </c>
      <c r="C11" s="90">
        <v>200000</v>
      </c>
      <c r="D11" s="90"/>
      <c r="E11" s="90">
        <f t="shared" ref="E11:E13" si="3">C11+D11</f>
        <v>200000</v>
      </c>
      <c r="F11" s="90">
        <v>96635.29</v>
      </c>
      <c r="G11" s="223">
        <f t="shared" si="0"/>
        <v>48.317644999999999</v>
      </c>
      <c r="J11" s="48"/>
      <c r="K11" s="48"/>
      <c r="L11" s="48"/>
    </row>
    <row r="12" spans="1:12" s="37" customFormat="1" ht="60" x14ac:dyDescent="0.25">
      <c r="A12" s="179" t="s">
        <v>311</v>
      </c>
      <c r="B12" s="95" t="s">
        <v>312</v>
      </c>
      <c r="C12" s="90">
        <v>400000</v>
      </c>
      <c r="D12" s="90"/>
      <c r="E12" s="90">
        <f t="shared" si="3"/>
        <v>400000</v>
      </c>
      <c r="F12" s="90">
        <v>432202.49</v>
      </c>
      <c r="G12" s="223">
        <f t="shared" si="0"/>
        <v>108.05062249999999</v>
      </c>
    </row>
    <row r="13" spans="1:12" s="37" customFormat="1" ht="105" x14ac:dyDescent="0.25">
      <c r="A13" s="179" t="s">
        <v>724</v>
      </c>
      <c r="B13" s="224" t="s">
        <v>313</v>
      </c>
      <c r="C13" s="90">
        <v>23000</v>
      </c>
      <c r="D13" s="90"/>
      <c r="E13" s="90">
        <f t="shared" si="3"/>
        <v>23000</v>
      </c>
      <c r="F13" s="90">
        <v>8029.35</v>
      </c>
      <c r="G13" s="223">
        <f t="shared" si="0"/>
        <v>34.91021739130435</v>
      </c>
    </row>
    <row r="14" spans="1:12" s="37" customFormat="1" ht="28.5" x14ac:dyDescent="0.25">
      <c r="A14" s="179" t="s">
        <v>314</v>
      </c>
      <c r="B14" s="138" t="s">
        <v>315</v>
      </c>
      <c r="C14" s="144">
        <f t="shared" ref="C14:F14" si="4">C15</f>
        <v>7783600</v>
      </c>
      <c r="D14" s="144">
        <f t="shared" si="4"/>
        <v>0</v>
      </c>
      <c r="E14" s="144">
        <f t="shared" si="4"/>
        <v>7783600</v>
      </c>
      <c r="F14" s="144">
        <f t="shared" si="4"/>
        <v>4215324.3099999996</v>
      </c>
      <c r="G14" s="223">
        <f t="shared" si="0"/>
        <v>54.156486844133809</v>
      </c>
    </row>
    <row r="15" spans="1:12" s="37" customFormat="1" ht="30" x14ac:dyDescent="0.25">
      <c r="A15" s="179" t="s">
        <v>316</v>
      </c>
      <c r="B15" s="224" t="s">
        <v>317</v>
      </c>
      <c r="C15" s="90">
        <f t="shared" ref="C15:E15" si="5">C16+C18+C20+C22</f>
        <v>7783600</v>
      </c>
      <c r="D15" s="90">
        <f t="shared" si="5"/>
        <v>0</v>
      </c>
      <c r="E15" s="90">
        <f t="shared" si="5"/>
        <v>7783600</v>
      </c>
      <c r="F15" s="90">
        <f>F16+F18+F20+F22</f>
        <v>4215324.3099999996</v>
      </c>
      <c r="G15" s="223">
        <f t="shared" si="0"/>
        <v>54.156486844133809</v>
      </c>
    </row>
    <row r="16" spans="1:12" s="37" customFormat="1" ht="90" x14ac:dyDescent="0.25">
      <c r="A16" s="179" t="s">
        <v>318</v>
      </c>
      <c r="B16" s="137" t="s">
        <v>725</v>
      </c>
      <c r="C16" s="90">
        <f>C17</f>
        <v>3519200</v>
      </c>
      <c r="D16" s="90"/>
      <c r="E16" s="90">
        <f>E17</f>
        <v>3519200</v>
      </c>
      <c r="F16" s="90">
        <f>F17</f>
        <v>2074873.88</v>
      </c>
      <c r="G16" s="223">
        <f t="shared" si="0"/>
        <v>58.958680381904969</v>
      </c>
    </row>
    <row r="17" spans="1:7" s="37" customFormat="1" ht="135" x14ac:dyDescent="0.25">
      <c r="A17" s="179" t="s">
        <v>459</v>
      </c>
      <c r="B17" s="137" t="s">
        <v>726</v>
      </c>
      <c r="C17" s="90">
        <v>3519200</v>
      </c>
      <c r="D17" s="90"/>
      <c r="E17" s="90">
        <f>C17+D17</f>
        <v>3519200</v>
      </c>
      <c r="F17" s="90">
        <v>2074873.88</v>
      </c>
      <c r="G17" s="223">
        <f t="shared" si="0"/>
        <v>58.958680381904969</v>
      </c>
    </row>
    <row r="18" spans="1:7" s="37" customFormat="1" ht="105" x14ac:dyDescent="0.25">
      <c r="A18" s="179" t="s">
        <v>319</v>
      </c>
      <c r="B18" s="137" t="s">
        <v>727</v>
      </c>
      <c r="C18" s="90">
        <v>19500</v>
      </c>
      <c r="D18" s="90"/>
      <c r="E18" s="90">
        <f>C18+D18</f>
        <v>19500</v>
      </c>
      <c r="F18" s="90">
        <f>F19</f>
        <v>12214.61</v>
      </c>
      <c r="G18" s="223">
        <f t="shared" si="0"/>
        <v>62.639025641025647</v>
      </c>
    </row>
    <row r="19" spans="1:7" s="37" customFormat="1" ht="150" x14ac:dyDescent="0.25">
      <c r="A19" s="179" t="s">
        <v>460</v>
      </c>
      <c r="B19" s="137" t="s">
        <v>728</v>
      </c>
      <c r="C19" s="90">
        <v>19500</v>
      </c>
      <c r="D19" s="90"/>
      <c r="E19" s="90">
        <f t="shared" ref="E19" si="6">C19+D19</f>
        <v>19500</v>
      </c>
      <c r="F19" s="90">
        <v>12214.61</v>
      </c>
      <c r="G19" s="223"/>
    </row>
    <row r="20" spans="1:7" s="37" customFormat="1" ht="90" x14ac:dyDescent="0.25">
      <c r="A20" s="179" t="s">
        <v>320</v>
      </c>
      <c r="B20" s="137" t="s">
        <v>729</v>
      </c>
      <c r="C20" s="90">
        <f>C21</f>
        <v>4686200</v>
      </c>
      <c r="D20" s="90"/>
      <c r="E20" s="90">
        <f>C20+D20</f>
        <v>4686200</v>
      </c>
      <c r="F20" s="90">
        <f>F21</f>
        <v>2390118.9700000002</v>
      </c>
      <c r="G20" s="223">
        <f t="shared" si="0"/>
        <v>51.003349622295261</v>
      </c>
    </row>
    <row r="21" spans="1:7" s="37" customFormat="1" ht="135" x14ac:dyDescent="0.25">
      <c r="A21" s="179" t="s">
        <v>461</v>
      </c>
      <c r="B21" s="137" t="s">
        <v>730</v>
      </c>
      <c r="C21" s="90">
        <v>4686200</v>
      </c>
      <c r="D21" s="90"/>
      <c r="E21" s="90">
        <v>4686200</v>
      </c>
      <c r="F21" s="90">
        <v>2390118.9700000002</v>
      </c>
      <c r="G21" s="223">
        <f t="shared" si="0"/>
        <v>51.003349622295261</v>
      </c>
    </row>
    <row r="22" spans="1:7" s="37" customFormat="1" ht="90" x14ac:dyDescent="0.25">
      <c r="A22" s="179" t="s">
        <v>321</v>
      </c>
      <c r="B22" s="137" t="s">
        <v>731</v>
      </c>
      <c r="C22" s="90">
        <f>C23</f>
        <v>-441300</v>
      </c>
      <c r="D22" s="90"/>
      <c r="E22" s="90">
        <f t="shared" ref="E22" si="7">C22+D22</f>
        <v>-441300</v>
      </c>
      <c r="F22" s="90">
        <f>F23</f>
        <v>-261883.15</v>
      </c>
      <c r="G22" s="223">
        <f t="shared" si="0"/>
        <v>59.343564468615448</v>
      </c>
    </row>
    <row r="23" spans="1:7" s="37" customFormat="1" ht="135" x14ac:dyDescent="0.25">
      <c r="A23" s="179" t="s">
        <v>462</v>
      </c>
      <c r="B23" s="137" t="s">
        <v>732</v>
      </c>
      <c r="C23" s="90">
        <v>-441300</v>
      </c>
      <c r="D23" s="90"/>
      <c r="E23" s="90">
        <f>C23+D23</f>
        <v>-441300</v>
      </c>
      <c r="F23" s="90">
        <v>-261883.15</v>
      </c>
      <c r="G23" s="223">
        <f t="shared" si="0"/>
        <v>59.343564468615448</v>
      </c>
    </row>
    <row r="24" spans="1:7" s="37" customFormat="1" x14ac:dyDescent="0.25">
      <c r="A24" s="179" t="s">
        <v>322</v>
      </c>
      <c r="B24" s="138" t="s">
        <v>323</v>
      </c>
      <c r="C24" s="144">
        <f xml:space="preserve"> C25+C28+C30</f>
        <v>3495000</v>
      </c>
      <c r="D24" s="144">
        <f t="shared" ref="D24:F24" si="8" xml:space="preserve"> D25+D28+D30</f>
        <v>0</v>
      </c>
      <c r="E24" s="144">
        <f t="shared" si="8"/>
        <v>3495000</v>
      </c>
      <c r="F24" s="144">
        <f t="shared" si="8"/>
        <v>1500483.85</v>
      </c>
      <c r="G24" s="223">
        <f t="shared" si="0"/>
        <v>42.932298998569387</v>
      </c>
    </row>
    <row r="25" spans="1:7" s="37" customFormat="1" ht="30" x14ac:dyDescent="0.25">
      <c r="A25" s="179" t="s">
        <v>324</v>
      </c>
      <c r="B25" s="95" t="s">
        <v>325</v>
      </c>
      <c r="C25" s="90">
        <f t="shared" ref="C25:F25" si="9">C26+C27</f>
        <v>0</v>
      </c>
      <c r="D25" s="90">
        <f t="shared" si="9"/>
        <v>0</v>
      </c>
      <c r="E25" s="90">
        <f t="shared" si="9"/>
        <v>0</v>
      </c>
      <c r="F25" s="90">
        <f t="shared" si="9"/>
        <v>-18665.52</v>
      </c>
      <c r="G25" s="223" t="e">
        <f t="shared" si="0"/>
        <v>#DIV/0!</v>
      </c>
    </row>
    <row r="26" spans="1:7" s="37" customFormat="1" ht="30" x14ac:dyDescent="0.25">
      <c r="A26" s="179" t="s">
        <v>326</v>
      </c>
      <c r="B26" s="95" t="s">
        <v>325</v>
      </c>
      <c r="C26" s="90">
        <v>0</v>
      </c>
      <c r="D26" s="90"/>
      <c r="E26" s="90">
        <f t="shared" ref="E26:E109" si="10">C26+D26</f>
        <v>0</v>
      </c>
      <c r="F26" s="90">
        <v>-18522.2</v>
      </c>
      <c r="G26" s="223" t="e">
        <f t="shared" si="0"/>
        <v>#DIV/0!</v>
      </c>
    </row>
    <row r="27" spans="1:7" s="37" customFormat="1" ht="45" x14ac:dyDescent="0.25">
      <c r="A27" s="179" t="s">
        <v>733</v>
      </c>
      <c r="B27" s="95" t="s">
        <v>327</v>
      </c>
      <c r="C27" s="90"/>
      <c r="D27" s="90"/>
      <c r="E27" s="90">
        <f t="shared" si="10"/>
        <v>0</v>
      </c>
      <c r="F27" s="90">
        <v>-143.32</v>
      </c>
      <c r="G27" s="223" t="e">
        <f t="shared" si="0"/>
        <v>#DIV/0!</v>
      </c>
    </row>
    <row r="28" spans="1:7" s="37" customFormat="1" x14ac:dyDescent="0.25">
      <c r="A28" s="179" t="s">
        <v>328</v>
      </c>
      <c r="B28" s="95" t="s">
        <v>329</v>
      </c>
      <c r="C28" s="90">
        <f>C29</f>
        <v>71000</v>
      </c>
      <c r="D28" s="90">
        <f t="shared" ref="D28:F28" si="11">D29</f>
        <v>0</v>
      </c>
      <c r="E28" s="90">
        <f t="shared" si="11"/>
        <v>71000</v>
      </c>
      <c r="F28" s="90">
        <f t="shared" si="11"/>
        <v>148461.14000000001</v>
      </c>
      <c r="G28" s="223">
        <f t="shared" si="0"/>
        <v>209.10019718309863</v>
      </c>
    </row>
    <row r="29" spans="1:7" s="37" customFormat="1" x14ac:dyDescent="0.25">
      <c r="A29" s="179" t="s">
        <v>330</v>
      </c>
      <c r="B29" s="95" t="s">
        <v>329</v>
      </c>
      <c r="C29" s="90">
        <v>71000</v>
      </c>
      <c r="D29" s="90"/>
      <c r="E29" s="90">
        <f t="shared" si="10"/>
        <v>71000</v>
      </c>
      <c r="F29" s="90">
        <v>148461.14000000001</v>
      </c>
      <c r="G29" s="223">
        <f t="shared" si="0"/>
        <v>209.10019718309863</v>
      </c>
    </row>
    <row r="30" spans="1:7" s="37" customFormat="1" ht="30" x14ac:dyDescent="0.25">
      <c r="A30" s="179" t="s">
        <v>331</v>
      </c>
      <c r="B30" s="95" t="s">
        <v>332</v>
      </c>
      <c r="C30" s="90">
        <f t="shared" ref="C30:F30" si="12">C31</f>
        <v>3424000</v>
      </c>
      <c r="D30" s="90">
        <f t="shared" si="12"/>
        <v>0</v>
      </c>
      <c r="E30" s="90">
        <f t="shared" si="12"/>
        <v>3424000</v>
      </c>
      <c r="F30" s="90">
        <f t="shared" si="12"/>
        <v>1370688.23</v>
      </c>
      <c r="G30" s="223">
        <f t="shared" si="0"/>
        <v>40.031782418224296</v>
      </c>
    </row>
    <row r="31" spans="1:7" s="37" customFormat="1" ht="45" x14ac:dyDescent="0.25">
      <c r="A31" s="179" t="s">
        <v>333</v>
      </c>
      <c r="B31" s="95" t="s">
        <v>334</v>
      </c>
      <c r="C31" s="90">
        <v>3424000</v>
      </c>
      <c r="D31" s="90"/>
      <c r="E31" s="90">
        <f t="shared" si="10"/>
        <v>3424000</v>
      </c>
      <c r="F31" s="90">
        <v>1370688.23</v>
      </c>
      <c r="G31" s="223">
        <f t="shared" si="0"/>
        <v>40.031782418224296</v>
      </c>
    </row>
    <row r="32" spans="1:7" s="37" customFormat="1" x14ac:dyDescent="0.25">
      <c r="A32" s="179" t="s">
        <v>335</v>
      </c>
      <c r="B32" s="138" t="s">
        <v>734</v>
      </c>
      <c r="C32" s="144">
        <f>C33</f>
        <v>1100000</v>
      </c>
      <c r="D32" s="144">
        <f t="shared" ref="D32:F32" si="13">D33</f>
        <v>0</v>
      </c>
      <c r="E32" s="144">
        <f t="shared" si="13"/>
        <v>1100000</v>
      </c>
      <c r="F32" s="144">
        <f t="shared" si="13"/>
        <v>795502.89</v>
      </c>
      <c r="G32" s="223">
        <f t="shared" si="0"/>
        <v>72.318444545454554</v>
      </c>
    </row>
    <row r="33" spans="1:7" s="37" customFormat="1" ht="45" x14ac:dyDescent="0.25">
      <c r="A33" s="179" t="s">
        <v>336</v>
      </c>
      <c r="B33" s="95" t="s">
        <v>337</v>
      </c>
      <c r="C33" s="90">
        <f t="shared" ref="C33:F33" si="14">C34</f>
        <v>1100000</v>
      </c>
      <c r="D33" s="90">
        <f t="shared" si="14"/>
        <v>0</v>
      </c>
      <c r="E33" s="90">
        <f t="shared" si="14"/>
        <v>1100000</v>
      </c>
      <c r="F33" s="90">
        <f t="shared" si="14"/>
        <v>795502.89</v>
      </c>
      <c r="G33" s="223">
        <f t="shared" si="0"/>
        <v>72.318444545454554</v>
      </c>
    </row>
    <row r="34" spans="1:7" s="37" customFormat="1" ht="60" x14ac:dyDescent="0.25">
      <c r="A34" s="179" t="s">
        <v>338</v>
      </c>
      <c r="B34" s="95" t="s">
        <v>339</v>
      </c>
      <c r="C34" s="90">
        <v>1100000</v>
      </c>
      <c r="D34" s="90"/>
      <c r="E34" s="90">
        <f t="shared" si="10"/>
        <v>1100000</v>
      </c>
      <c r="F34" s="90">
        <v>795502.89</v>
      </c>
      <c r="G34" s="223">
        <f t="shared" si="0"/>
        <v>72.318444545454554</v>
      </c>
    </row>
    <row r="35" spans="1:7" s="37" customFormat="1" ht="57" x14ac:dyDescent="0.25">
      <c r="A35" s="179" t="s">
        <v>340</v>
      </c>
      <c r="B35" s="138" t="s">
        <v>341</v>
      </c>
      <c r="C35" s="214">
        <f>C36+C42+C45</f>
        <v>1738700</v>
      </c>
      <c r="D35" s="214">
        <f t="shared" ref="D35:E35" si="15">D36+D42+D45</f>
        <v>0</v>
      </c>
      <c r="E35" s="214">
        <f t="shared" si="15"/>
        <v>1738700</v>
      </c>
      <c r="F35" s="214">
        <f>F36+F42+F45</f>
        <v>268908.73</v>
      </c>
      <c r="G35" s="223">
        <f t="shared" si="0"/>
        <v>15.466079829757865</v>
      </c>
    </row>
    <row r="36" spans="1:7" s="37" customFormat="1" ht="90" x14ac:dyDescent="0.25">
      <c r="A36" s="179" t="s">
        <v>342</v>
      </c>
      <c r="B36" s="224" t="s">
        <v>343</v>
      </c>
      <c r="C36" s="217">
        <f>C37+C40</f>
        <v>1618000</v>
      </c>
      <c r="D36" s="217">
        <f t="shared" ref="D36:F36" si="16">D37+D40</f>
        <v>0</v>
      </c>
      <c r="E36" s="217">
        <f t="shared" si="16"/>
        <v>1618000</v>
      </c>
      <c r="F36" s="217">
        <f t="shared" si="16"/>
        <v>268131.13</v>
      </c>
      <c r="G36" s="223">
        <f t="shared" si="0"/>
        <v>16.57176328800989</v>
      </c>
    </row>
    <row r="37" spans="1:7" s="37" customFormat="1" ht="75" x14ac:dyDescent="0.25">
      <c r="A37" s="179" t="s">
        <v>344</v>
      </c>
      <c r="B37" s="95" t="s">
        <v>345</v>
      </c>
      <c r="C37" s="90">
        <f>C38+C39</f>
        <v>1057000</v>
      </c>
      <c r="D37" s="90">
        <f t="shared" ref="D37:F37" si="17">D38+D39</f>
        <v>0</v>
      </c>
      <c r="E37" s="90">
        <f t="shared" si="17"/>
        <v>1057000</v>
      </c>
      <c r="F37" s="90">
        <f t="shared" si="17"/>
        <v>150145.85</v>
      </c>
      <c r="G37" s="223">
        <f t="shared" si="0"/>
        <v>14.204905392620626</v>
      </c>
    </row>
    <row r="38" spans="1:7" s="37" customFormat="1" ht="105" x14ac:dyDescent="0.25">
      <c r="A38" s="179" t="s">
        <v>346</v>
      </c>
      <c r="B38" s="224" t="s">
        <v>347</v>
      </c>
      <c r="C38" s="90">
        <v>538000</v>
      </c>
      <c r="D38" s="90"/>
      <c r="E38" s="90">
        <f t="shared" si="10"/>
        <v>538000</v>
      </c>
      <c r="F38" s="90">
        <v>27796.34</v>
      </c>
      <c r="G38" s="223">
        <f t="shared" si="0"/>
        <v>5.1666059479553903</v>
      </c>
    </row>
    <row r="39" spans="1:7" s="37" customFormat="1" ht="90" x14ac:dyDescent="0.25">
      <c r="A39" s="179" t="s">
        <v>348</v>
      </c>
      <c r="B39" s="224" t="s">
        <v>349</v>
      </c>
      <c r="C39" s="90">
        <v>519000</v>
      </c>
      <c r="D39" s="90"/>
      <c r="E39" s="90">
        <f t="shared" si="10"/>
        <v>519000</v>
      </c>
      <c r="F39" s="90">
        <v>122349.51</v>
      </c>
      <c r="G39" s="223">
        <f t="shared" si="0"/>
        <v>23.574086705202308</v>
      </c>
    </row>
    <row r="40" spans="1:7" s="37" customFormat="1" ht="90" x14ac:dyDescent="0.25">
      <c r="A40" s="179" t="s">
        <v>350</v>
      </c>
      <c r="B40" s="224" t="s">
        <v>351</v>
      </c>
      <c r="C40" s="217">
        <f>C41</f>
        <v>561000</v>
      </c>
      <c r="D40" s="217">
        <f t="shared" ref="D40:F40" si="18">D41</f>
        <v>0</v>
      </c>
      <c r="E40" s="217">
        <f t="shared" si="18"/>
        <v>561000</v>
      </c>
      <c r="F40" s="217">
        <f t="shared" si="18"/>
        <v>117985.28</v>
      </c>
      <c r="G40" s="223">
        <f t="shared" si="0"/>
        <v>21.031244206773618</v>
      </c>
    </row>
    <row r="41" spans="1:7" s="37" customFormat="1" ht="75" x14ac:dyDescent="0.25">
      <c r="A41" s="179" t="s">
        <v>352</v>
      </c>
      <c r="B41" s="95" t="s">
        <v>353</v>
      </c>
      <c r="C41" s="90">
        <v>561000</v>
      </c>
      <c r="D41" s="90"/>
      <c r="E41" s="90">
        <f t="shared" si="10"/>
        <v>561000</v>
      </c>
      <c r="F41" s="90">
        <v>117985.28</v>
      </c>
      <c r="G41" s="223">
        <f t="shared" si="0"/>
        <v>21.031244206773618</v>
      </c>
    </row>
    <row r="42" spans="1:7" s="37" customFormat="1" ht="30" hidden="1" x14ac:dyDescent="0.25">
      <c r="A42" s="179" t="s">
        <v>354</v>
      </c>
      <c r="B42" s="95" t="s">
        <v>355</v>
      </c>
      <c r="C42" s="90">
        <f>C43</f>
        <v>0</v>
      </c>
      <c r="D42" s="90"/>
      <c r="E42" s="90">
        <f t="shared" si="10"/>
        <v>0</v>
      </c>
      <c r="F42" s="90"/>
      <c r="G42" s="223" t="e">
        <f t="shared" si="0"/>
        <v>#DIV/0!</v>
      </c>
    </row>
    <row r="43" spans="1:7" s="37" customFormat="1" ht="60" hidden="1" x14ac:dyDescent="0.25">
      <c r="A43" s="179" t="s">
        <v>356</v>
      </c>
      <c r="B43" s="95" t="s">
        <v>357</v>
      </c>
      <c r="C43" s="90">
        <f t="shared" ref="C43" si="19">C44</f>
        <v>0</v>
      </c>
      <c r="D43" s="90"/>
      <c r="E43" s="90">
        <f t="shared" si="10"/>
        <v>0</v>
      </c>
      <c r="F43" s="90"/>
      <c r="G43" s="223" t="e">
        <f t="shared" si="0"/>
        <v>#DIV/0!</v>
      </c>
    </row>
    <row r="44" spans="1:7" s="37" customFormat="1" ht="60" hidden="1" x14ac:dyDescent="0.25">
      <c r="A44" s="179" t="s">
        <v>358</v>
      </c>
      <c r="B44" s="95" t="s">
        <v>359</v>
      </c>
      <c r="C44" s="90"/>
      <c r="D44" s="90"/>
      <c r="E44" s="90">
        <f t="shared" si="10"/>
        <v>0</v>
      </c>
      <c r="F44" s="90"/>
      <c r="G44" s="223" t="e">
        <f t="shared" si="0"/>
        <v>#DIV/0!</v>
      </c>
    </row>
    <row r="45" spans="1:7" s="37" customFormat="1" ht="90" x14ac:dyDescent="0.25">
      <c r="A45" s="179" t="s">
        <v>360</v>
      </c>
      <c r="B45" s="95" t="s">
        <v>361</v>
      </c>
      <c r="C45" s="90">
        <f t="shared" ref="C45:E46" si="20">C46</f>
        <v>120700</v>
      </c>
      <c r="D45" s="90">
        <f t="shared" si="20"/>
        <v>0</v>
      </c>
      <c r="E45" s="90">
        <f t="shared" si="20"/>
        <v>120700</v>
      </c>
      <c r="F45" s="90">
        <f>F46</f>
        <v>777.6</v>
      </c>
      <c r="G45" s="223">
        <f t="shared" si="0"/>
        <v>0.6442419221209611</v>
      </c>
    </row>
    <row r="46" spans="1:7" s="37" customFormat="1" ht="90" x14ac:dyDescent="0.25">
      <c r="A46" s="179" t="s">
        <v>362</v>
      </c>
      <c r="B46" s="95" t="s">
        <v>363</v>
      </c>
      <c r="C46" s="90">
        <f t="shared" si="20"/>
        <v>120700</v>
      </c>
      <c r="D46" s="90">
        <f t="shared" si="20"/>
        <v>0</v>
      </c>
      <c r="E46" s="90">
        <f t="shared" si="20"/>
        <v>120700</v>
      </c>
      <c r="F46" s="90">
        <f>F47</f>
        <v>777.6</v>
      </c>
      <c r="G46" s="223">
        <f t="shared" si="0"/>
        <v>0.6442419221209611</v>
      </c>
    </row>
    <row r="47" spans="1:7" s="37" customFormat="1" ht="90" x14ac:dyDescent="0.25">
      <c r="A47" s="179" t="s">
        <v>364</v>
      </c>
      <c r="B47" s="95" t="s">
        <v>365</v>
      </c>
      <c r="C47" s="90">
        <v>120700</v>
      </c>
      <c r="D47" s="90"/>
      <c r="E47" s="90">
        <f t="shared" si="10"/>
        <v>120700</v>
      </c>
      <c r="F47" s="90">
        <v>777.6</v>
      </c>
      <c r="G47" s="223">
        <f t="shared" si="0"/>
        <v>0.6442419221209611</v>
      </c>
    </row>
    <row r="48" spans="1:7" s="37" customFormat="1" ht="28.5" x14ac:dyDescent="0.25">
      <c r="A48" s="216" t="s">
        <v>366</v>
      </c>
      <c r="B48" s="138" t="s">
        <v>367</v>
      </c>
      <c r="C48" s="144">
        <f t="shared" ref="C48:F48" si="21">C49</f>
        <v>4300</v>
      </c>
      <c r="D48" s="144">
        <f t="shared" si="21"/>
        <v>0</v>
      </c>
      <c r="E48" s="144">
        <f t="shared" si="21"/>
        <v>4300</v>
      </c>
      <c r="F48" s="144">
        <f t="shared" si="21"/>
        <v>18903.489999999998</v>
      </c>
      <c r="G48" s="223">
        <f t="shared" si="0"/>
        <v>439.61604651162787</v>
      </c>
    </row>
    <row r="49" spans="1:7" s="37" customFormat="1" ht="30" x14ac:dyDescent="0.25">
      <c r="A49" s="216" t="s">
        <v>368</v>
      </c>
      <c r="B49" s="95" t="s">
        <v>369</v>
      </c>
      <c r="C49" s="90">
        <f>C50+C51+C52</f>
        <v>4300</v>
      </c>
      <c r="D49" s="90">
        <f t="shared" ref="D49" si="22">D50+D51+D52</f>
        <v>0</v>
      </c>
      <c r="E49" s="90">
        <f>E50+E51+E52+E53</f>
        <v>4300</v>
      </c>
      <c r="F49" s="90">
        <f>F50+F51+F52+F53</f>
        <v>18903.489999999998</v>
      </c>
      <c r="G49" s="223">
        <f t="shared" si="0"/>
        <v>439.61604651162787</v>
      </c>
    </row>
    <row r="50" spans="1:7" s="37" customFormat="1" ht="30" x14ac:dyDescent="0.25">
      <c r="A50" s="216" t="s">
        <v>370</v>
      </c>
      <c r="B50" s="95" t="s">
        <v>371</v>
      </c>
      <c r="C50" s="90">
        <v>1200</v>
      </c>
      <c r="D50" s="90"/>
      <c r="E50" s="90">
        <f t="shared" si="10"/>
        <v>1200</v>
      </c>
      <c r="F50" s="90">
        <v>1158.8</v>
      </c>
      <c r="G50" s="223">
        <f t="shared" si="0"/>
        <v>96.566666666666663</v>
      </c>
    </row>
    <row r="51" spans="1:7" s="37" customFormat="1" ht="30" hidden="1" x14ac:dyDescent="0.25">
      <c r="A51" s="216" t="s">
        <v>372</v>
      </c>
      <c r="B51" s="95" t="s">
        <v>735</v>
      </c>
      <c r="C51" s="90">
        <v>0</v>
      </c>
      <c r="D51" s="90"/>
      <c r="E51" s="90">
        <f t="shared" si="10"/>
        <v>0</v>
      </c>
      <c r="F51" s="90">
        <v>0</v>
      </c>
      <c r="G51" s="223" t="e">
        <f t="shared" si="0"/>
        <v>#DIV/0!</v>
      </c>
    </row>
    <row r="52" spans="1:7" s="37" customFormat="1" x14ac:dyDescent="0.25">
      <c r="A52" s="216" t="s">
        <v>373</v>
      </c>
      <c r="B52" s="95" t="s">
        <v>374</v>
      </c>
      <c r="C52" s="90">
        <v>3100</v>
      </c>
      <c r="D52" s="90"/>
      <c r="E52" s="90">
        <f t="shared" si="10"/>
        <v>3100</v>
      </c>
      <c r="F52" s="90">
        <v>17707.75</v>
      </c>
      <c r="G52" s="223">
        <f t="shared" si="0"/>
        <v>571.2177419354839</v>
      </c>
    </row>
    <row r="53" spans="1:7" s="37" customFormat="1" x14ac:dyDescent="0.25">
      <c r="A53" s="216" t="s">
        <v>736</v>
      </c>
      <c r="B53" s="95" t="s">
        <v>737</v>
      </c>
      <c r="C53" s="90">
        <v>0</v>
      </c>
      <c r="D53" s="90"/>
      <c r="E53" s="90">
        <f t="shared" si="10"/>
        <v>0</v>
      </c>
      <c r="F53" s="90">
        <v>36.94</v>
      </c>
      <c r="G53" s="223"/>
    </row>
    <row r="54" spans="1:7" s="37" customFormat="1" ht="42.75" x14ac:dyDescent="0.25">
      <c r="A54" s="216" t="s">
        <v>375</v>
      </c>
      <c r="B54" s="138" t="s">
        <v>738</v>
      </c>
      <c r="C54" s="214">
        <f t="shared" ref="C54:F54" si="23">C55</f>
        <v>296000</v>
      </c>
      <c r="D54" s="214">
        <f t="shared" si="23"/>
        <v>0</v>
      </c>
      <c r="E54" s="214">
        <f t="shared" si="23"/>
        <v>296000</v>
      </c>
      <c r="F54" s="214">
        <f t="shared" si="23"/>
        <v>112226.83</v>
      </c>
      <c r="G54" s="223">
        <f t="shared" si="0"/>
        <v>37.9144695945946</v>
      </c>
    </row>
    <row r="55" spans="1:7" s="37" customFormat="1" x14ac:dyDescent="0.25">
      <c r="A55" s="179" t="s">
        <v>376</v>
      </c>
      <c r="B55" s="35" t="s">
        <v>377</v>
      </c>
      <c r="C55" s="217">
        <f t="shared" ref="C55:D55" si="24">C57</f>
        <v>296000</v>
      </c>
      <c r="D55" s="217">
        <f t="shared" si="24"/>
        <v>0</v>
      </c>
      <c r="E55" s="217">
        <f>E57+E58</f>
        <v>296000</v>
      </c>
      <c r="F55" s="217">
        <f>F57+F58</f>
        <v>112226.83</v>
      </c>
      <c r="G55" s="223">
        <f t="shared" si="0"/>
        <v>37.9144695945946</v>
      </c>
    </row>
    <row r="56" spans="1:7" s="37" customFormat="1" x14ac:dyDescent="0.25">
      <c r="A56" s="179" t="s">
        <v>739</v>
      </c>
      <c r="B56" s="95" t="s">
        <v>378</v>
      </c>
      <c r="C56" s="217">
        <f>C57</f>
        <v>296000</v>
      </c>
      <c r="D56" s="217">
        <f t="shared" ref="D56:F56" si="25">D57</f>
        <v>0</v>
      </c>
      <c r="E56" s="217">
        <f t="shared" si="25"/>
        <v>296000</v>
      </c>
      <c r="F56" s="217">
        <f t="shared" si="25"/>
        <v>109095.02</v>
      </c>
      <c r="G56" s="223">
        <f t="shared" si="0"/>
        <v>36.856425675675673</v>
      </c>
    </row>
    <row r="57" spans="1:7" s="37" customFormat="1" ht="30" x14ac:dyDescent="0.25">
      <c r="A57" s="179" t="s">
        <v>740</v>
      </c>
      <c r="B57" s="95" t="s">
        <v>379</v>
      </c>
      <c r="C57" s="217">
        <v>296000</v>
      </c>
      <c r="D57" s="217"/>
      <c r="E57" s="90">
        <f t="shared" si="10"/>
        <v>296000</v>
      </c>
      <c r="F57" s="217">
        <v>109095.02</v>
      </c>
      <c r="G57" s="223">
        <f t="shared" si="0"/>
        <v>36.856425675675673</v>
      </c>
    </row>
    <row r="58" spans="1:7" s="37" customFormat="1" ht="30" x14ac:dyDescent="0.25">
      <c r="A58" s="179" t="s">
        <v>741</v>
      </c>
      <c r="B58" s="225" t="s">
        <v>379</v>
      </c>
      <c r="C58" s="217"/>
      <c r="D58" s="217"/>
      <c r="E58" s="90"/>
      <c r="F58" s="217">
        <v>3131.81</v>
      </c>
      <c r="G58" s="223"/>
    </row>
    <row r="59" spans="1:7" s="37" customFormat="1" ht="28.5" x14ac:dyDescent="0.25">
      <c r="A59" s="179" t="s">
        <v>380</v>
      </c>
      <c r="B59" s="138" t="s">
        <v>381</v>
      </c>
      <c r="C59" s="214">
        <f>C64</f>
        <v>100000</v>
      </c>
      <c r="D59" s="214">
        <f t="shared" ref="D59" si="26">D64</f>
        <v>0</v>
      </c>
      <c r="E59" s="214">
        <f>E64+E60</f>
        <v>100000</v>
      </c>
      <c r="F59" s="214">
        <f>F64+F60</f>
        <v>1001334.67</v>
      </c>
      <c r="G59" s="223">
        <f t="shared" si="0"/>
        <v>1001.33467</v>
      </c>
    </row>
    <row r="60" spans="1:7" s="37" customFormat="1" ht="90" x14ac:dyDescent="0.25">
      <c r="A60" s="179" t="s">
        <v>742</v>
      </c>
      <c r="B60" s="137" t="s">
        <v>743</v>
      </c>
      <c r="C60" s="214"/>
      <c r="D60" s="214"/>
      <c r="E60" s="217">
        <f>E61</f>
        <v>0</v>
      </c>
      <c r="F60" s="217">
        <f>F61</f>
        <v>861000</v>
      </c>
      <c r="G60" s="223"/>
    </row>
    <row r="61" spans="1:7" s="37" customFormat="1" ht="105" x14ac:dyDescent="0.25">
      <c r="A61" s="179" t="s">
        <v>744</v>
      </c>
      <c r="B61" s="137" t="s">
        <v>745</v>
      </c>
      <c r="C61" s="214"/>
      <c r="D61" s="214"/>
      <c r="E61" s="217">
        <f>E63</f>
        <v>0</v>
      </c>
      <c r="F61" s="217">
        <f>F63+F62</f>
        <v>861000</v>
      </c>
      <c r="G61" s="223"/>
    </row>
    <row r="62" spans="1:7" s="37" customFormat="1" ht="105" x14ac:dyDescent="0.25">
      <c r="A62" s="179" t="s">
        <v>746</v>
      </c>
      <c r="B62" s="225" t="s">
        <v>747</v>
      </c>
      <c r="C62" s="214"/>
      <c r="D62" s="214"/>
      <c r="E62" s="217"/>
      <c r="F62" s="217">
        <v>52000</v>
      </c>
      <c r="G62" s="223"/>
    </row>
    <row r="63" spans="1:7" s="37" customFormat="1" ht="105" x14ac:dyDescent="0.25">
      <c r="A63" s="179" t="s">
        <v>748</v>
      </c>
      <c r="B63" s="137" t="s">
        <v>749</v>
      </c>
      <c r="C63" s="214"/>
      <c r="D63" s="214"/>
      <c r="E63" s="217"/>
      <c r="F63" s="217">
        <v>809000</v>
      </c>
      <c r="G63" s="223"/>
    </row>
    <row r="64" spans="1:7" s="37" customFormat="1" ht="30" x14ac:dyDescent="0.25">
      <c r="A64" s="179" t="s">
        <v>382</v>
      </c>
      <c r="B64" s="95" t="s">
        <v>383</v>
      </c>
      <c r="C64" s="90">
        <f t="shared" ref="C64:E64" si="27">C65</f>
        <v>100000</v>
      </c>
      <c r="D64" s="90">
        <f t="shared" si="27"/>
        <v>0</v>
      </c>
      <c r="E64" s="90">
        <f t="shared" si="27"/>
        <v>100000</v>
      </c>
      <c r="F64" s="90">
        <f>F65+F68</f>
        <v>140334.67000000001</v>
      </c>
      <c r="G64" s="223">
        <f t="shared" si="0"/>
        <v>140.33467000000002</v>
      </c>
    </row>
    <row r="65" spans="1:7" s="37" customFormat="1" ht="45" x14ac:dyDescent="0.25">
      <c r="A65" s="179" t="s">
        <v>384</v>
      </c>
      <c r="B65" s="95" t="s">
        <v>385</v>
      </c>
      <c r="C65" s="90">
        <f>C66+C67</f>
        <v>100000</v>
      </c>
      <c r="D65" s="90">
        <f t="shared" ref="D65:F65" si="28">D66+D67</f>
        <v>0</v>
      </c>
      <c r="E65" s="90">
        <f t="shared" si="28"/>
        <v>100000</v>
      </c>
      <c r="F65" s="90">
        <f t="shared" si="28"/>
        <v>123794.11</v>
      </c>
      <c r="G65" s="223">
        <f t="shared" si="0"/>
        <v>123.79411</v>
      </c>
    </row>
    <row r="66" spans="1:7" s="37" customFormat="1" ht="75" x14ac:dyDescent="0.25">
      <c r="A66" s="179" t="s">
        <v>386</v>
      </c>
      <c r="B66" s="95" t="s">
        <v>387</v>
      </c>
      <c r="C66" s="90">
        <v>50000</v>
      </c>
      <c r="D66" s="90"/>
      <c r="E66" s="90">
        <f t="shared" si="10"/>
        <v>50000</v>
      </c>
      <c r="F66" s="90">
        <v>63189.8</v>
      </c>
      <c r="G66" s="223">
        <f t="shared" si="0"/>
        <v>126.37960000000001</v>
      </c>
    </row>
    <row r="67" spans="1:7" s="37" customFormat="1" ht="60" x14ac:dyDescent="0.25">
      <c r="A67" s="179" t="s">
        <v>388</v>
      </c>
      <c r="B67" s="95" t="s">
        <v>389</v>
      </c>
      <c r="C67" s="90">
        <v>50000</v>
      </c>
      <c r="D67" s="90"/>
      <c r="E67" s="90">
        <f t="shared" si="10"/>
        <v>50000</v>
      </c>
      <c r="F67" s="90">
        <v>60604.31</v>
      </c>
      <c r="G67" s="223">
        <f t="shared" si="0"/>
        <v>121.20862</v>
      </c>
    </row>
    <row r="68" spans="1:7" s="37" customFormat="1" ht="60" x14ac:dyDescent="0.25">
      <c r="A68" s="228" t="s">
        <v>750</v>
      </c>
      <c r="B68" s="225" t="s">
        <v>751</v>
      </c>
      <c r="C68" s="90"/>
      <c r="D68" s="90"/>
      <c r="E68" s="90"/>
      <c r="F68" s="90">
        <f>F69</f>
        <v>16540.560000000001</v>
      </c>
      <c r="G68" s="223"/>
    </row>
    <row r="69" spans="1:7" s="37" customFormat="1" ht="60" x14ac:dyDescent="0.25">
      <c r="A69" s="228" t="s">
        <v>752</v>
      </c>
      <c r="B69" s="225" t="s">
        <v>753</v>
      </c>
      <c r="C69" s="90"/>
      <c r="D69" s="90"/>
      <c r="E69" s="90"/>
      <c r="F69" s="90">
        <v>16540.560000000001</v>
      </c>
      <c r="G69" s="223"/>
    </row>
    <row r="70" spans="1:7" s="37" customFormat="1" ht="28.5" x14ac:dyDescent="0.25">
      <c r="A70" s="179" t="s">
        <v>390</v>
      </c>
      <c r="B70" s="138" t="s">
        <v>391</v>
      </c>
      <c r="C70" s="144">
        <f>C71</f>
        <v>673000</v>
      </c>
      <c r="D70" s="144">
        <f t="shared" ref="D70:F70" si="29">D71</f>
        <v>0</v>
      </c>
      <c r="E70" s="144">
        <f t="shared" si="29"/>
        <v>673000</v>
      </c>
      <c r="F70" s="144">
        <f t="shared" si="29"/>
        <v>685059.16</v>
      </c>
      <c r="G70" s="223">
        <f t="shared" si="0"/>
        <v>101.7918514115899</v>
      </c>
    </row>
    <row r="71" spans="1:7" s="37" customFormat="1" ht="48" customHeight="1" x14ac:dyDescent="0.25">
      <c r="A71" s="135" t="s">
        <v>463</v>
      </c>
      <c r="B71" s="222" t="s">
        <v>754</v>
      </c>
      <c r="C71" s="144">
        <f>C72+C74+C76+C79+C82+C90+C93+C94+C95+C84+C88+C86+C92+C96+C101</f>
        <v>673000</v>
      </c>
      <c r="D71" s="144">
        <f t="shared" ref="D71:F71" si="30">D72+D74+D76+D79+D82+D90+D93+D94+D95+D84+D88+D86+D92+D96+D101</f>
        <v>0</v>
      </c>
      <c r="E71" s="144">
        <f>E72+E74+E76+E79+E82+E90+E93+E94+E95+E84+E88+E86+E92+E96+E101</f>
        <v>673000</v>
      </c>
      <c r="F71" s="144">
        <f t="shared" si="30"/>
        <v>685059.16</v>
      </c>
      <c r="G71" s="223">
        <f t="shared" si="0"/>
        <v>101.7918514115899</v>
      </c>
    </row>
    <row r="72" spans="1:7" s="37" customFormat="1" ht="57.75" customHeight="1" x14ac:dyDescent="0.25">
      <c r="A72" s="136" t="s">
        <v>464</v>
      </c>
      <c r="B72" s="222" t="s">
        <v>755</v>
      </c>
      <c r="C72" s="90">
        <f>C73</f>
        <v>13667</v>
      </c>
      <c r="D72" s="90"/>
      <c r="E72" s="90">
        <f t="shared" ref="E72:E104" si="31">C72+D72</f>
        <v>13667</v>
      </c>
      <c r="F72" s="90">
        <f>F73</f>
        <v>30466.53</v>
      </c>
      <c r="G72" s="223">
        <f t="shared" si="0"/>
        <v>222.92039218555644</v>
      </c>
    </row>
    <row r="73" spans="1:7" s="37" customFormat="1" ht="90" x14ac:dyDescent="0.25">
      <c r="A73" s="226" t="s">
        <v>756</v>
      </c>
      <c r="B73" s="227" t="s">
        <v>757</v>
      </c>
      <c r="C73" s="90">
        <v>13667</v>
      </c>
      <c r="D73" s="90"/>
      <c r="E73" s="90">
        <f t="shared" si="31"/>
        <v>13667</v>
      </c>
      <c r="F73" s="90">
        <v>30466.53</v>
      </c>
      <c r="G73" s="223">
        <f t="shared" si="0"/>
        <v>222.92039218555644</v>
      </c>
    </row>
    <row r="74" spans="1:7" s="37" customFormat="1" ht="75.75" customHeight="1" x14ac:dyDescent="0.25">
      <c r="A74" s="136" t="s">
        <v>465</v>
      </c>
      <c r="B74" s="222" t="s">
        <v>758</v>
      </c>
      <c r="C74" s="217">
        <f>C75</f>
        <v>146347</v>
      </c>
      <c r="D74" s="217"/>
      <c r="E74" s="90">
        <f t="shared" si="31"/>
        <v>146347</v>
      </c>
      <c r="F74" s="217">
        <f>F75</f>
        <v>68708.28</v>
      </c>
      <c r="G74" s="223">
        <f t="shared" si="0"/>
        <v>46.948881767306474</v>
      </c>
    </row>
    <row r="75" spans="1:7" s="37" customFormat="1" ht="102" customHeight="1" x14ac:dyDescent="0.25">
      <c r="A75" s="228" t="s">
        <v>392</v>
      </c>
      <c r="B75" s="225" t="s">
        <v>759</v>
      </c>
      <c r="C75" s="90">
        <v>146347</v>
      </c>
      <c r="D75" s="90">
        <f t="shared" ref="D75" si="32">D76</f>
        <v>0</v>
      </c>
      <c r="E75" s="90">
        <f t="shared" si="31"/>
        <v>146347</v>
      </c>
      <c r="F75" s="90">
        <v>68708.28</v>
      </c>
      <c r="G75" s="223">
        <f t="shared" si="0"/>
        <v>46.948881767306474</v>
      </c>
    </row>
    <row r="76" spans="1:7" s="229" customFormat="1" ht="60.75" customHeight="1" x14ac:dyDescent="0.25">
      <c r="A76" s="136" t="s">
        <v>466</v>
      </c>
      <c r="B76" s="222" t="s">
        <v>760</v>
      </c>
      <c r="C76" s="90">
        <f>C77</f>
        <v>89600</v>
      </c>
      <c r="D76" s="90"/>
      <c r="E76" s="90">
        <f t="shared" si="31"/>
        <v>89600</v>
      </c>
      <c r="F76" s="90">
        <f>F77+F78</f>
        <v>69215.17</v>
      </c>
      <c r="G76" s="223">
        <f t="shared" si="0"/>
        <v>77.249073660714288</v>
      </c>
    </row>
    <row r="77" spans="1:7" s="230" customFormat="1" ht="90" x14ac:dyDescent="0.25">
      <c r="A77" s="228" t="s">
        <v>761</v>
      </c>
      <c r="B77" s="225" t="s">
        <v>762</v>
      </c>
      <c r="C77" s="90">
        <v>89600</v>
      </c>
      <c r="D77" s="90"/>
      <c r="E77" s="90">
        <f t="shared" si="31"/>
        <v>89600</v>
      </c>
      <c r="F77" s="90">
        <v>64215.17</v>
      </c>
      <c r="G77" s="223">
        <f t="shared" si="0"/>
        <v>71.668716517857149</v>
      </c>
    </row>
    <row r="78" spans="1:7" s="230" customFormat="1" ht="90" x14ac:dyDescent="0.25">
      <c r="A78" s="228" t="s">
        <v>763</v>
      </c>
      <c r="B78" s="225" t="s">
        <v>764</v>
      </c>
      <c r="C78" s="90">
        <v>0</v>
      </c>
      <c r="D78" s="90"/>
      <c r="E78" s="90">
        <f t="shared" si="31"/>
        <v>0</v>
      </c>
      <c r="F78" s="90">
        <v>5000</v>
      </c>
      <c r="G78" s="223"/>
    </row>
    <row r="79" spans="1:7" s="230" customFormat="1" ht="75" x14ac:dyDescent="0.25">
      <c r="A79" s="134" t="s">
        <v>467</v>
      </c>
      <c r="B79" s="136" t="s">
        <v>765</v>
      </c>
      <c r="C79" s="90">
        <f>C80+C81</f>
        <v>44000</v>
      </c>
      <c r="D79" s="90"/>
      <c r="E79" s="90">
        <f t="shared" si="31"/>
        <v>44000</v>
      </c>
      <c r="F79" s="90">
        <f>F80+F81</f>
        <v>10000</v>
      </c>
      <c r="G79" s="223">
        <f t="shared" si="0"/>
        <v>22.727272727272727</v>
      </c>
    </row>
    <row r="80" spans="1:7" s="230" customFormat="1" ht="105" x14ac:dyDescent="0.25">
      <c r="A80" s="228" t="s">
        <v>766</v>
      </c>
      <c r="B80" s="225" t="s">
        <v>767</v>
      </c>
      <c r="C80" s="90">
        <v>24000</v>
      </c>
      <c r="D80" s="90"/>
      <c r="E80" s="90">
        <f t="shared" si="31"/>
        <v>24000</v>
      </c>
      <c r="F80" s="90">
        <v>0</v>
      </c>
      <c r="G80" s="223">
        <f t="shared" si="0"/>
        <v>0</v>
      </c>
    </row>
    <row r="81" spans="1:7" s="230" customFormat="1" ht="90" x14ac:dyDescent="0.25">
      <c r="A81" s="228" t="s">
        <v>768</v>
      </c>
      <c r="B81" s="225" t="s">
        <v>769</v>
      </c>
      <c r="C81" s="90">
        <v>20000</v>
      </c>
      <c r="D81" s="90"/>
      <c r="E81" s="90">
        <f t="shared" si="31"/>
        <v>20000</v>
      </c>
      <c r="F81" s="90">
        <v>10000</v>
      </c>
      <c r="G81" s="223">
        <f t="shared" si="0"/>
        <v>50</v>
      </c>
    </row>
    <row r="82" spans="1:7" s="230" customFormat="1" ht="105" x14ac:dyDescent="0.25">
      <c r="A82" s="228" t="s">
        <v>510</v>
      </c>
      <c r="B82" s="95" t="s">
        <v>770</v>
      </c>
      <c r="C82" s="90">
        <f>C83</f>
        <v>11667</v>
      </c>
      <c r="D82" s="90"/>
      <c r="E82" s="90">
        <f>C82+D82</f>
        <v>11667</v>
      </c>
      <c r="F82" s="90">
        <f>F83</f>
        <v>1500</v>
      </c>
      <c r="G82" s="223">
        <f t="shared" si="0"/>
        <v>12.85677552069941</v>
      </c>
    </row>
    <row r="83" spans="1:7" s="230" customFormat="1" ht="120" x14ac:dyDescent="0.25">
      <c r="A83" s="228" t="s">
        <v>771</v>
      </c>
      <c r="B83" s="95" t="s">
        <v>772</v>
      </c>
      <c r="C83" s="90">
        <v>11667</v>
      </c>
      <c r="D83" s="90"/>
      <c r="E83" s="90">
        <f t="shared" si="31"/>
        <v>11667</v>
      </c>
      <c r="F83" s="90">
        <v>1500</v>
      </c>
      <c r="G83" s="223">
        <f t="shared" si="0"/>
        <v>12.85677552069941</v>
      </c>
    </row>
    <row r="84" spans="1:7" s="230" customFormat="1" ht="105" x14ac:dyDescent="0.25">
      <c r="A84" s="228" t="s">
        <v>773</v>
      </c>
      <c r="B84" s="95" t="s">
        <v>774</v>
      </c>
      <c r="C84" s="90">
        <f>C85</f>
        <v>1200</v>
      </c>
      <c r="D84" s="90"/>
      <c r="E84" s="90">
        <f t="shared" si="31"/>
        <v>1200</v>
      </c>
      <c r="F84" s="90">
        <f>F85</f>
        <v>1200</v>
      </c>
      <c r="G84" s="223">
        <f t="shared" si="0"/>
        <v>100</v>
      </c>
    </row>
    <row r="85" spans="1:7" s="230" customFormat="1" ht="120" x14ac:dyDescent="0.25">
      <c r="A85" s="228" t="s">
        <v>511</v>
      </c>
      <c r="B85" s="95" t="s">
        <v>775</v>
      </c>
      <c r="C85" s="90">
        <v>1200</v>
      </c>
      <c r="D85" s="90"/>
      <c r="E85" s="90">
        <f t="shared" si="31"/>
        <v>1200</v>
      </c>
      <c r="F85" s="90">
        <v>1200</v>
      </c>
      <c r="G85" s="223">
        <f t="shared" si="0"/>
        <v>100</v>
      </c>
    </row>
    <row r="86" spans="1:7" s="230" customFormat="1" ht="75" x14ac:dyDescent="0.25">
      <c r="A86" s="228" t="s">
        <v>776</v>
      </c>
      <c r="B86" s="240" t="s">
        <v>669</v>
      </c>
      <c r="C86" s="90">
        <f>C87</f>
        <v>1003</v>
      </c>
      <c r="D86" s="90"/>
      <c r="E86" s="90">
        <f t="shared" si="31"/>
        <v>1003</v>
      </c>
      <c r="F86" s="90">
        <f>F87</f>
        <v>2206.37</v>
      </c>
      <c r="G86" s="223">
        <f t="shared" si="0"/>
        <v>219.97706879361911</v>
      </c>
    </row>
    <row r="87" spans="1:7" s="230" customFormat="1" ht="105" x14ac:dyDescent="0.25">
      <c r="A87" s="228" t="s">
        <v>670</v>
      </c>
      <c r="B87" s="240" t="s">
        <v>671</v>
      </c>
      <c r="C87" s="90">
        <v>1003</v>
      </c>
      <c r="D87" s="90"/>
      <c r="E87" s="90">
        <f t="shared" si="31"/>
        <v>1003</v>
      </c>
      <c r="F87" s="90">
        <v>2206.37</v>
      </c>
      <c r="G87" s="223">
        <f t="shared" si="0"/>
        <v>219.97706879361911</v>
      </c>
    </row>
    <row r="88" spans="1:7" s="230" customFormat="1" ht="105" x14ac:dyDescent="0.25">
      <c r="A88" s="228" t="s">
        <v>777</v>
      </c>
      <c r="B88" s="95" t="s">
        <v>778</v>
      </c>
      <c r="C88" s="90">
        <f>C89</f>
        <v>54084</v>
      </c>
      <c r="D88" s="90"/>
      <c r="E88" s="90">
        <f t="shared" si="31"/>
        <v>54084</v>
      </c>
      <c r="F88" s="90">
        <f>F89</f>
        <v>3000</v>
      </c>
      <c r="G88" s="223">
        <f t="shared" si="0"/>
        <v>5.5469270024406478</v>
      </c>
    </row>
    <row r="89" spans="1:7" s="230" customFormat="1" ht="120" x14ac:dyDescent="0.25">
      <c r="A89" s="228" t="s">
        <v>779</v>
      </c>
      <c r="B89" s="95" t="s">
        <v>780</v>
      </c>
      <c r="C89" s="90">
        <v>54084</v>
      </c>
      <c r="D89" s="90"/>
      <c r="E89" s="90">
        <f t="shared" si="31"/>
        <v>54084</v>
      </c>
      <c r="F89" s="90">
        <v>3000</v>
      </c>
      <c r="G89" s="223">
        <f t="shared" si="0"/>
        <v>5.5469270024406478</v>
      </c>
    </row>
    <row r="90" spans="1:7" s="230" customFormat="1" ht="105" x14ac:dyDescent="0.25">
      <c r="A90" s="228" t="s">
        <v>781</v>
      </c>
      <c r="B90" s="225" t="s">
        <v>782</v>
      </c>
      <c r="C90" s="90">
        <f>C91</f>
        <v>131142</v>
      </c>
      <c r="D90" s="90"/>
      <c r="E90" s="90">
        <f t="shared" si="31"/>
        <v>131142</v>
      </c>
      <c r="F90" s="90">
        <f>F91</f>
        <v>85849.76</v>
      </c>
      <c r="G90" s="223">
        <f t="shared" si="0"/>
        <v>65.463207820530414</v>
      </c>
    </row>
    <row r="91" spans="1:7" s="230" customFormat="1" ht="105" x14ac:dyDescent="0.25">
      <c r="A91" s="228" t="s">
        <v>783</v>
      </c>
      <c r="B91" s="225" t="s">
        <v>782</v>
      </c>
      <c r="C91" s="90">
        <v>131142</v>
      </c>
      <c r="D91" s="90"/>
      <c r="E91" s="90">
        <f t="shared" si="31"/>
        <v>131142</v>
      </c>
      <c r="F91" s="90">
        <v>85849.76</v>
      </c>
      <c r="G91" s="223">
        <f t="shared" si="0"/>
        <v>65.463207820530414</v>
      </c>
    </row>
    <row r="92" spans="1:7" s="230" customFormat="1" ht="139.5" customHeight="1" x14ac:dyDescent="0.25">
      <c r="A92" s="235" t="s">
        <v>784</v>
      </c>
      <c r="B92" s="43" t="s">
        <v>785</v>
      </c>
      <c r="C92" s="217">
        <v>150000</v>
      </c>
      <c r="D92" s="217"/>
      <c r="E92" s="90">
        <f t="shared" si="31"/>
        <v>150000</v>
      </c>
      <c r="F92" s="217">
        <v>80617.960000000006</v>
      </c>
      <c r="G92" s="223">
        <f>F92/E92*100</f>
        <v>53.745306666666671</v>
      </c>
    </row>
    <row r="93" spans="1:7" s="230" customFormat="1" ht="90" hidden="1" x14ac:dyDescent="0.25">
      <c r="A93" s="228" t="s">
        <v>513</v>
      </c>
      <c r="B93" s="225" t="s">
        <v>786</v>
      </c>
      <c r="C93" s="90">
        <v>0</v>
      </c>
      <c r="D93" s="90"/>
      <c r="E93" s="90">
        <f t="shared" si="31"/>
        <v>0</v>
      </c>
      <c r="F93" s="90">
        <v>0</v>
      </c>
      <c r="G93" s="223" t="e">
        <f t="shared" si="0"/>
        <v>#DIV/0!</v>
      </c>
    </row>
    <row r="94" spans="1:7" s="230" customFormat="1" ht="150" hidden="1" x14ac:dyDescent="0.25">
      <c r="A94" s="226" t="s">
        <v>787</v>
      </c>
      <c r="B94" s="227" t="s">
        <v>788</v>
      </c>
      <c r="C94" s="214"/>
      <c r="D94" s="217">
        <f t="shared" ref="D94" si="33">D95</f>
        <v>0</v>
      </c>
      <c r="E94" s="90">
        <f t="shared" si="31"/>
        <v>0</v>
      </c>
      <c r="F94" s="217">
        <v>0</v>
      </c>
      <c r="G94" s="223" t="e">
        <f t="shared" si="0"/>
        <v>#DIV/0!</v>
      </c>
    </row>
    <row r="95" spans="1:7" s="230" customFormat="1" ht="75" x14ac:dyDescent="0.25">
      <c r="A95" s="225" t="s">
        <v>789</v>
      </c>
      <c r="B95" s="225" t="s">
        <v>499</v>
      </c>
      <c r="C95" s="217">
        <v>30000</v>
      </c>
      <c r="D95" s="217"/>
      <c r="E95" s="90">
        <f t="shared" si="31"/>
        <v>30000</v>
      </c>
      <c r="F95" s="217">
        <v>1554.94</v>
      </c>
      <c r="G95" s="223">
        <f t="shared" si="0"/>
        <v>5.1831333333333331</v>
      </c>
    </row>
    <row r="96" spans="1:7" s="230" customFormat="1" ht="120" x14ac:dyDescent="0.25">
      <c r="A96" s="241" t="s">
        <v>790</v>
      </c>
      <c r="B96" s="137" t="s">
        <v>791</v>
      </c>
      <c r="C96" s="217">
        <f>C97+C99</f>
        <v>0</v>
      </c>
      <c r="D96" s="217">
        <f t="shared" ref="D96" si="34">D97+D99</f>
        <v>0</v>
      </c>
      <c r="E96" s="90">
        <f t="shared" si="31"/>
        <v>0</v>
      </c>
      <c r="F96" s="217">
        <f>F97+F99</f>
        <v>139071.60999999999</v>
      </c>
      <c r="G96" s="223"/>
    </row>
    <row r="97" spans="1:7" s="230" customFormat="1" ht="60" x14ac:dyDescent="0.25">
      <c r="A97" s="242" t="s">
        <v>792</v>
      </c>
      <c r="B97" s="137" t="s">
        <v>793</v>
      </c>
      <c r="C97" s="217">
        <f>C98</f>
        <v>0</v>
      </c>
      <c r="D97" s="217">
        <f t="shared" ref="D97:F97" si="35">D98</f>
        <v>0</v>
      </c>
      <c r="E97" s="90">
        <f t="shared" si="31"/>
        <v>0</v>
      </c>
      <c r="F97" s="217">
        <f t="shared" si="35"/>
        <v>120583.93</v>
      </c>
      <c r="G97" s="223"/>
    </row>
    <row r="98" spans="1:7" s="230" customFormat="1" ht="90" x14ac:dyDescent="0.25">
      <c r="A98" s="242" t="s">
        <v>794</v>
      </c>
      <c r="B98" s="137" t="s">
        <v>795</v>
      </c>
      <c r="C98" s="217"/>
      <c r="D98" s="217"/>
      <c r="E98" s="90">
        <f t="shared" si="31"/>
        <v>0</v>
      </c>
      <c r="F98" s="217">
        <v>120583.93</v>
      </c>
      <c r="G98" s="223"/>
    </row>
    <row r="99" spans="1:7" s="230" customFormat="1" ht="105" x14ac:dyDescent="0.25">
      <c r="A99" s="242" t="s">
        <v>796</v>
      </c>
      <c r="B99" s="137" t="s">
        <v>797</v>
      </c>
      <c r="C99" s="217">
        <f>C100</f>
        <v>0</v>
      </c>
      <c r="D99" s="217">
        <f t="shared" ref="D99:F99" si="36">D100</f>
        <v>0</v>
      </c>
      <c r="E99" s="90">
        <f t="shared" si="31"/>
        <v>0</v>
      </c>
      <c r="F99" s="217">
        <f t="shared" si="36"/>
        <v>18487.68</v>
      </c>
      <c r="G99" s="223"/>
    </row>
    <row r="100" spans="1:7" s="230" customFormat="1" ht="90" x14ac:dyDescent="0.25">
      <c r="A100" s="242" t="s">
        <v>798</v>
      </c>
      <c r="B100" s="137" t="s">
        <v>452</v>
      </c>
      <c r="C100" s="217">
        <v>0</v>
      </c>
      <c r="D100" s="217">
        <v>0</v>
      </c>
      <c r="E100" s="90">
        <f t="shared" si="31"/>
        <v>0</v>
      </c>
      <c r="F100" s="217">
        <v>18487.68</v>
      </c>
      <c r="G100" s="223"/>
    </row>
    <row r="101" spans="1:7" s="230" customFormat="1" ht="30" x14ac:dyDescent="0.25">
      <c r="A101" s="242" t="s">
        <v>799</v>
      </c>
      <c r="B101" s="240" t="s">
        <v>672</v>
      </c>
      <c r="C101" s="217">
        <f>C102</f>
        <v>290</v>
      </c>
      <c r="D101" s="217">
        <f t="shared" ref="D101:F101" si="37">D102</f>
        <v>0</v>
      </c>
      <c r="E101" s="90">
        <f t="shared" si="31"/>
        <v>290</v>
      </c>
      <c r="F101" s="217">
        <f t="shared" si="37"/>
        <v>191668.54</v>
      </c>
      <c r="G101" s="223">
        <f t="shared" si="0"/>
        <v>66092.600000000006</v>
      </c>
    </row>
    <row r="102" spans="1:7" s="230" customFormat="1" ht="90" x14ac:dyDescent="0.25">
      <c r="A102" s="242" t="s">
        <v>800</v>
      </c>
      <c r="B102" s="240" t="s">
        <v>512</v>
      </c>
      <c r="C102" s="217">
        <f>C103+C104</f>
        <v>290</v>
      </c>
      <c r="D102" s="217">
        <f t="shared" ref="D102" si="38">D103+D104</f>
        <v>0</v>
      </c>
      <c r="E102" s="90">
        <f t="shared" si="31"/>
        <v>290</v>
      </c>
      <c r="F102" s="217">
        <f>F103+F104</f>
        <v>191668.54</v>
      </c>
      <c r="G102" s="223">
        <f t="shared" si="0"/>
        <v>66092.600000000006</v>
      </c>
    </row>
    <row r="103" spans="1:7" s="230" customFormat="1" ht="75" x14ac:dyDescent="0.25">
      <c r="A103" s="242" t="s">
        <v>801</v>
      </c>
      <c r="B103" s="240" t="s">
        <v>673</v>
      </c>
      <c r="C103" s="217">
        <v>290</v>
      </c>
      <c r="D103" s="217"/>
      <c r="E103" s="90">
        <f t="shared" si="31"/>
        <v>290</v>
      </c>
      <c r="F103" s="217">
        <v>191768.54</v>
      </c>
      <c r="G103" s="223">
        <f t="shared" si="0"/>
        <v>66127.082758620687</v>
      </c>
    </row>
    <row r="104" spans="1:7" s="230" customFormat="1" ht="90" x14ac:dyDescent="0.25">
      <c r="A104" s="242" t="s">
        <v>802</v>
      </c>
      <c r="B104" s="240" t="s">
        <v>803</v>
      </c>
      <c r="C104" s="217">
        <v>0</v>
      </c>
      <c r="D104" s="217"/>
      <c r="E104" s="90">
        <f t="shared" si="31"/>
        <v>0</v>
      </c>
      <c r="F104" s="217">
        <v>-100</v>
      </c>
      <c r="G104" s="223"/>
    </row>
    <row r="105" spans="1:7" s="230" customFormat="1" x14ac:dyDescent="0.25">
      <c r="A105" s="95" t="s">
        <v>393</v>
      </c>
      <c r="B105" s="138" t="s">
        <v>394</v>
      </c>
      <c r="C105" s="214">
        <f>C106+C174</f>
        <v>245541860.25</v>
      </c>
      <c r="D105" s="214">
        <f>D106+D174</f>
        <v>0</v>
      </c>
      <c r="E105" s="214">
        <f>E106+E174+E176</f>
        <v>299122893.65999997</v>
      </c>
      <c r="F105" s="214">
        <f>F106+F174+F176</f>
        <v>130535618.48</v>
      </c>
      <c r="G105" s="223">
        <f t="shared" si="0"/>
        <v>43.63946098635104</v>
      </c>
    </row>
    <row r="106" spans="1:7" s="230" customFormat="1" ht="30" x14ac:dyDescent="0.25">
      <c r="A106" s="95" t="s">
        <v>395</v>
      </c>
      <c r="B106" s="95" t="s">
        <v>396</v>
      </c>
      <c r="C106" s="217">
        <f>C107+C114+C142+C167</f>
        <v>245541860.25</v>
      </c>
      <c r="D106" s="217">
        <f>D107+D114+D142+D167</f>
        <v>0</v>
      </c>
      <c r="E106" s="217">
        <f>E107+E114+E142+E167</f>
        <v>299122893.65999997</v>
      </c>
      <c r="F106" s="217">
        <f>F107+F114+F142+F167</f>
        <v>130535618.48</v>
      </c>
      <c r="G106" s="223">
        <f t="shared" ref="G106:G180" si="39">F106/E106*100</f>
        <v>43.63946098635104</v>
      </c>
    </row>
    <row r="107" spans="1:7" s="230" customFormat="1" ht="30" x14ac:dyDescent="0.25">
      <c r="A107" s="95" t="s">
        <v>397</v>
      </c>
      <c r="B107" s="139" t="s">
        <v>398</v>
      </c>
      <c r="C107" s="214">
        <f>C108+C110+C112</f>
        <v>70582000</v>
      </c>
      <c r="D107" s="214">
        <f t="shared" ref="D107:F107" si="40">D108+D110+D112</f>
        <v>0</v>
      </c>
      <c r="E107" s="214">
        <f t="shared" si="40"/>
        <v>70582000</v>
      </c>
      <c r="F107" s="214">
        <f t="shared" si="40"/>
        <v>35072109</v>
      </c>
      <c r="G107" s="223">
        <f t="shared" si="39"/>
        <v>49.68987702247032</v>
      </c>
    </row>
    <row r="108" spans="1:7" s="230" customFormat="1" x14ac:dyDescent="0.25">
      <c r="A108" s="95" t="s">
        <v>399</v>
      </c>
      <c r="B108" s="95" t="s">
        <v>400</v>
      </c>
      <c r="C108" s="217">
        <f>C109</f>
        <v>66724000</v>
      </c>
      <c r="D108" s="217">
        <f t="shared" ref="D108:F108" si="41">D109</f>
        <v>0</v>
      </c>
      <c r="E108" s="217">
        <f t="shared" si="41"/>
        <v>66724000</v>
      </c>
      <c r="F108" s="217">
        <f t="shared" si="41"/>
        <v>33361998</v>
      </c>
      <c r="G108" s="223">
        <f t="shared" si="39"/>
        <v>49.999997002577786</v>
      </c>
    </row>
    <row r="109" spans="1:7" s="230" customFormat="1" ht="30" x14ac:dyDescent="0.25">
      <c r="A109" s="95" t="s">
        <v>401</v>
      </c>
      <c r="B109" s="95" t="s">
        <v>804</v>
      </c>
      <c r="C109" s="217">
        <v>66724000</v>
      </c>
      <c r="D109" s="217"/>
      <c r="E109" s="90">
        <f t="shared" si="10"/>
        <v>66724000</v>
      </c>
      <c r="F109" s="217">
        <v>33361998</v>
      </c>
      <c r="G109" s="223">
        <f t="shared" si="39"/>
        <v>49.999997002577786</v>
      </c>
    </row>
    <row r="110" spans="1:7" s="230" customFormat="1" ht="30" x14ac:dyDescent="0.25">
      <c r="A110" s="95" t="s">
        <v>402</v>
      </c>
      <c r="B110" s="95" t="s">
        <v>403</v>
      </c>
      <c r="C110" s="217">
        <f>C111</f>
        <v>3858000</v>
      </c>
      <c r="D110" s="217">
        <f t="shared" ref="D110:F110" si="42">D111</f>
        <v>0</v>
      </c>
      <c r="E110" s="217">
        <f t="shared" si="42"/>
        <v>3858000</v>
      </c>
      <c r="F110" s="217">
        <f t="shared" si="42"/>
        <v>1710111</v>
      </c>
      <c r="G110" s="223">
        <f t="shared" si="39"/>
        <v>44.326360808709175</v>
      </c>
    </row>
    <row r="111" spans="1:7" s="230" customFormat="1" ht="33" customHeight="1" x14ac:dyDescent="0.25">
      <c r="A111" s="95" t="s">
        <v>404</v>
      </c>
      <c r="B111" s="95" t="s">
        <v>405</v>
      </c>
      <c r="C111" s="217">
        <v>3858000</v>
      </c>
      <c r="D111" s="217"/>
      <c r="E111" s="90">
        <f t="shared" ref="E111:E173" si="43">C111+D111</f>
        <v>3858000</v>
      </c>
      <c r="F111" s="217">
        <v>1710111</v>
      </c>
      <c r="G111" s="223">
        <f t="shared" si="39"/>
        <v>44.326360808709175</v>
      </c>
    </row>
    <row r="112" spans="1:7" s="230" customFormat="1" hidden="1" x14ac:dyDescent="0.25">
      <c r="A112" s="95" t="s">
        <v>805</v>
      </c>
      <c r="B112" s="95" t="s">
        <v>806</v>
      </c>
      <c r="C112" s="217">
        <f>C113</f>
        <v>0</v>
      </c>
      <c r="D112" s="217"/>
      <c r="E112" s="90">
        <f t="shared" si="43"/>
        <v>0</v>
      </c>
      <c r="F112" s="217"/>
      <c r="G112" s="223" t="e">
        <f t="shared" si="39"/>
        <v>#DIV/0!</v>
      </c>
    </row>
    <row r="113" spans="1:7" s="230" customFormat="1" hidden="1" x14ac:dyDescent="0.25">
      <c r="A113" s="95" t="s">
        <v>807</v>
      </c>
      <c r="B113" s="95" t="s">
        <v>808</v>
      </c>
      <c r="C113" s="217"/>
      <c r="D113" s="217"/>
      <c r="E113" s="90">
        <f t="shared" si="43"/>
        <v>0</v>
      </c>
      <c r="F113" s="217"/>
      <c r="G113" s="223" t="e">
        <f t="shared" si="39"/>
        <v>#DIV/0!</v>
      </c>
    </row>
    <row r="114" spans="1:7" s="230" customFormat="1" ht="35.25" customHeight="1" x14ac:dyDescent="0.25">
      <c r="A114" s="231" t="s">
        <v>406</v>
      </c>
      <c r="B114" s="140" t="s">
        <v>407</v>
      </c>
      <c r="C114" s="214">
        <f>C125+C129+C133+C115+C127+C117+C119+C121+C123</f>
        <v>29380963.509999998</v>
      </c>
      <c r="D114" s="214">
        <f t="shared" ref="D114:F114" si="44">D125+D129+D133+D115+D127+D117+D119+D121+D123</f>
        <v>0</v>
      </c>
      <c r="E114" s="214">
        <f>E125+E129+E133+E115+E127+E117+E119+E121+E123+E131</f>
        <v>82961996.920000002</v>
      </c>
      <c r="F114" s="214">
        <f t="shared" si="44"/>
        <v>13364357.23</v>
      </c>
      <c r="G114" s="223">
        <f t="shared" si="39"/>
        <v>16.109011024514285</v>
      </c>
    </row>
    <row r="115" spans="1:7" s="230" customFormat="1" ht="30.75" customHeight="1" x14ac:dyDescent="0.25">
      <c r="A115" s="228" t="s">
        <v>809</v>
      </c>
      <c r="B115" s="225" t="s">
        <v>810</v>
      </c>
      <c r="C115" s="217">
        <f>C116</f>
        <v>1753947</v>
      </c>
      <c r="D115" s="217"/>
      <c r="E115" s="217">
        <f>C115+D115</f>
        <v>1753947</v>
      </c>
      <c r="F115" s="214">
        <f>F116</f>
        <v>0</v>
      </c>
      <c r="G115" s="223">
        <f t="shared" si="39"/>
        <v>0</v>
      </c>
    </row>
    <row r="116" spans="1:7" s="230" customFormat="1" ht="50.25" customHeight="1" x14ac:dyDescent="0.25">
      <c r="A116" s="226" t="s">
        <v>811</v>
      </c>
      <c r="B116" s="120" t="s">
        <v>812</v>
      </c>
      <c r="C116" s="217">
        <v>1753947</v>
      </c>
      <c r="D116" s="217"/>
      <c r="E116" s="217">
        <f>C116+D116</f>
        <v>1753947</v>
      </c>
      <c r="F116" s="217"/>
      <c r="G116" s="223">
        <f t="shared" si="39"/>
        <v>0</v>
      </c>
    </row>
    <row r="117" spans="1:7" s="230" customFormat="1" ht="71.25" x14ac:dyDescent="0.25">
      <c r="A117" s="244" t="s">
        <v>700</v>
      </c>
      <c r="B117" s="245" t="s">
        <v>705</v>
      </c>
      <c r="C117" s="217">
        <f>C118</f>
        <v>0</v>
      </c>
      <c r="D117" s="217"/>
      <c r="E117" s="217">
        <f>E118</f>
        <v>2424038.2799999998</v>
      </c>
      <c r="F117" s="217">
        <f>F118</f>
        <v>0</v>
      </c>
      <c r="G117" s="223">
        <f t="shared" si="39"/>
        <v>0</v>
      </c>
    </row>
    <row r="118" spans="1:7" s="230" customFormat="1" ht="60" x14ac:dyDescent="0.25">
      <c r="A118" s="246" t="s">
        <v>699</v>
      </c>
      <c r="B118" s="141" t="s">
        <v>706</v>
      </c>
      <c r="C118" s="217">
        <v>0</v>
      </c>
      <c r="D118" s="217"/>
      <c r="E118" s="217">
        <v>2424038.2799999998</v>
      </c>
      <c r="F118" s="217"/>
      <c r="G118" s="223">
        <f t="shared" si="39"/>
        <v>0</v>
      </c>
    </row>
    <row r="119" spans="1:7" s="230" customFormat="1" ht="50.25" customHeight="1" x14ac:dyDescent="0.25">
      <c r="A119" s="247" t="s">
        <v>455</v>
      </c>
      <c r="B119" s="254" t="s">
        <v>456</v>
      </c>
      <c r="C119" s="217">
        <f>C120</f>
        <v>11733824.51</v>
      </c>
      <c r="D119" s="217"/>
      <c r="E119" s="217">
        <f>E120</f>
        <v>13692734.51</v>
      </c>
      <c r="F119" s="217">
        <f>F120</f>
        <v>3437352.94</v>
      </c>
      <c r="G119" s="223">
        <f t="shared" si="39"/>
        <v>25.103480517274708</v>
      </c>
    </row>
    <row r="120" spans="1:7" s="230" customFormat="1" ht="44.25" customHeight="1" x14ac:dyDescent="0.25">
      <c r="A120" s="249" t="s">
        <v>408</v>
      </c>
      <c r="B120" s="153" t="s">
        <v>453</v>
      </c>
      <c r="C120" s="217">
        <v>11733824.51</v>
      </c>
      <c r="D120" s="217"/>
      <c r="E120" s="217">
        <v>13692734.51</v>
      </c>
      <c r="F120" s="217">
        <v>3437352.94</v>
      </c>
      <c r="G120" s="223">
        <f t="shared" si="39"/>
        <v>25.103480517274708</v>
      </c>
    </row>
    <row r="121" spans="1:7" s="230" customFormat="1" ht="57" hidden="1" x14ac:dyDescent="0.25">
      <c r="A121" s="247" t="s">
        <v>457</v>
      </c>
      <c r="B121" s="244" t="s">
        <v>458</v>
      </c>
      <c r="C121" s="217">
        <f>C122</f>
        <v>0</v>
      </c>
      <c r="D121" s="217">
        <f t="shared" ref="D121:F121" si="45">D122</f>
        <v>0</v>
      </c>
      <c r="E121" s="217">
        <f t="shared" si="45"/>
        <v>0</v>
      </c>
      <c r="F121" s="217">
        <f t="shared" si="45"/>
        <v>0</v>
      </c>
      <c r="G121" s="223" t="e">
        <f t="shared" si="39"/>
        <v>#DIV/0!</v>
      </c>
    </row>
    <row r="122" spans="1:7" s="230" customFormat="1" ht="60" hidden="1" x14ac:dyDescent="0.25">
      <c r="A122" s="249" t="s">
        <v>409</v>
      </c>
      <c r="B122" s="246" t="s">
        <v>454</v>
      </c>
      <c r="C122" s="217">
        <v>0</v>
      </c>
      <c r="D122" s="217"/>
      <c r="E122" s="217">
        <f>C122+D122</f>
        <v>0</v>
      </c>
      <c r="F122" s="217">
        <f>F125</f>
        <v>0</v>
      </c>
      <c r="G122" s="223" t="e">
        <f t="shared" si="39"/>
        <v>#DIV/0!</v>
      </c>
    </row>
    <row r="123" spans="1:7" s="230" customFormat="1" ht="60.75" customHeight="1" x14ac:dyDescent="0.25">
      <c r="A123" s="247" t="s">
        <v>524</v>
      </c>
      <c r="B123" s="248" t="s">
        <v>525</v>
      </c>
      <c r="C123" s="217">
        <f>C124</f>
        <v>4853721</v>
      </c>
      <c r="D123" s="217">
        <f t="shared" ref="D123:F123" si="46">D124</f>
        <v>0</v>
      </c>
      <c r="E123" s="217">
        <f t="shared" si="46"/>
        <v>4853721</v>
      </c>
      <c r="F123" s="217">
        <f t="shared" si="46"/>
        <v>1956214.29</v>
      </c>
      <c r="G123" s="223">
        <f t="shared" si="39"/>
        <v>40.303393829187954</v>
      </c>
    </row>
    <row r="124" spans="1:7" s="230" customFormat="1" ht="75" x14ac:dyDescent="0.25">
      <c r="A124" s="249" t="s">
        <v>526</v>
      </c>
      <c r="B124" s="142" t="s">
        <v>527</v>
      </c>
      <c r="C124" s="217">
        <v>4853721</v>
      </c>
      <c r="D124" s="217"/>
      <c r="E124" s="217">
        <f>C124+D124</f>
        <v>4853721</v>
      </c>
      <c r="F124" s="217">
        <v>1956214.29</v>
      </c>
      <c r="G124" s="223">
        <f t="shared" si="39"/>
        <v>40.303393829187954</v>
      </c>
    </row>
    <row r="125" spans="1:7" s="230" customFormat="1" ht="60" hidden="1" x14ac:dyDescent="0.25">
      <c r="A125" s="232" t="s">
        <v>468</v>
      </c>
      <c r="B125" s="141" t="s">
        <v>410</v>
      </c>
      <c r="C125" s="217">
        <f>C126</f>
        <v>0</v>
      </c>
      <c r="D125" s="217">
        <f t="shared" ref="D125:F125" si="47">D126</f>
        <v>0</v>
      </c>
      <c r="E125" s="217">
        <f t="shared" si="47"/>
        <v>0</v>
      </c>
      <c r="F125" s="217">
        <f t="shared" si="47"/>
        <v>0</v>
      </c>
      <c r="G125" s="223" t="e">
        <f t="shared" si="39"/>
        <v>#DIV/0!</v>
      </c>
    </row>
    <row r="126" spans="1:7" s="230" customFormat="1" ht="60" hidden="1" x14ac:dyDescent="0.25">
      <c r="A126" s="232" t="s">
        <v>411</v>
      </c>
      <c r="B126" s="141" t="s">
        <v>412</v>
      </c>
      <c r="C126" s="217">
        <v>0</v>
      </c>
      <c r="D126" s="217">
        <v>0</v>
      </c>
      <c r="E126" s="217">
        <f>C126+D126</f>
        <v>0</v>
      </c>
      <c r="F126" s="217"/>
      <c r="G126" s="223" t="e">
        <f t="shared" si="39"/>
        <v>#DIV/0!</v>
      </c>
    </row>
    <row r="127" spans="1:7" s="230" customFormat="1" ht="30" x14ac:dyDescent="0.25">
      <c r="A127" s="232" t="s">
        <v>490</v>
      </c>
      <c r="B127" s="141" t="s">
        <v>413</v>
      </c>
      <c r="C127" s="217">
        <f>C128</f>
        <v>2250927</v>
      </c>
      <c r="D127" s="217"/>
      <c r="E127" s="217">
        <f>E128</f>
        <v>2250927</v>
      </c>
      <c r="F127" s="217">
        <f>F128</f>
        <v>2250927</v>
      </c>
      <c r="G127" s="223">
        <f t="shared" si="39"/>
        <v>100</v>
      </c>
    </row>
    <row r="128" spans="1:7" s="230" customFormat="1" ht="44.25" customHeight="1" x14ac:dyDescent="0.25">
      <c r="A128" s="232" t="s">
        <v>414</v>
      </c>
      <c r="B128" s="141" t="s">
        <v>415</v>
      </c>
      <c r="C128" s="217">
        <v>2250927</v>
      </c>
      <c r="D128" s="217"/>
      <c r="E128" s="217">
        <f>C128+D128</f>
        <v>2250927</v>
      </c>
      <c r="F128" s="217">
        <v>2250927</v>
      </c>
      <c r="G128" s="223">
        <f t="shared" si="39"/>
        <v>100</v>
      </c>
    </row>
    <row r="129" spans="1:7" s="230" customFormat="1" x14ac:dyDescent="0.25">
      <c r="A129" s="95" t="s">
        <v>701</v>
      </c>
      <c r="B129" s="95" t="s">
        <v>492</v>
      </c>
      <c r="C129" s="217">
        <f>C130</f>
        <v>5225644</v>
      </c>
      <c r="D129" s="217">
        <f t="shared" ref="D129:F129" si="48">D130</f>
        <v>0</v>
      </c>
      <c r="E129" s="217">
        <f t="shared" si="48"/>
        <v>5332027</v>
      </c>
      <c r="F129" s="217">
        <f t="shared" si="48"/>
        <v>5332027</v>
      </c>
      <c r="G129" s="223">
        <f t="shared" si="39"/>
        <v>100</v>
      </c>
    </row>
    <row r="130" spans="1:7" s="230" customFormat="1" ht="30" x14ac:dyDescent="0.25">
      <c r="A130" s="233" t="s">
        <v>702</v>
      </c>
      <c r="B130" s="95" t="s">
        <v>493</v>
      </c>
      <c r="C130" s="217">
        <v>5225644</v>
      </c>
      <c r="D130" s="217"/>
      <c r="E130" s="217">
        <v>5332027</v>
      </c>
      <c r="F130" s="217">
        <v>5332027</v>
      </c>
      <c r="G130" s="223">
        <f t="shared" si="39"/>
        <v>100</v>
      </c>
    </row>
    <row r="131" spans="1:7" s="230" customFormat="1" ht="30" x14ac:dyDescent="0.25">
      <c r="A131" s="54" t="s">
        <v>703</v>
      </c>
      <c r="B131" s="95" t="s">
        <v>813</v>
      </c>
      <c r="C131" s="217"/>
      <c r="D131" s="217"/>
      <c r="E131" s="217">
        <f>E132</f>
        <v>46791702.130000003</v>
      </c>
      <c r="F131" s="217">
        <f>F132</f>
        <v>0</v>
      </c>
      <c r="G131" s="223">
        <f t="shared" si="39"/>
        <v>0</v>
      </c>
    </row>
    <row r="132" spans="1:7" s="230" customFormat="1" ht="45" x14ac:dyDescent="0.25">
      <c r="A132" s="54" t="s">
        <v>708</v>
      </c>
      <c r="B132" s="95" t="s">
        <v>814</v>
      </c>
      <c r="C132" s="217"/>
      <c r="D132" s="217"/>
      <c r="E132" s="217">
        <v>46791702.130000003</v>
      </c>
      <c r="F132" s="217"/>
      <c r="G132" s="223">
        <f t="shared" si="39"/>
        <v>0</v>
      </c>
    </row>
    <row r="133" spans="1:7" s="230" customFormat="1" x14ac:dyDescent="0.25">
      <c r="A133" s="95" t="s">
        <v>416</v>
      </c>
      <c r="B133" s="139" t="s">
        <v>417</v>
      </c>
      <c r="C133" s="217">
        <f t="shared" ref="C133:F133" si="49">C134</f>
        <v>3562900</v>
      </c>
      <c r="D133" s="217">
        <f t="shared" si="49"/>
        <v>0</v>
      </c>
      <c r="E133" s="217">
        <f t="shared" si="49"/>
        <v>5862900</v>
      </c>
      <c r="F133" s="217">
        <f t="shared" si="49"/>
        <v>387836</v>
      </c>
      <c r="G133" s="223">
        <f t="shared" si="39"/>
        <v>6.6150880963345786</v>
      </c>
    </row>
    <row r="134" spans="1:7" s="230" customFormat="1" x14ac:dyDescent="0.25">
      <c r="A134" s="95" t="s">
        <v>418</v>
      </c>
      <c r="B134" s="139" t="s">
        <v>815</v>
      </c>
      <c r="C134" s="217">
        <f>C135+C136+C137+C138+C139+C140+C141</f>
        <v>3562900</v>
      </c>
      <c r="D134" s="217">
        <f t="shared" ref="D134:F134" si="50">D135+D136+D137+D138+D139+D140+D141</f>
        <v>0</v>
      </c>
      <c r="E134" s="217">
        <f>E135+E136+E137+E138+E139+E140+E141</f>
        <v>5862900</v>
      </c>
      <c r="F134" s="217">
        <f t="shared" si="50"/>
        <v>387836</v>
      </c>
      <c r="G134" s="223">
        <f t="shared" si="39"/>
        <v>6.6150880963345786</v>
      </c>
    </row>
    <row r="135" spans="1:7" s="230" customFormat="1" ht="30" x14ac:dyDescent="0.25">
      <c r="A135" s="95"/>
      <c r="B135" s="139" t="s">
        <v>816</v>
      </c>
      <c r="C135" s="252">
        <v>332280</v>
      </c>
      <c r="D135" s="217"/>
      <c r="E135" s="90">
        <f t="shared" si="43"/>
        <v>332280</v>
      </c>
      <c r="F135" s="217">
        <v>332280</v>
      </c>
      <c r="G135" s="223">
        <f t="shared" si="39"/>
        <v>100</v>
      </c>
    </row>
    <row r="136" spans="1:7" s="230" customFormat="1" ht="90" x14ac:dyDescent="0.25">
      <c r="A136" s="95"/>
      <c r="B136" s="35" t="s">
        <v>514</v>
      </c>
      <c r="C136" s="252">
        <v>2850000</v>
      </c>
      <c r="D136" s="217"/>
      <c r="E136" s="90">
        <f t="shared" si="43"/>
        <v>2850000</v>
      </c>
      <c r="F136" s="217">
        <v>0</v>
      </c>
      <c r="G136" s="223">
        <f t="shared" si="39"/>
        <v>0</v>
      </c>
    </row>
    <row r="137" spans="1:7" s="229" customFormat="1" ht="45" x14ac:dyDescent="0.25">
      <c r="A137" s="95"/>
      <c r="B137" s="35" t="s">
        <v>817</v>
      </c>
      <c r="C137" s="252">
        <v>156250</v>
      </c>
      <c r="D137" s="217"/>
      <c r="E137" s="90">
        <f t="shared" si="43"/>
        <v>156250</v>
      </c>
      <c r="F137" s="217">
        <v>0</v>
      </c>
      <c r="G137" s="223">
        <f t="shared" si="39"/>
        <v>0</v>
      </c>
    </row>
    <row r="138" spans="1:7" s="229" customFormat="1" ht="102" customHeight="1" x14ac:dyDescent="0.25">
      <c r="A138" s="95"/>
      <c r="B138" s="35" t="s">
        <v>515</v>
      </c>
      <c r="C138" s="252">
        <v>224370</v>
      </c>
      <c r="D138" s="217"/>
      <c r="E138" s="90">
        <f t="shared" si="43"/>
        <v>224370</v>
      </c>
      <c r="F138" s="217">
        <v>55556</v>
      </c>
      <c r="G138" s="223">
        <f t="shared" si="39"/>
        <v>24.760886036457638</v>
      </c>
    </row>
    <row r="139" spans="1:7" s="229" customFormat="1" ht="90" hidden="1" x14ac:dyDescent="0.25">
      <c r="A139" s="95"/>
      <c r="B139" s="35" t="s">
        <v>514</v>
      </c>
      <c r="C139" s="252">
        <v>0</v>
      </c>
      <c r="D139" s="217"/>
      <c r="E139" s="90">
        <f t="shared" si="43"/>
        <v>0</v>
      </c>
      <c r="F139" s="217"/>
      <c r="G139" s="223" t="e">
        <f t="shared" si="39"/>
        <v>#DIV/0!</v>
      </c>
    </row>
    <row r="140" spans="1:7" s="229" customFormat="1" ht="120" hidden="1" x14ac:dyDescent="0.25">
      <c r="A140" s="95"/>
      <c r="B140" s="35" t="s">
        <v>515</v>
      </c>
      <c r="C140" s="253">
        <v>0</v>
      </c>
      <c r="D140" s="217"/>
      <c r="E140" s="90">
        <f t="shared" si="43"/>
        <v>0</v>
      </c>
      <c r="F140" s="217"/>
      <c r="G140" s="223" t="e">
        <f t="shared" si="39"/>
        <v>#DIV/0!</v>
      </c>
    </row>
    <row r="141" spans="1:7" s="229" customFormat="1" ht="90" x14ac:dyDescent="0.25">
      <c r="A141" s="95"/>
      <c r="B141" s="225" t="s">
        <v>704</v>
      </c>
      <c r="C141" s="217"/>
      <c r="D141" s="217"/>
      <c r="E141" s="90">
        <v>2300000</v>
      </c>
      <c r="F141" s="217"/>
      <c r="G141" s="223">
        <f t="shared" si="39"/>
        <v>0</v>
      </c>
    </row>
    <row r="142" spans="1:7" s="229" customFormat="1" ht="28.5" x14ac:dyDescent="0.25">
      <c r="A142" s="95" t="s">
        <v>419</v>
      </c>
      <c r="B142" s="143" t="s">
        <v>420</v>
      </c>
      <c r="C142" s="214">
        <f>C143+C155+C157+C165+C161+C163+C159</f>
        <v>131240691.34</v>
      </c>
      <c r="D142" s="214">
        <f t="shared" ref="D142:F142" si="51">D143+D155+D157+D165+D161+D163+D159</f>
        <v>0</v>
      </c>
      <c r="E142" s="214">
        <f t="shared" si="51"/>
        <v>131240691.34</v>
      </c>
      <c r="F142" s="214">
        <f t="shared" si="51"/>
        <v>73931775.560000002</v>
      </c>
      <c r="G142" s="223">
        <f t="shared" si="39"/>
        <v>56.332967165242906</v>
      </c>
    </row>
    <row r="143" spans="1:7" s="229" customFormat="1" ht="45" x14ac:dyDescent="0.25">
      <c r="A143" s="95" t="s">
        <v>421</v>
      </c>
      <c r="B143" s="95" t="s">
        <v>422</v>
      </c>
      <c r="C143" s="234">
        <f>C144</f>
        <v>120106819.34</v>
      </c>
      <c r="D143" s="217">
        <f t="shared" ref="D143:F143" si="52">D144</f>
        <v>0</v>
      </c>
      <c r="E143" s="217">
        <f t="shared" si="52"/>
        <v>120106819.34</v>
      </c>
      <c r="F143" s="217">
        <f t="shared" si="52"/>
        <v>64270537.960000001</v>
      </c>
      <c r="G143" s="223">
        <f t="shared" si="39"/>
        <v>53.511148087322248</v>
      </c>
    </row>
    <row r="144" spans="1:7" s="229" customFormat="1" ht="45" x14ac:dyDescent="0.25">
      <c r="A144" s="95" t="s">
        <v>423</v>
      </c>
      <c r="B144" s="95" t="s">
        <v>424</v>
      </c>
      <c r="C144" s="234">
        <f>SUM(C145:C154)</f>
        <v>120106819.34</v>
      </c>
      <c r="D144" s="217">
        <f t="shared" ref="D144:F144" si="53">SUM(D145:D154)</f>
        <v>0</v>
      </c>
      <c r="E144" s="217">
        <f t="shared" si="53"/>
        <v>120106819.34</v>
      </c>
      <c r="F144" s="217">
        <f t="shared" si="53"/>
        <v>64270537.960000001</v>
      </c>
      <c r="G144" s="223">
        <f t="shared" si="39"/>
        <v>53.511148087322248</v>
      </c>
    </row>
    <row r="145" spans="1:7" s="229" customFormat="1" ht="90" x14ac:dyDescent="0.25">
      <c r="A145" s="95"/>
      <c r="B145" s="95" t="s">
        <v>818</v>
      </c>
      <c r="C145" s="234">
        <v>859000</v>
      </c>
      <c r="D145" s="217"/>
      <c r="E145" s="90">
        <f t="shared" si="43"/>
        <v>859000</v>
      </c>
      <c r="F145" s="217">
        <v>429498</v>
      </c>
      <c r="G145" s="223">
        <f t="shared" si="39"/>
        <v>49.999767171129221</v>
      </c>
    </row>
    <row r="146" spans="1:7" s="229" customFormat="1" ht="75" x14ac:dyDescent="0.25">
      <c r="A146" s="95"/>
      <c r="B146" s="250" t="s">
        <v>819</v>
      </c>
      <c r="C146" s="234">
        <v>108528779</v>
      </c>
      <c r="D146" s="217"/>
      <c r="E146" s="90">
        <f t="shared" si="43"/>
        <v>108528779</v>
      </c>
      <c r="F146" s="217">
        <v>60659980</v>
      </c>
      <c r="G146" s="223">
        <f t="shared" si="39"/>
        <v>55.892990374470166</v>
      </c>
    </row>
    <row r="147" spans="1:7" s="229" customFormat="1" ht="90" x14ac:dyDescent="0.25">
      <c r="A147" s="95"/>
      <c r="B147" s="95" t="s">
        <v>820</v>
      </c>
      <c r="C147" s="234">
        <v>122400</v>
      </c>
      <c r="D147" s="217">
        <v>0</v>
      </c>
      <c r="E147" s="90">
        <f t="shared" si="43"/>
        <v>122400</v>
      </c>
      <c r="F147" s="217">
        <v>48450</v>
      </c>
      <c r="G147" s="223">
        <f t="shared" si="39"/>
        <v>39.583333333333329</v>
      </c>
    </row>
    <row r="148" spans="1:7" s="229" customFormat="1" ht="90" hidden="1" x14ac:dyDescent="0.25">
      <c r="A148" s="95"/>
      <c r="B148" s="95" t="s">
        <v>821</v>
      </c>
      <c r="C148" s="234"/>
      <c r="D148" s="217">
        <v>0</v>
      </c>
      <c r="E148" s="90">
        <f t="shared" si="43"/>
        <v>0</v>
      </c>
      <c r="F148" s="217">
        <v>0</v>
      </c>
      <c r="G148" s="223" t="e">
        <f t="shared" si="39"/>
        <v>#DIV/0!</v>
      </c>
    </row>
    <row r="149" spans="1:7" s="229" customFormat="1" ht="119.25" customHeight="1" x14ac:dyDescent="0.25">
      <c r="A149" s="95"/>
      <c r="B149" s="95" t="s">
        <v>822</v>
      </c>
      <c r="C149" s="234">
        <v>1305850</v>
      </c>
      <c r="D149" s="217"/>
      <c r="E149" s="90">
        <f t="shared" si="43"/>
        <v>1305850</v>
      </c>
      <c r="F149" s="217">
        <v>417440.22</v>
      </c>
      <c r="G149" s="223">
        <f t="shared" si="39"/>
        <v>31.966934946586512</v>
      </c>
    </row>
    <row r="150" spans="1:7" s="229" customFormat="1" ht="75" x14ac:dyDescent="0.25">
      <c r="A150" s="95"/>
      <c r="B150" s="95" t="s">
        <v>823</v>
      </c>
      <c r="C150" s="234">
        <v>261090</v>
      </c>
      <c r="D150" s="217"/>
      <c r="E150" s="90">
        <f t="shared" si="43"/>
        <v>261090</v>
      </c>
      <c r="F150" s="217">
        <v>85199.74</v>
      </c>
      <c r="G150" s="223">
        <f t="shared" si="39"/>
        <v>32.63232601784825</v>
      </c>
    </row>
    <row r="151" spans="1:7" s="229" customFormat="1" ht="60" x14ac:dyDescent="0.25">
      <c r="A151" s="95"/>
      <c r="B151" s="95" t="s">
        <v>824</v>
      </c>
      <c r="C151" s="234">
        <v>267600</v>
      </c>
      <c r="D151" s="217"/>
      <c r="E151" s="90">
        <f t="shared" si="43"/>
        <v>267600</v>
      </c>
      <c r="F151" s="217">
        <v>45200</v>
      </c>
      <c r="G151" s="223">
        <f t="shared" si="39"/>
        <v>16.890881913303438</v>
      </c>
    </row>
    <row r="152" spans="1:7" s="229" customFormat="1" ht="75" hidden="1" x14ac:dyDescent="0.25">
      <c r="A152" s="95"/>
      <c r="B152" s="95" t="s">
        <v>825</v>
      </c>
      <c r="C152" s="234"/>
      <c r="D152" s="217"/>
      <c r="E152" s="90">
        <f t="shared" si="43"/>
        <v>0</v>
      </c>
      <c r="F152" s="217"/>
      <c r="G152" s="223" t="e">
        <f t="shared" si="39"/>
        <v>#DIV/0!</v>
      </c>
    </row>
    <row r="153" spans="1:7" s="229" customFormat="1" ht="92.25" customHeight="1" x14ac:dyDescent="0.25">
      <c r="A153" s="95"/>
      <c r="B153" s="95" t="s">
        <v>826</v>
      </c>
      <c r="C153" s="234">
        <v>8637900</v>
      </c>
      <c r="D153" s="217"/>
      <c r="E153" s="90">
        <f t="shared" si="43"/>
        <v>8637900</v>
      </c>
      <c r="F153" s="217">
        <v>2584770</v>
      </c>
      <c r="G153" s="223">
        <f t="shared" si="39"/>
        <v>29.923592539853438</v>
      </c>
    </row>
    <row r="154" spans="1:7" s="229" customFormat="1" ht="165" x14ac:dyDescent="0.25">
      <c r="A154" s="95"/>
      <c r="B154" s="95" t="s">
        <v>827</v>
      </c>
      <c r="C154" s="234">
        <v>124200.34</v>
      </c>
      <c r="D154" s="217"/>
      <c r="E154" s="90">
        <f t="shared" si="43"/>
        <v>124200.34</v>
      </c>
      <c r="F154" s="217">
        <v>0</v>
      </c>
      <c r="G154" s="223">
        <f t="shared" si="39"/>
        <v>0</v>
      </c>
    </row>
    <row r="155" spans="1:7" s="229" customFormat="1" ht="75" x14ac:dyDescent="0.25">
      <c r="A155" s="95" t="s">
        <v>425</v>
      </c>
      <c r="B155" s="139" t="s">
        <v>426</v>
      </c>
      <c r="C155" s="234">
        <f>C156</f>
        <v>867418</v>
      </c>
      <c r="D155" s="217">
        <f t="shared" ref="D155:F155" si="54">D156</f>
        <v>0</v>
      </c>
      <c r="E155" s="217">
        <f t="shared" si="54"/>
        <v>867418</v>
      </c>
      <c r="F155" s="217">
        <f t="shared" si="54"/>
        <v>355274.44</v>
      </c>
      <c r="G155" s="223">
        <f t="shared" si="39"/>
        <v>40.957697442294254</v>
      </c>
    </row>
    <row r="156" spans="1:7" s="229" customFormat="1" ht="90" x14ac:dyDescent="0.25">
      <c r="A156" s="95" t="s">
        <v>427</v>
      </c>
      <c r="B156" s="139" t="s">
        <v>428</v>
      </c>
      <c r="C156" s="234">
        <v>867418</v>
      </c>
      <c r="D156" s="217"/>
      <c r="E156" s="90">
        <f t="shared" si="43"/>
        <v>867418</v>
      </c>
      <c r="F156" s="217">
        <v>355274.44</v>
      </c>
      <c r="G156" s="223">
        <f t="shared" si="39"/>
        <v>40.957697442294254</v>
      </c>
    </row>
    <row r="157" spans="1:7" s="230" customFormat="1" ht="75" x14ac:dyDescent="0.25">
      <c r="A157" s="95" t="s">
        <v>429</v>
      </c>
      <c r="B157" s="139" t="s">
        <v>430</v>
      </c>
      <c r="C157" s="234">
        <f>C158</f>
        <v>9026160</v>
      </c>
      <c r="D157" s="217">
        <f t="shared" ref="D157:F157" si="55">D158</f>
        <v>0</v>
      </c>
      <c r="E157" s="217">
        <f t="shared" si="55"/>
        <v>9026160</v>
      </c>
      <c r="F157" s="217">
        <f t="shared" si="55"/>
        <v>8660023.6600000001</v>
      </c>
      <c r="G157" s="223">
        <f t="shared" si="39"/>
        <v>95.943609020890392</v>
      </c>
    </row>
    <row r="158" spans="1:7" s="230" customFormat="1" ht="75" x14ac:dyDescent="0.25">
      <c r="A158" s="95" t="s">
        <v>431</v>
      </c>
      <c r="B158" s="139" t="s">
        <v>432</v>
      </c>
      <c r="C158" s="234">
        <v>9026160</v>
      </c>
      <c r="D158" s="217"/>
      <c r="E158" s="90">
        <f t="shared" si="43"/>
        <v>9026160</v>
      </c>
      <c r="F158" s="217">
        <v>8660023.6600000001</v>
      </c>
      <c r="G158" s="223">
        <f t="shared" si="39"/>
        <v>95.943609020890392</v>
      </c>
    </row>
    <row r="159" spans="1:7" s="230" customFormat="1" ht="45" x14ac:dyDescent="0.25">
      <c r="A159" s="228" t="s">
        <v>433</v>
      </c>
      <c r="B159" s="225" t="s">
        <v>828</v>
      </c>
      <c r="C159" s="234">
        <f>C160</f>
        <v>1188709</v>
      </c>
      <c r="D159" s="217">
        <f t="shared" ref="D159:F161" si="56">D160</f>
        <v>0</v>
      </c>
      <c r="E159" s="217">
        <f t="shared" si="56"/>
        <v>1188709</v>
      </c>
      <c r="F159" s="217">
        <f t="shared" si="56"/>
        <v>594354.5</v>
      </c>
      <c r="G159" s="223">
        <f t="shared" si="39"/>
        <v>50</v>
      </c>
    </row>
    <row r="160" spans="1:7" s="230" customFormat="1" ht="60" x14ac:dyDescent="0.25">
      <c r="A160" s="226" t="s">
        <v>829</v>
      </c>
      <c r="B160" s="123" t="s">
        <v>830</v>
      </c>
      <c r="C160" s="234">
        <v>1188709</v>
      </c>
      <c r="D160" s="217"/>
      <c r="E160" s="90">
        <f t="shared" ref="E160" si="57">C160+D160</f>
        <v>1188709</v>
      </c>
      <c r="F160" s="217">
        <v>594354.5</v>
      </c>
      <c r="G160" s="223">
        <f t="shared" si="39"/>
        <v>50</v>
      </c>
    </row>
    <row r="161" spans="1:7" s="230" customFormat="1" ht="60" x14ac:dyDescent="0.25">
      <c r="A161" s="95" t="s">
        <v>434</v>
      </c>
      <c r="B161" s="139" t="s">
        <v>435</v>
      </c>
      <c r="C161" s="234">
        <f>C162</f>
        <v>51585</v>
      </c>
      <c r="D161" s="217">
        <f t="shared" si="56"/>
        <v>0</v>
      </c>
      <c r="E161" s="217">
        <f t="shared" si="56"/>
        <v>51585</v>
      </c>
      <c r="F161" s="217">
        <f t="shared" si="56"/>
        <v>51585</v>
      </c>
      <c r="G161" s="223">
        <f t="shared" si="39"/>
        <v>100</v>
      </c>
    </row>
    <row r="162" spans="1:7" s="230" customFormat="1" ht="66.75" customHeight="1" x14ac:dyDescent="0.25">
      <c r="A162" s="95" t="s">
        <v>436</v>
      </c>
      <c r="B162" s="139" t="s">
        <v>437</v>
      </c>
      <c r="C162" s="234">
        <v>51585</v>
      </c>
      <c r="D162" s="217"/>
      <c r="E162" s="90">
        <f t="shared" si="43"/>
        <v>51585</v>
      </c>
      <c r="F162" s="217">
        <v>51585</v>
      </c>
      <c r="G162" s="223">
        <f t="shared" si="39"/>
        <v>100</v>
      </c>
    </row>
    <row r="163" spans="1:7" s="229" customFormat="1" ht="45" hidden="1" x14ac:dyDescent="0.25">
      <c r="A163" s="95" t="s">
        <v>831</v>
      </c>
      <c r="B163" s="95" t="s">
        <v>832</v>
      </c>
      <c r="C163" s="234">
        <f>C164</f>
        <v>0</v>
      </c>
      <c r="D163" s="217">
        <f t="shared" ref="D163:F163" si="58">D164</f>
        <v>0</v>
      </c>
      <c r="E163" s="217">
        <f t="shared" si="58"/>
        <v>0</v>
      </c>
      <c r="F163" s="217">
        <f t="shared" si="58"/>
        <v>0</v>
      </c>
      <c r="G163" s="223" t="e">
        <f t="shared" si="39"/>
        <v>#DIV/0!</v>
      </c>
    </row>
    <row r="164" spans="1:7" s="230" customFormat="1" ht="60" hidden="1" x14ac:dyDescent="0.25">
      <c r="A164" s="95" t="s">
        <v>833</v>
      </c>
      <c r="B164" s="95" t="s">
        <v>834</v>
      </c>
      <c r="C164" s="234">
        <v>0</v>
      </c>
      <c r="D164" s="217"/>
      <c r="E164" s="90">
        <f t="shared" si="43"/>
        <v>0</v>
      </c>
      <c r="F164" s="217">
        <v>0</v>
      </c>
      <c r="G164" s="223" t="e">
        <f t="shared" si="39"/>
        <v>#DIV/0!</v>
      </c>
    </row>
    <row r="165" spans="1:7" s="230" customFormat="1" ht="45" hidden="1" x14ac:dyDescent="0.25">
      <c r="A165" s="235" t="s">
        <v>835</v>
      </c>
      <c r="B165" s="225" t="s">
        <v>836</v>
      </c>
      <c r="C165" s="234">
        <f>C166</f>
        <v>0</v>
      </c>
      <c r="D165" s="217">
        <f t="shared" ref="D165:F165" si="59">D166</f>
        <v>0</v>
      </c>
      <c r="E165" s="217">
        <f t="shared" si="59"/>
        <v>0</v>
      </c>
      <c r="F165" s="217">
        <f t="shared" si="59"/>
        <v>0</v>
      </c>
      <c r="G165" s="223" t="e">
        <f>F165/E165*100</f>
        <v>#DIV/0!</v>
      </c>
    </row>
    <row r="166" spans="1:7" s="230" customFormat="1" ht="45" hidden="1" x14ac:dyDescent="0.25">
      <c r="A166" s="228" t="s">
        <v>837</v>
      </c>
      <c r="B166" s="227" t="s">
        <v>838</v>
      </c>
      <c r="C166" s="234">
        <v>0</v>
      </c>
      <c r="D166" s="217"/>
      <c r="E166" s="90">
        <f>C166+D166</f>
        <v>0</v>
      </c>
      <c r="F166" s="217">
        <v>0</v>
      </c>
      <c r="G166" s="223" t="e">
        <f>F166/E166*100</f>
        <v>#DIV/0!</v>
      </c>
    </row>
    <row r="167" spans="1:7" s="230" customFormat="1" x14ac:dyDescent="0.25">
      <c r="A167" s="95" t="s">
        <v>438</v>
      </c>
      <c r="B167" s="138" t="s">
        <v>61</v>
      </c>
      <c r="C167" s="214">
        <f>C168+C172+C170</f>
        <v>14338205.4</v>
      </c>
      <c r="D167" s="214">
        <f t="shared" ref="D167:E167" si="60">D168+D172+D170</f>
        <v>0</v>
      </c>
      <c r="E167" s="214">
        <f t="shared" si="60"/>
        <v>14338205.4</v>
      </c>
      <c r="F167" s="214">
        <f>F168+F172+F170</f>
        <v>8167376.6899999995</v>
      </c>
      <c r="G167" s="223">
        <f t="shared" si="39"/>
        <v>56.962335676959967</v>
      </c>
    </row>
    <row r="168" spans="1:7" s="230" customFormat="1" ht="75" x14ac:dyDescent="0.25">
      <c r="A168" s="95" t="s">
        <v>439</v>
      </c>
      <c r="B168" s="139" t="s">
        <v>440</v>
      </c>
      <c r="C168" s="217">
        <f t="shared" ref="C168:F168" si="61">C169</f>
        <v>5890900</v>
      </c>
      <c r="D168" s="217">
        <f t="shared" si="61"/>
        <v>0</v>
      </c>
      <c r="E168" s="217">
        <f t="shared" si="61"/>
        <v>5890900</v>
      </c>
      <c r="F168" s="217">
        <f t="shared" si="61"/>
        <v>3285465.6</v>
      </c>
      <c r="G168" s="223">
        <f t="shared" si="39"/>
        <v>55.771878660306569</v>
      </c>
    </row>
    <row r="169" spans="1:7" s="230" customFormat="1" ht="75" x14ac:dyDescent="0.25">
      <c r="A169" s="95" t="s">
        <v>441</v>
      </c>
      <c r="B169" s="139" t="s">
        <v>442</v>
      </c>
      <c r="C169" s="217">
        <v>5890900</v>
      </c>
      <c r="D169" s="217"/>
      <c r="E169" s="90">
        <f t="shared" si="43"/>
        <v>5890900</v>
      </c>
      <c r="F169" s="217">
        <v>3285465.6</v>
      </c>
      <c r="G169" s="223">
        <f t="shared" si="39"/>
        <v>55.771878660306569</v>
      </c>
    </row>
    <row r="170" spans="1:7" s="230" customFormat="1" ht="71.25" x14ac:dyDescent="0.25">
      <c r="A170" s="212" t="s">
        <v>528</v>
      </c>
      <c r="B170" s="143" t="s">
        <v>529</v>
      </c>
      <c r="C170" s="217">
        <f>C171</f>
        <v>7733880</v>
      </c>
      <c r="D170" s="217">
        <f t="shared" ref="D170:F170" si="62">D171</f>
        <v>0</v>
      </c>
      <c r="E170" s="217">
        <f t="shared" si="62"/>
        <v>7733880</v>
      </c>
      <c r="F170" s="217">
        <f t="shared" si="62"/>
        <v>4525298.3899999997</v>
      </c>
      <c r="G170" s="223">
        <f t="shared" si="39"/>
        <v>58.512653286578008</v>
      </c>
    </row>
    <row r="171" spans="1:7" s="230" customFormat="1" ht="75" x14ac:dyDescent="0.25">
      <c r="A171" s="64" t="s">
        <v>503</v>
      </c>
      <c r="B171" s="139" t="s">
        <v>504</v>
      </c>
      <c r="C171" s="217">
        <v>7733880</v>
      </c>
      <c r="D171" s="217"/>
      <c r="E171" s="90">
        <f>C171+D171</f>
        <v>7733880</v>
      </c>
      <c r="F171" s="217">
        <v>4525298.3899999997</v>
      </c>
      <c r="G171" s="223">
        <f t="shared" si="39"/>
        <v>58.512653286578008</v>
      </c>
    </row>
    <row r="172" spans="1:7" s="230" customFormat="1" ht="30" x14ac:dyDescent="0.25">
      <c r="A172" s="95" t="s">
        <v>443</v>
      </c>
      <c r="B172" s="95" t="s">
        <v>444</v>
      </c>
      <c r="C172" s="217">
        <f>C173</f>
        <v>713425.4</v>
      </c>
      <c r="D172" s="217">
        <f t="shared" ref="D172:F172" si="63">D173</f>
        <v>0</v>
      </c>
      <c r="E172" s="217">
        <f t="shared" si="63"/>
        <v>713425.4</v>
      </c>
      <c r="F172" s="217">
        <f t="shared" si="63"/>
        <v>356612.7</v>
      </c>
      <c r="G172" s="223">
        <f t="shared" si="39"/>
        <v>49.985983117506052</v>
      </c>
    </row>
    <row r="173" spans="1:7" s="230" customFormat="1" ht="30" x14ac:dyDescent="0.25">
      <c r="A173" s="95" t="s">
        <v>445</v>
      </c>
      <c r="B173" s="95" t="s">
        <v>446</v>
      </c>
      <c r="C173" s="217">
        <v>713425.4</v>
      </c>
      <c r="D173" s="217"/>
      <c r="E173" s="90">
        <f t="shared" si="43"/>
        <v>713425.4</v>
      </c>
      <c r="F173" s="217">
        <v>356612.7</v>
      </c>
      <c r="G173" s="223">
        <f t="shared" si="39"/>
        <v>49.985983117506052</v>
      </c>
    </row>
    <row r="174" spans="1:7" s="229" customFormat="1" hidden="1" x14ac:dyDescent="0.25">
      <c r="A174" s="64" t="s">
        <v>447</v>
      </c>
      <c r="B174" s="138" t="s">
        <v>448</v>
      </c>
      <c r="C174" s="214">
        <f>C175</f>
        <v>0</v>
      </c>
      <c r="D174" s="214">
        <f t="shared" ref="D174:F174" si="64">D175</f>
        <v>0</v>
      </c>
      <c r="E174" s="214">
        <f t="shared" si="64"/>
        <v>0</v>
      </c>
      <c r="F174" s="214">
        <f t="shared" si="64"/>
        <v>0</v>
      </c>
      <c r="G174" s="223" t="e">
        <f t="shared" si="39"/>
        <v>#DIV/0!</v>
      </c>
    </row>
    <row r="175" spans="1:7" s="230" customFormat="1" ht="30" hidden="1" x14ac:dyDescent="0.25">
      <c r="A175" s="64" t="s">
        <v>839</v>
      </c>
      <c r="B175" s="95" t="s">
        <v>449</v>
      </c>
      <c r="C175" s="217">
        <v>0</v>
      </c>
      <c r="D175" s="217">
        <v>0</v>
      </c>
      <c r="E175" s="90">
        <f>C175+D175</f>
        <v>0</v>
      </c>
      <c r="F175" s="217"/>
      <c r="G175" s="223" t="e">
        <f t="shared" si="39"/>
        <v>#DIV/0!</v>
      </c>
    </row>
    <row r="176" spans="1:7" s="237" customFormat="1" ht="42.75" hidden="1" x14ac:dyDescent="0.25">
      <c r="A176" s="64" t="s">
        <v>840</v>
      </c>
      <c r="B176" s="236" t="s">
        <v>841</v>
      </c>
      <c r="C176" s="214">
        <f>C177</f>
        <v>0</v>
      </c>
      <c r="D176" s="214"/>
      <c r="E176" s="144">
        <f>E177</f>
        <v>0</v>
      </c>
      <c r="F176" s="144">
        <f>F177</f>
        <v>0</v>
      </c>
      <c r="G176" s="223" t="e">
        <f t="shared" si="39"/>
        <v>#DIV/0!</v>
      </c>
    </row>
    <row r="177" spans="1:7" s="237" customFormat="1" ht="60" hidden="1" x14ac:dyDescent="0.25">
      <c r="A177" s="64" t="s">
        <v>842</v>
      </c>
      <c r="B177" s="137" t="s">
        <v>843</v>
      </c>
      <c r="C177" s="217">
        <f>C178+C179</f>
        <v>0</v>
      </c>
      <c r="D177" s="217">
        <f t="shared" ref="D177:E177" si="65">D178+D179</f>
        <v>0</v>
      </c>
      <c r="E177" s="217">
        <f t="shared" si="65"/>
        <v>0</v>
      </c>
      <c r="F177" s="217">
        <f>F178+F179</f>
        <v>0</v>
      </c>
      <c r="G177" s="223" t="e">
        <f t="shared" si="39"/>
        <v>#DIV/0!</v>
      </c>
    </row>
    <row r="178" spans="1:7" s="237" customFormat="1" ht="90" hidden="1" x14ac:dyDescent="0.25">
      <c r="A178" s="228" t="s">
        <v>844</v>
      </c>
      <c r="B178" s="251" t="s">
        <v>845</v>
      </c>
      <c r="C178" s="217"/>
      <c r="D178" s="217"/>
      <c r="E178" s="90">
        <f>C178+D178</f>
        <v>0</v>
      </c>
      <c r="F178" s="90">
        <v>0</v>
      </c>
      <c r="G178" s="223" t="e">
        <f t="shared" si="39"/>
        <v>#DIV/0!</v>
      </c>
    </row>
    <row r="179" spans="1:7" s="238" customFormat="1" ht="60" hidden="1" x14ac:dyDescent="0.25">
      <c r="A179" s="64" t="s">
        <v>846</v>
      </c>
      <c r="B179" s="137" t="s">
        <v>847</v>
      </c>
      <c r="C179" s="217"/>
      <c r="D179" s="217"/>
      <c r="E179" s="90">
        <f>C179+D179</f>
        <v>0</v>
      </c>
      <c r="F179" s="217">
        <v>0</v>
      </c>
      <c r="G179" s="223" t="e">
        <f t="shared" si="39"/>
        <v>#DIV/0!</v>
      </c>
    </row>
    <row r="180" spans="1:7" s="230" customFormat="1" ht="20.25" customHeight="1" x14ac:dyDescent="0.25">
      <c r="A180" s="138"/>
      <c r="B180" s="138" t="s">
        <v>450</v>
      </c>
      <c r="C180" s="214">
        <f>C7+C105</f>
        <v>314596460.25</v>
      </c>
      <c r="D180" s="214">
        <f>D7+D105</f>
        <v>0</v>
      </c>
      <c r="E180" s="214">
        <f>E7+E105</f>
        <v>368177493.65999997</v>
      </c>
      <c r="F180" s="214">
        <f>F7+F105</f>
        <v>165783210.03</v>
      </c>
      <c r="G180" s="239">
        <f t="shared" si="39"/>
        <v>45.028067409002318</v>
      </c>
    </row>
    <row r="181" spans="1:7" ht="17.25" customHeight="1" x14ac:dyDescent="0.25"/>
    <row r="182" spans="1:7" ht="17.25" customHeight="1" x14ac:dyDescent="0.25"/>
    <row r="183" spans="1:7" ht="17.25" customHeight="1" x14ac:dyDescent="0.25"/>
    <row r="184" spans="1:7" ht="17.25" customHeight="1" x14ac:dyDescent="0.25"/>
    <row r="185" spans="1:7" ht="17.25" customHeight="1" x14ac:dyDescent="0.25"/>
    <row r="186" spans="1:7" ht="17.25" customHeight="1" x14ac:dyDescent="0.25"/>
    <row r="187" spans="1:7" ht="17.25" customHeight="1" x14ac:dyDescent="0.25"/>
    <row r="188" spans="1:7" ht="17.25" customHeight="1" x14ac:dyDescent="0.25"/>
    <row r="189" spans="1:7" ht="17.25" customHeight="1" x14ac:dyDescent="0.25"/>
    <row r="190" spans="1:7" ht="17.25" customHeight="1" x14ac:dyDescent="0.25"/>
    <row r="191" spans="1:7" ht="17.25" customHeight="1" x14ac:dyDescent="0.25"/>
    <row r="192" spans="1:7" ht="17.25" customHeight="1" x14ac:dyDescent="0.25"/>
    <row r="193" spans="1:1" ht="17.25" customHeight="1" x14ac:dyDescent="0.25"/>
    <row r="194" spans="1:1" ht="17.25" customHeight="1" x14ac:dyDescent="0.25"/>
    <row r="195" spans="1:1" ht="18" customHeight="1" x14ac:dyDescent="0.25">
      <c r="A195" s="49"/>
    </row>
    <row r="196" spans="1:1" ht="18" customHeight="1" x14ac:dyDescent="0.25">
      <c r="A196" s="49"/>
    </row>
    <row r="197" spans="1:1" ht="18" customHeight="1" x14ac:dyDescent="0.25">
      <c r="A197" s="49"/>
    </row>
    <row r="198" spans="1:1" ht="18" customHeight="1" x14ac:dyDescent="0.25">
      <c r="A198" s="49"/>
    </row>
    <row r="199" spans="1:1" ht="18" customHeight="1" x14ac:dyDescent="0.25">
      <c r="A199" s="49"/>
    </row>
    <row r="200" spans="1:1" ht="18" customHeight="1" x14ac:dyDescent="0.25">
      <c r="A200" s="49"/>
    </row>
  </sheetData>
  <mergeCells count="3">
    <mergeCell ref="A3:G3"/>
    <mergeCell ref="E1:G1"/>
    <mergeCell ref="E2:G2"/>
  </mergeCells>
  <pageMargins left="0.59055118110236227" right="0.39370078740157483" top="0.39370078740157483" bottom="0.3937007874015748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84"/>
  <sheetViews>
    <sheetView zoomScale="90" zoomScaleNormal="90" workbookViewId="0">
      <selection activeCell="P2" sqref="P2"/>
    </sheetView>
  </sheetViews>
  <sheetFormatPr defaultRowHeight="15" x14ac:dyDescent="0.25"/>
  <cols>
    <col min="1" max="1" width="37.140625" style="59" customWidth="1"/>
    <col min="2" max="4" width="4" style="9" hidden="1" customWidth="1"/>
    <col min="5" max="5" width="4.28515625" style="73" customWidth="1"/>
    <col min="6" max="7" width="4" style="73" customWidth="1"/>
    <col min="8" max="8" width="7.85546875" style="156" customWidth="1"/>
    <col min="9" max="9" width="4.42578125" style="73" customWidth="1"/>
    <col min="10" max="11" width="14.5703125" style="73" customWidth="1"/>
    <col min="12" max="12" width="15.28515625" style="73" customWidth="1"/>
    <col min="13" max="13" width="9.7109375" style="9" customWidth="1"/>
    <col min="14" max="125" width="9.140625" style="9"/>
    <col min="126" max="126" width="1.42578125" style="9" customWidth="1"/>
    <col min="127" max="127" width="59.5703125" style="9" customWidth="1"/>
    <col min="128" max="128" width="9.140625" style="9" customWidth="1"/>
    <col min="129" max="130" width="3.85546875" style="9" customWidth="1"/>
    <col min="131" max="131" width="10.5703125" style="9" customWidth="1"/>
    <col min="132" max="132" width="3.85546875" style="9" customWidth="1"/>
    <col min="133" max="135" width="14.42578125" style="9" customWidth="1"/>
    <col min="136" max="136" width="4.140625" style="9" customWidth="1"/>
    <col min="137" max="137" width="15" style="9" customWidth="1"/>
    <col min="138" max="139" width="9.140625" style="9" customWidth="1"/>
    <col min="140" max="140" width="11.5703125" style="9" customWidth="1"/>
    <col min="141" max="141" width="18.140625" style="9" customWidth="1"/>
    <col min="142" max="142" width="13.140625" style="9" customWidth="1"/>
    <col min="143" max="143" width="12.28515625" style="9" customWidth="1"/>
    <col min="144" max="381" width="9.140625" style="9"/>
    <col min="382" max="382" width="1.42578125" style="9" customWidth="1"/>
    <col min="383" max="383" width="59.5703125" style="9" customWidth="1"/>
    <col min="384" max="384" width="9.140625" style="9" customWidth="1"/>
    <col min="385" max="386" width="3.85546875" style="9" customWidth="1"/>
    <col min="387" max="387" width="10.5703125" style="9" customWidth="1"/>
    <col min="388" max="388" width="3.85546875" style="9" customWidth="1"/>
    <col min="389" max="391" width="14.42578125" style="9" customWidth="1"/>
    <col min="392" max="392" width="4.140625" style="9" customWidth="1"/>
    <col min="393" max="393" width="15" style="9" customWidth="1"/>
    <col min="394" max="395" width="9.140625" style="9" customWidth="1"/>
    <col min="396" max="396" width="11.5703125" style="9" customWidth="1"/>
    <col min="397" max="397" width="18.140625" style="9" customWidth="1"/>
    <col min="398" max="398" width="13.140625" style="9" customWidth="1"/>
    <col min="399" max="399" width="12.28515625" style="9" customWidth="1"/>
    <col min="400" max="637" width="9.140625" style="9"/>
    <col min="638" max="638" width="1.42578125" style="9" customWidth="1"/>
    <col min="639" max="639" width="59.5703125" style="9" customWidth="1"/>
    <col min="640" max="640" width="9.140625" style="9" customWidth="1"/>
    <col min="641" max="642" width="3.85546875" style="9" customWidth="1"/>
    <col min="643" max="643" width="10.5703125" style="9" customWidth="1"/>
    <col min="644" max="644" width="3.85546875" style="9" customWidth="1"/>
    <col min="645" max="647" width="14.42578125" style="9" customWidth="1"/>
    <col min="648" max="648" width="4.140625" style="9" customWidth="1"/>
    <col min="649" max="649" width="15" style="9" customWidth="1"/>
    <col min="650" max="651" width="9.140625" style="9" customWidth="1"/>
    <col min="652" max="652" width="11.5703125" style="9" customWidth="1"/>
    <col min="653" max="653" width="18.140625" style="9" customWidth="1"/>
    <col min="654" max="654" width="13.140625" style="9" customWidth="1"/>
    <col min="655" max="655" width="12.28515625" style="9" customWidth="1"/>
    <col min="656" max="893" width="9.140625" style="9"/>
    <col min="894" max="894" width="1.42578125" style="9" customWidth="1"/>
    <col min="895" max="895" width="59.5703125" style="9" customWidth="1"/>
    <col min="896" max="896" width="9.140625" style="9" customWidth="1"/>
    <col min="897" max="898" width="3.85546875" style="9" customWidth="1"/>
    <col min="899" max="899" width="10.5703125" style="9" customWidth="1"/>
    <col min="900" max="900" width="3.85546875" style="9" customWidth="1"/>
    <col min="901" max="903" width="14.42578125" style="9" customWidth="1"/>
    <col min="904" max="904" width="4.140625" style="9" customWidth="1"/>
    <col min="905" max="905" width="15" style="9" customWidth="1"/>
    <col min="906" max="907" width="9.140625" style="9" customWidth="1"/>
    <col min="908" max="908" width="11.5703125" style="9" customWidth="1"/>
    <col min="909" max="909" width="18.140625" style="9" customWidth="1"/>
    <col min="910" max="910" width="13.140625" style="9" customWidth="1"/>
    <col min="911" max="911" width="12.28515625" style="9" customWidth="1"/>
    <col min="912" max="1149" width="9.140625" style="9"/>
    <col min="1150" max="1150" width="1.42578125" style="9" customWidth="1"/>
    <col min="1151" max="1151" width="59.5703125" style="9" customWidth="1"/>
    <col min="1152" max="1152" width="9.140625" style="9" customWidth="1"/>
    <col min="1153" max="1154" width="3.85546875" style="9" customWidth="1"/>
    <col min="1155" max="1155" width="10.5703125" style="9" customWidth="1"/>
    <col min="1156" max="1156" width="3.85546875" style="9" customWidth="1"/>
    <col min="1157" max="1159" width="14.42578125" style="9" customWidth="1"/>
    <col min="1160" max="1160" width="4.140625" style="9" customWidth="1"/>
    <col min="1161" max="1161" width="15" style="9" customWidth="1"/>
    <col min="1162" max="1163" width="9.140625" style="9" customWidth="1"/>
    <col min="1164" max="1164" width="11.5703125" style="9" customWidth="1"/>
    <col min="1165" max="1165" width="18.140625" style="9" customWidth="1"/>
    <col min="1166" max="1166" width="13.140625" style="9" customWidth="1"/>
    <col min="1167" max="1167" width="12.28515625" style="9" customWidth="1"/>
    <col min="1168" max="1405" width="9.140625" style="9"/>
    <col min="1406" max="1406" width="1.42578125" style="9" customWidth="1"/>
    <col min="1407" max="1407" width="59.5703125" style="9" customWidth="1"/>
    <col min="1408" max="1408" width="9.140625" style="9" customWidth="1"/>
    <col min="1409" max="1410" width="3.85546875" style="9" customWidth="1"/>
    <col min="1411" max="1411" width="10.5703125" style="9" customWidth="1"/>
    <col min="1412" max="1412" width="3.85546875" style="9" customWidth="1"/>
    <col min="1413" max="1415" width="14.42578125" style="9" customWidth="1"/>
    <col min="1416" max="1416" width="4.140625" style="9" customWidth="1"/>
    <col min="1417" max="1417" width="15" style="9" customWidth="1"/>
    <col min="1418" max="1419" width="9.140625" style="9" customWidth="1"/>
    <col min="1420" max="1420" width="11.5703125" style="9" customWidth="1"/>
    <col min="1421" max="1421" width="18.140625" style="9" customWidth="1"/>
    <col min="1422" max="1422" width="13.140625" style="9" customWidth="1"/>
    <col min="1423" max="1423" width="12.28515625" style="9" customWidth="1"/>
    <col min="1424" max="1661" width="9.140625" style="9"/>
    <col min="1662" max="1662" width="1.42578125" style="9" customWidth="1"/>
    <col min="1663" max="1663" width="59.5703125" style="9" customWidth="1"/>
    <col min="1664" max="1664" width="9.140625" style="9" customWidth="1"/>
    <col min="1665" max="1666" width="3.85546875" style="9" customWidth="1"/>
    <col min="1667" max="1667" width="10.5703125" style="9" customWidth="1"/>
    <col min="1668" max="1668" width="3.85546875" style="9" customWidth="1"/>
    <col min="1669" max="1671" width="14.42578125" style="9" customWidth="1"/>
    <col min="1672" max="1672" width="4.140625" style="9" customWidth="1"/>
    <col min="1673" max="1673" width="15" style="9" customWidth="1"/>
    <col min="1674" max="1675" width="9.140625" style="9" customWidth="1"/>
    <col min="1676" max="1676" width="11.5703125" style="9" customWidth="1"/>
    <col min="1677" max="1677" width="18.140625" style="9" customWidth="1"/>
    <col min="1678" max="1678" width="13.140625" style="9" customWidth="1"/>
    <col min="1679" max="1679" width="12.28515625" style="9" customWidth="1"/>
    <col min="1680" max="1917" width="9.140625" style="9"/>
    <col min="1918" max="1918" width="1.42578125" style="9" customWidth="1"/>
    <col min="1919" max="1919" width="59.5703125" style="9" customWidth="1"/>
    <col min="1920" max="1920" width="9.140625" style="9" customWidth="1"/>
    <col min="1921" max="1922" width="3.85546875" style="9" customWidth="1"/>
    <col min="1923" max="1923" width="10.5703125" style="9" customWidth="1"/>
    <col min="1924" max="1924" width="3.85546875" style="9" customWidth="1"/>
    <col min="1925" max="1927" width="14.42578125" style="9" customWidth="1"/>
    <col min="1928" max="1928" width="4.140625" style="9" customWidth="1"/>
    <col min="1929" max="1929" width="15" style="9" customWidth="1"/>
    <col min="1930" max="1931" width="9.140625" style="9" customWidth="1"/>
    <col min="1932" max="1932" width="11.5703125" style="9" customWidth="1"/>
    <col min="1933" max="1933" width="18.140625" style="9" customWidth="1"/>
    <col min="1934" max="1934" width="13.140625" style="9" customWidth="1"/>
    <col min="1935" max="1935" width="12.28515625" style="9" customWidth="1"/>
    <col min="1936" max="2173" width="9.140625" style="9"/>
    <col min="2174" max="2174" width="1.42578125" style="9" customWidth="1"/>
    <col min="2175" max="2175" width="59.5703125" style="9" customWidth="1"/>
    <col min="2176" max="2176" width="9.140625" style="9" customWidth="1"/>
    <col min="2177" max="2178" width="3.85546875" style="9" customWidth="1"/>
    <col min="2179" max="2179" width="10.5703125" style="9" customWidth="1"/>
    <col min="2180" max="2180" width="3.85546875" style="9" customWidth="1"/>
    <col min="2181" max="2183" width="14.42578125" style="9" customWidth="1"/>
    <col min="2184" max="2184" width="4.140625" style="9" customWidth="1"/>
    <col min="2185" max="2185" width="15" style="9" customWidth="1"/>
    <col min="2186" max="2187" width="9.140625" style="9" customWidth="1"/>
    <col min="2188" max="2188" width="11.5703125" style="9" customWidth="1"/>
    <col min="2189" max="2189" width="18.140625" style="9" customWidth="1"/>
    <col min="2190" max="2190" width="13.140625" style="9" customWidth="1"/>
    <col min="2191" max="2191" width="12.28515625" style="9" customWidth="1"/>
    <col min="2192" max="2429" width="9.140625" style="9"/>
    <col min="2430" max="2430" width="1.42578125" style="9" customWidth="1"/>
    <col min="2431" max="2431" width="59.5703125" style="9" customWidth="1"/>
    <col min="2432" max="2432" width="9.140625" style="9" customWidth="1"/>
    <col min="2433" max="2434" width="3.85546875" style="9" customWidth="1"/>
    <col min="2435" max="2435" width="10.5703125" style="9" customWidth="1"/>
    <col min="2436" max="2436" width="3.85546875" style="9" customWidth="1"/>
    <col min="2437" max="2439" width="14.42578125" style="9" customWidth="1"/>
    <col min="2440" max="2440" width="4.140625" style="9" customWidth="1"/>
    <col min="2441" max="2441" width="15" style="9" customWidth="1"/>
    <col min="2442" max="2443" width="9.140625" style="9" customWidth="1"/>
    <col min="2444" max="2444" width="11.5703125" style="9" customWidth="1"/>
    <col min="2445" max="2445" width="18.140625" style="9" customWidth="1"/>
    <col min="2446" max="2446" width="13.140625" style="9" customWidth="1"/>
    <col min="2447" max="2447" width="12.28515625" style="9" customWidth="1"/>
    <col min="2448" max="2685" width="9.140625" style="9"/>
    <col min="2686" max="2686" width="1.42578125" style="9" customWidth="1"/>
    <col min="2687" max="2687" width="59.5703125" style="9" customWidth="1"/>
    <col min="2688" max="2688" width="9.140625" style="9" customWidth="1"/>
    <col min="2689" max="2690" width="3.85546875" style="9" customWidth="1"/>
    <col min="2691" max="2691" width="10.5703125" style="9" customWidth="1"/>
    <col min="2692" max="2692" width="3.85546875" style="9" customWidth="1"/>
    <col min="2693" max="2695" width="14.42578125" style="9" customWidth="1"/>
    <col min="2696" max="2696" width="4.140625" style="9" customWidth="1"/>
    <col min="2697" max="2697" width="15" style="9" customWidth="1"/>
    <col min="2698" max="2699" width="9.140625" style="9" customWidth="1"/>
    <col min="2700" max="2700" width="11.5703125" style="9" customWidth="1"/>
    <col min="2701" max="2701" width="18.140625" style="9" customWidth="1"/>
    <col min="2702" max="2702" width="13.140625" style="9" customWidth="1"/>
    <col min="2703" max="2703" width="12.28515625" style="9" customWidth="1"/>
    <col min="2704" max="2941" width="9.140625" style="9"/>
    <col min="2942" max="2942" width="1.42578125" style="9" customWidth="1"/>
    <col min="2943" max="2943" width="59.5703125" style="9" customWidth="1"/>
    <col min="2944" max="2944" width="9.140625" style="9" customWidth="1"/>
    <col min="2945" max="2946" width="3.85546875" style="9" customWidth="1"/>
    <col min="2947" max="2947" width="10.5703125" style="9" customWidth="1"/>
    <col min="2948" max="2948" width="3.85546875" style="9" customWidth="1"/>
    <col min="2949" max="2951" width="14.42578125" style="9" customWidth="1"/>
    <col min="2952" max="2952" width="4.140625" style="9" customWidth="1"/>
    <col min="2953" max="2953" width="15" style="9" customWidth="1"/>
    <col min="2954" max="2955" width="9.140625" style="9" customWidth="1"/>
    <col min="2956" max="2956" width="11.5703125" style="9" customWidth="1"/>
    <col min="2957" max="2957" width="18.140625" style="9" customWidth="1"/>
    <col min="2958" max="2958" width="13.140625" style="9" customWidth="1"/>
    <col min="2959" max="2959" width="12.28515625" style="9" customWidth="1"/>
    <col min="2960" max="3197" width="9.140625" style="9"/>
    <col min="3198" max="3198" width="1.42578125" style="9" customWidth="1"/>
    <col min="3199" max="3199" width="59.5703125" style="9" customWidth="1"/>
    <col min="3200" max="3200" width="9.140625" style="9" customWidth="1"/>
    <col min="3201" max="3202" width="3.85546875" style="9" customWidth="1"/>
    <col min="3203" max="3203" width="10.5703125" style="9" customWidth="1"/>
    <col min="3204" max="3204" width="3.85546875" style="9" customWidth="1"/>
    <col min="3205" max="3207" width="14.42578125" style="9" customWidth="1"/>
    <col min="3208" max="3208" width="4.140625" style="9" customWidth="1"/>
    <col min="3209" max="3209" width="15" style="9" customWidth="1"/>
    <col min="3210" max="3211" width="9.140625" style="9" customWidth="1"/>
    <col min="3212" max="3212" width="11.5703125" style="9" customWidth="1"/>
    <col min="3213" max="3213" width="18.140625" style="9" customWidth="1"/>
    <col min="3214" max="3214" width="13.140625" style="9" customWidth="1"/>
    <col min="3215" max="3215" width="12.28515625" style="9" customWidth="1"/>
    <col min="3216" max="3453" width="9.140625" style="9"/>
    <col min="3454" max="3454" width="1.42578125" style="9" customWidth="1"/>
    <col min="3455" max="3455" width="59.5703125" style="9" customWidth="1"/>
    <col min="3456" max="3456" width="9.140625" style="9" customWidth="1"/>
    <col min="3457" max="3458" width="3.85546875" style="9" customWidth="1"/>
    <col min="3459" max="3459" width="10.5703125" style="9" customWidth="1"/>
    <col min="3460" max="3460" width="3.85546875" style="9" customWidth="1"/>
    <col min="3461" max="3463" width="14.42578125" style="9" customWidth="1"/>
    <col min="3464" max="3464" width="4.140625" style="9" customWidth="1"/>
    <col min="3465" max="3465" width="15" style="9" customWidth="1"/>
    <col min="3466" max="3467" width="9.140625" style="9" customWidth="1"/>
    <col min="3468" max="3468" width="11.5703125" style="9" customWidth="1"/>
    <col min="3469" max="3469" width="18.140625" style="9" customWidth="1"/>
    <col min="3470" max="3470" width="13.140625" style="9" customWidth="1"/>
    <col min="3471" max="3471" width="12.28515625" style="9" customWidth="1"/>
    <col min="3472" max="3709" width="9.140625" style="9"/>
    <col min="3710" max="3710" width="1.42578125" style="9" customWidth="1"/>
    <col min="3711" max="3711" width="59.5703125" style="9" customWidth="1"/>
    <col min="3712" max="3712" width="9.140625" style="9" customWidth="1"/>
    <col min="3713" max="3714" width="3.85546875" style="9" customWidth="1"/>
    <col min="3715" max="3715" width="10.5703125" style="9" customWidth="1"/>
    <col min="3716" max="3716" width="3.85546875" style="9" customWidth="1"/>
    <col min="3717" max="3719" width="14.42578125" style="9" customWidth="1"/>
    <col min="3720" max="3720" width="4.140625" style="9" customWidth="1"/>
    <col min="3721" max="3721" width="15" style="9" customWidth="1"/>
    <col min="3722" max="3723" width="9.140625" style="9" customWidth="1"/>
    <col min="3724" max="3724" width="11.5703125" style="9" customWidth="1"/>
    <col min="3725" max="3725" width="18.140625" style="9" customWidth="1"/>
    <col min="3726" max="3726" width="13.140625" style="9" customWidth="1"/>
    <col min="3727" max="3727" width="12.28515625" style="9" customWidth="1"/>
    <col min="3728" max="3965" width="9.140625" style="9"/>
    <col min="3966" max="3966" width="1.42578125" style="9" customWidth="1"/>
    <col min="3967" max="3967" width="59.5703125" style="9" customWidth="1"/>
    <col min="3968" max="3968" width="9.140625" style="9" customWidth="1"/>
    <col min="3969" max="3970" width="3.85546875" style="9" customWidth="1"/>
    <col min="3971" max="3971" width="10.5703125" style="9" customWidth="1"/>
    <col min="3972" max="3972" width="3.85546875" style="9" customWidth="1"/>
    <col min="3973" max="3975" width="14.42578125" style="9" customWidth="1"/>
    <col min="3976" max="3976" width="4.140625" style="9" customWidth="1"/>
    <col min="3977" max="3977" width="15" style="9" customWidth="1"/>
    <col min="3978" max="3979" width="9.140625" style="9" customWidth="1"/>
    <col min="3980" max="3980" width="11.5703125" style="9" customWidth="1"/>
    <col min="3981" max="3981" width="18.140625" style="9" customWidth="1"/>
    <col min="3982" max="3982" width="13.140625" style="9" customWidth="1"/>
    <col min="3983" max="3983" width="12.28515625" style="9" customWidth="1"/>
    <col min="3984" max="4221" width="9.140625" style="9"/>
    <col min="4222" max="4222" width="1.42578125" style="9" customWidth="1"/>
    <col min="4223" max="4223" width="59.5703125" style="9" customWidth="1"/>
    <col min="4224" max="4224" width="9.140625" style="9" customWidth="1"/>
    <col min="4225" max="4226" width="3.85546875" style="9" customWidth="1"/>
    <col min="4227" max="4227" width="10.5703125" style="9" customWidth="1"/>
    <col min="4228" max="4228" width="3.85546875" style="9" customWidth="1"/>
    <col min="4229" max="4231" width="14.42578125" style="9" customWidth="1"/>
    <col min="4232" max="4232" width="4.140625" style="9" customWidth="1"/>
    <col min="4233" max="4233" width="15" style="9" customWidth="1"/>
    <col min="4234" max="4235" width="9.140625" style="9" customWidth="1"/>
    <col min="4236" max="4236" width="11.5703125" style="9" customWidth="1"/>
    <col min="4237" max="4237" width="18.140625" style="9" customWidth="1"/>
    <col min="4238" max="4238" width="13.140625" style="9" customWidth="1"/>
    <col min="4239" max="4239" width="12.28515625" style="9" customWidth="1"/>
    <col min="4240" max="4477" width="9.140625" style="9"/>
    <col min="4478" max="4478" width="1.42578125" style="9" customWidth="1"/>
    <col min="4479" max="4479" width="59.5703125" style="9" customWidth="1"/>
    <col min="4480" max="4480" width="9.140625" style="9" customWidth="1"/>
    <col min="4481" max="4482" width="3.85546875" style="9" customWidth="1"/>
    <col min="4483" max="4483" width="10.5703125" style="9" customWidth="1"/>
    <col min="4484" max="4484" width="3.85546875" style="9" customWidth="1"/>
    <col min="4485" max="4487" width="14.42578125" style="9" customWidth="1"/>
    <col min="4488" max="4488" width="4.140625" style="9" customWidth="1"/>
    <col min="4489" max="4489" width="15" style="9" customWidth="1"/>
    <col min="4490" max="4491" width="9.140625" style="9" customWidth="1"/>
    <col min="4492" max="4492" width="11.5703125" style="9" customWidth="1"/>
    <col min="4493" max="4493" width="18.140625" style="9" customWidth="1"/>
    <col min="4494" max="4494" width="13.140625" style="9" customWidth="1"/>
    <col min="4495" max="4495" width="12.28515625" style="9" customWidth="1"/>
    <col min="4496" max="4733" width="9.140625" style="9"/>
    <col min="4734" max="4734" width="1.42578125" style="9" customWidth="1"/>
    <col min="4735" max="4735" width="59.5703125" style="9" customWidth="1"/>
    <col min="4736" max="4736" width="9.140625" style="9" customWidth="1"/>
    <col min="4737" max="4738" width="3.85546875" style="9" customWidth="1"/>
    <col min="4739" max="4739" width="10.5703125" style="9" customWidth="1"/>
    <col min="4740" max="4740" width="3.85546875" style="9" customWidth="1"/>
    <col min="4741" max="4743" width="14.42578125" style="9" customWidth="1"/>
    <col min="4744" max="4744" width="4.140625" style="9" customWidth="1"/>
    <col min="4745" max="4745" width="15" style="9" customWidth="1"/>
    <col min="4746" max="4747" width="9.140625" style="9" customWidth="1"/>
    <col min="4748" max="4748" width="11.5703125" style="9" customWidth="1"/>
    <col min="4749" max="4749" width="18.140625" style="9" customWidth="1"/>
    <col min="4750" max="4750" width="13.140625" style="9" customWidth="1"/>
    <col min="4751" max="4751" width="12.28515625" style="9" customWidth="1"/>
    <col min="4752" max="4989" width="9.140625" style="9"/>
    <col min="4990" max="4990" width="1.42578125" style="9" customWidth="1"/>
    <col min="4991" max="4991" width="59.5703125" style="9" customWidth="1"/>
    <col min="4992" max="4992" width="9.140625" style="9" customWidth="1"/>
    <col min="4993" max="4994" width="3.85546875" style="9" customWidth="1"/>
    <col min="4995" max="4995" width="10.5703125" style="9" customWidth="1"/>
    <col min="4996" max="4996" width="3.85546875" style="9" customWidth="1"/>
    <col min="4997" max="4999" width="14.42578125" style="9" customWidth="1"/>
    <col min="5000" max="5000" width="4.140625" style="9" customWidth="1"/>
    <col min="5001" max="5001" width="15" style="9" customWidth="1"/>
    <col min="5002" max="5003" width="9.140625" style="9" customWidth="1"/>
    <col min="5004" max="5004" width="11.5703125" style="9" customWidth="1"/>
    <col min="5005" max="5005" width="18.140625" style="9" customWidth="1"/>
    <col min="5006" max="5006" width="13.140625" style="9" customWidth="1"/>
    <col min="5007" max="5007" width="12.28515625" style="9" customWidth="1"/>
    <col min="5008" max="5245" width="9.140625" style="9"/>
    <col min="5246" max="5246" width="1.42578125" style="9" customWidth="1"/>
    <col min="5247" max="5247" width="59.5703125" style="9" customWidth="1"/>
    <col min="5248" max="5248" width="9.140625" style="9" customWidth="1"/>
    <col min="5249" max="5250" width="3.85546875" style="9" customWidth="1"/>
    <col min="5251" max="5251" width="10.5703125" style="9" customWidth="1"/>
    <col min="5252" max="5252" width="3.85546875" style="9" customWidth="1"/>
    <col min="5253" max="5255" width="14.42578125" style="9" customWidth="1"/>
    <col min="5256" max="5256" width="4.140625" style="9" customWidth="1"/>
    <col min="5257" max="5257" width="15" style="9" customWidth="1"/>
    <col min="5258" max="5259" width="9.140625" style="9" customWidth="1"/>
    <col min="5260" max="5260" width="11.5703125" style="9" customWidth="1"/>
    <col min="5261" max="5261" width="18.140625" style="9" customWidth="1"/>
    <col min="5262" max="5262" width="13.140625" style="9" customWidth="1"/>
    <col min="5263" max="5263" width="12.28515625" style="9" customWidth="1"/>
    <col min="5264" max="5501" width="9.140625" style="9"/>
    <col min="5502" max="5502" width="1.42578125" style="9" customWidth="1"/>
    <col min="5503" max="5503" width="59.5703125" style="9" customWidth="1"/>
    <col min="5504" max="5504" width="9.140625" style="9" customWidth="1"/>
    <col min="5505" max="5506" width="3.85546875" style="9" customWidth="1"/>
    <col min="5507" max="5507" width="10.5703125" style="9" customWidth="1"/>
    <col min="5508" max="5508" width="3.85546875" style="9" customWidth="1"/>
    <col min="5509" max="5511" width="14.42578125" style="9" customWidth="1"/>
    <col min="5512" max="5512" width="4.140625" style="9" customWidth="1"/>
    <col min="5513" max="5513" width="15" style="9" customWidth="1"/>
    <col min="5514" max="5515" width="9.140625" style="9" customWidth="1"/>
    <col min="5516" max="5516" width="11.5703125" style="9" customWidth="1"/>
    <col min="5517" max="5517" width="18.140625" style="9" customWidth="1"/>
    <col min="5518" max="5518" width="13.140625" style="9" customWidth="1"/>
    <col min="5519" max="5519" width="12.28515625" style="9" customWidth="1"/>
    <col min="5520" max="5757" width="9.140625" style="9"/>
    <col min="5758" max="5758" width="1.42578125" style="9" customWidth="1"/>
    <col min="5759" max="5759" width="59.5703125" style="9" customWidth="1"/>
    <col min="5760" max="5760" width="9.140625" style="9" customWidth="1"/>
    <col min="5761" max="5762" width="3.85546875" style="9" customWidth="1"/>
    <col min="5763" max="5763" width="10.5703125" style="9" customWidth="1"/>
    <col min="5764" max="5764" width="3.85546875" style="9" customWidth="1"/>
    <col min="5765" max="5767" width="14.42578125" style="9" customWidth="1"/>
    <col min="5768" max="5768" width="4.140625" style="9" customWidth="1"/>
    <col min="5769" max="5769" width="15" style="9" customWidth="1"/>
    <col min="5770" max="5771" width="9.140625" style="9" customWidth="1"/>
    <col min="5772" max="5772" width="11.5703125" style="9" customWidth="1"/>
    <col min="5773" max="5773" width="18.140625" style="9" customWidth="1"/>
    <col min="5774" max="5774" width="13.140625" style="9" customWidth="1"/>
    <col min="5775" max="5775" width="12.28515625" style="9" customWidth="1"/>
    <col min="5776" max="6013" width="9.140625" style="9"/>
    <col min="6014" max="6014" width="1.42578125" style="9" customWidth="1"/>
    <col min="6015" max="6015" width="59.5703125" style="9" customWidth="1"/>
    <col min="6016" max="6016" width="9.140625" style="9" customWidth="1"/>
    <col min="6017" max="6018" width="3.85546875" style="9" customWidth="1"/>
    <col min="6019" max="6019" width="10.5703125" style="9" customWidth="1"/>
    <col min="6020" max="6020" width="3.85546875" style="9" customWidth="1"/>
    <col min="6021" max="6023" width="14.42578125" style="9" customWidth="1"/>
    <col min="6024" max="6024" width="4.140625" style="9" customWidth="1"/>
    <col min="6025" max="6025" width="15" style="9" customWidth="1"/>
    <col min="6026" max="6027" width="9.140625" style="9" customWidth="1"/>
    <col min="6028" max="6028" width="11.5703125" style="9" customWidth="1"/>
    <col min="6029" max="6029" width="18.140625" style="9" customWidth="1"/>
    <col min="6030" max="6030" width="13.140625" style="9" customWidth="1"/>
    <col min="6031" max="6031" width="12.28515625" style="9" customWidth="1"/>
    <col min="6032" max="6269" width="9.140625" style="9"/>
    <col min="6270" max="6270" width="1.42578125" style="9" customWidth="1"/>
    <col min="6271" max="6271" width="59.5703125" style="9" customWidth="1"/>
    <col min="6272" max="6272" width="9.140625" style="9" customWidth="1"/>
    <col min="6273" max="6274" width="3.85546875" style="9" customWidth="1"/>
    <col min="6275" max="6275" width="10.5703125" style="9" customWidth="1"/>
    <col min="6276" max="6276" width="3.85546875" style="9" customWidth="1"/>
    <col min="6277" max="6279" width="14.42578125" style="9" customWidth="1"/>
    <col min="6280" max="6280" width="4.140625" style="9" customWidth="1"/>
    <col min="6281" max="6281" width="15" style="9" customWidth="1"/>
    <col min="6282" max="6283" width="9.140625" style="9" customWidth="1"/>
    <col min="6284" max="6284" width="11.5703125" style="9" customWidth="1"/>
    <col min="6285" max="6285" width="18.140625" style="9" customWidth="1"/>
    <col min="6286" max="6286" width="13.140625" style="9" customWidth="1"/>
    <col min="6287" max="6287" width="12.28515625" style="9" customWidth="1"/>
    <col min="6288" max="6525" width="9.140625" style="9"/>
    <col min="6526" max="6526" width="1.42578125" style="9" customWidth="1"/>
    <col min="6527" max="6527" width="59.5703125" style="9" customWidth="1"/>
    <col min="6528" max="6528" width="9.140625" style="9" customWidth="1"/>
    <col min="6529" max="6530" width="3.85546875" style="9" customWidth="1"/>
    <col min="6531" max="6531" width="10.5703125" style="9" customWidth="1"/>
    <col min="6532" max="6532" width="3.85546875" style="9" customWidth="1"/>
    <col min="6533" max="6535" width="14.42578125" style="9" customWidth="1"/>
    <col min="6536" max="6536" width="4.140625" style="9" customWidth="1"/>
    <col min="6537" max="6537" width="15" style="9" customWidth="1"/>
    <col min="6538" max="6539" width="9.140625" style="9" customWidth="1"/>
    <col min="6540" max="6540" width="11.5703125" style="9" customWidth="1"/>
    <col min="6541" max="6541" width="18.140625" style="9" customWidth="1"/>
    <col min="6542" max="6542" width="13.140625" style="9" customWidth="1"/>
    <col min="6543" max="6543" width="12.28515625" style="9" customWidth="1"/>
    <col min="6544" max="6781" width="9.140625" style="9"/>
    <col min="6782" max="6782" width="1.42578125" style="9" customWidth="1"/>
    <col min="6783" max="6783" width="59.5703125" style="9" customWidth="1"/>
    <col min="6784" max="6784" width="9.140625" style="9" customWidth="1"/>
    <col min="6785" max="6786" width="3.85546875" style="9" customWidth="1"/>
    <col min="6787" max="6787" width="10.5703125" style="9" customWidth="1"/>
    <col min="6788" max="6788" width="3.85546875" style="9" customWidth="1"/>
    <col min="6789" max="6791" width="14.42578125" style="9" customWidth="1"/>
    <col min="6792" max="6792" width="4.140625" style="9" customWidth="1"/>
    <col min="6793" max="6793" width="15" style="9" customWidth="1"/>
    <col min="6794" max="6795" width="9.140625" style="9" customWidth="1"/>
    <col min="6796" max="6796" width="11.5703125" style="9" customWidth="1"/>
    <col min="6797" max="6797" width="18.140625" style="9" customWidth="1"/>
    <col min="6798" max="6798" width="13.140625" style="9" customWidth="1"/>
    <col min="6799" max="6799" width="12.28515625" style="9" customWidth="1"/>
    <col min="6800" max="7037" width="9.140625" style="9"/>
    <col min="7038" max="7038" width="1.42578125" style="9" customWidth="1"/>
    <col min="7039" max="7039" width="59.5703125" style="9" customWidth="1"/>
    <col min="7040" max="7040" width="9.140625" style="9" customWidth="1"/>
    <col min="7041" max="7042" width="3.85546875" style="9" customWidth="1"/>
    <col min="7043" max="7043" width="10.5703125" style="9" customWidth="1"/>
    <col min="7044" max="7044" width="3.85546875" style="9" customWidth="1"/>
    <col min="7045" max="7047" width="14.42578125" style="9" customWidth="1"/>
    <col min="7048" max="7048" width="4.140625" style="9" customWidth="1"/>
    <col min="7049" max="7049" width="15" style="9" customWidth="1"/>
    <col min="7050" max="7051" width="9.140625" style="9" customWidth="1"/>
    <col min="7052" max="7052" width="11.5703125" style="9" customWidth="1"/>
    <col min="7053" max="7053" width="18.140625" style="9" customWidth="1"/>
    <col min="7054" max="7054" width="13.140625" style="9" customWidth="1"/>
    <col min="7055" max="7055" width="12.28515625" style="9" customWidth="1"/>
    <col min="7056" max="7293" width="9.140625" style="9"/>
    <col min="7294" max="7294" width="1.42578125" style="9" customWidth="1"/>
    <col min="7295" max="7295" width="59.5703125" style="9" customWidth="1"/>
    <col min="7296" max="7296" width="9.140625" style="9" customWidth="1"/>
    <col min="7297" max="7298" width="3.85546875" style="9" customWidth="1"/>
    <col min="7299" max="7299" width="10.5703125" style="9" customWidth="1"/>
    <col min="7300" max="7300" width="3.85546875" style="9" customWidth="1"/>
    <col min="7301" max="7303" width="14.42578125" style="9" customWidth="1"/>
    <col min="7304" max="7304" width="4.140625" style="9" customWidth="1"/>
    <col min="7305" max="7305" width="15" style="9" customWidth="1"/>
    <col min="7306" max="7307" width="9.140625" style="9" customWidth="1"/>
    <col min="7308" max="7308" width="11.5703125" style="9" customWidth="1"/>
    <col min="7309" max="7309" width="18.140625" style="9" customWidth="1"/>
    <col min="7310" max="7310" width="13.140625" style="9" customWidth="1"/>
    <col min="7311" max="7311" width="12.28515625" style="9" customWidth="1"/>
    <col min="7312" max="7549" width="9.140625" style="9"/>
    <col min="7550" max="7550" width="1.42578125" style="9" customWidth="1"/>
    <col min="7551" max="7551" width="59.5703125" style="9" customWidth="1"/>
    <col min="7552" max="7552" width="9.140625" style="9" customWidth="1"/>
    <col min="7553" max="7554" width="3.85546875" style="9" customWidth="1"/>
    <col min="7555" max="7555" width="10.5703125" style="9" customWidth="1"/>
    <col min="7556" max="7556" width="3.85546875" style="9" customWidth="1"/>
    <col min="7557" max="7559" width="14.42578125" style="9" customWidth="1"/>
    <col min="7560" max="7560" width="4.140625" style="9" customWidth="1"/>
    <col min="7561" max="7561" width="15" style="9" customWidth="1"/>
    <col min="7562" max="7563" width="9.140625" style="9" customWidth="1"/>
    <col min="7564" max="7564" width="11.5703125" style="9" customWidth="1"/>
    <col min="7565" max="7565" width="18.140625" style="9" customWidth="1"/>
    <col min="7566" max="7566" width="13.140625" style="9" customWidth="1"/>
    <col min="7567" max="7567" width="12.28515625" style="9" customWidth="1"/>
    <col min="7568" max="7805" width="9.140625" style="9"/>
    <col min="7806" max="7806" width="1.42578125" style="9" customWidth="1"/>
    <col min="7807" max="7807" width="59.5703125" style="9" customWidth="1"/>
    <col min="7808" max="7808" width="9.140625" style="9" customWidth="1"/>
    <col min="7809" max="7810" width="3.85546875" style="9" customWidth="1"/>
    <col min="7811" max="7811" width="10.5703125" style="9" customWidth="1"/>
    <col min="7812" max="7812" width="3.85546875" style="9" customWidth="1"/>
    <col min="7813" max="7815" width="14.42578125" style="9" customWidth="1"/>
    <col min="7816" max="7816" width="4.140625" style="9" customWidth="1"/>
    <col min="7817" max="7817" width="15" style="9" customWidth="1"/>
    <col min="7818" max="7819" width="9.140625" style="9" customWidth="1"/>
    <col min="7820" max="7820" width="11.5703125" style="9" customWidth="1"/>
    <col min="7821" max="7821" width="18.140625" style="9" customWidth="1"/>
    <col min="7822" max="7822" width="13.140625" style="9" customWidth="1"/>
    <col min="7823" max="7823" width="12.28515625" style="9" customWidth="1"/>
    <col min="7824" max="8061" width="9.140625" style="9"/>
    <col min="8062" max="8062" width="1.42578125" style="9" customWidth="1"/>
    <col min="8063" max="8063" width="59.5703125" style="9" customWidth="1"/>
    <col min="8064" max="8064" width="9.140625" style="9" customWidth="1"/>
    <col min="8065" max="8066" width="3.85546875" style="9" customWidth="1"/>
    <col min="8067" max="8067" width="10.5703125" style="9" customWidth="1"/>
    <col min="8068" max="8068" width="3.85546875" style="9" customWidth="1"/>
    <col min="8069" max="8071" width="14.42578125" style="9" customWidth="1"/>
    <col min="8072" max="8072" width="4.140625" style="9" customWidth="1"/>
    <col min="8073" max="8073" width="15" style="9" customWidth="1"/>
    <col min="8074" max="8075" width="9.140625" style="9" customWidth="1"/>
    <col min="8076" max="8076" width="11.5703125" style="9" customWidth="1"/>
    <col min="8077" max="8077" width="18.140625" style="9" customWidth="1"/>
    <col min="8078" max="8078" width="13.140625" style="9" customWidth="1"/>
    <col min="8079" max="8079" width="12.28515625" style="9" customWidth="1"/>
    <col min="8080" max="8317" width="9.140625" style="9"/>
    <col min="8318" max="8318" width="1.42578125" style="9" customWidth="1"/>
    <col min="8319" max="8319" width="59.5703125" style="9" customWidth="1"/>
    <col min="8320" max="8320" width="9.140625" style="9" customWidth="1"/>
    <col min="8321" max="8322" width="3.85546875" style="9" customWidth="1"/>
    <col min="8323" max="8323" width="10.5703125" style="9" customWidth="1"/>
    <col min="8324" max="8324" width="3.85546875" style="9" customWidth="1"/>
    <col min="8325" max="8327" width="14.42578125" style="9" customWidth="1"/>
    <col min="8328" max="8328" width="4.140625" style="9" customWidth="1"/>
    <col min="8329" max="8329" width="15" style="9" customWidth="1"/>
    <col min="8330" max="8331" width="9.140625" style="9" customWidth="1"/>
    <col min="8332" max="8332" width="11.5703125" style="9" customWidth="1"/>
    <col min="8333" max="8333" width="18.140625" style="9" customWidth="1"/>
    <col min="8334" max="8334" width="13.140625" style="9" customWidth="1"/>
    <col min="8335" max="8335" width="12.28515625" style="9" customWidth="1"/>
    <col min="8336" max="8573" width="9.140625" style="9"/>
    <col min="8574" max="8574" width="1.42578125" style="9" customWidth="1"/>
    <col min="8575" max="8575" width="59.5703125" style="9" customWidth="1"/>
    <col min="8576" max="8576" width="9.140625" style="9" customWidth="1"/>
    <col min="8577" max="8578" width="3.85546875" style="9" customWidth="1"/>
    <col min="8579" max="8579" width="10.5703125" style="9" customWidth="1"/>
    <col min="8580" max="8580" width="3.85546875" style="9" customWidth="1"/>
    <col min="8581" max="8583" width="14.42578125" style="9" customWidth="1"/>
    <col min="8584" max="8584" width="4.140625" style="9" customWidth="1"/>
    <col min="8585" max="8585" width="15" style="9" customWidth="1"/>
    <col min="8586" max="8587" width="9.140625" style="9" customWidth="1"/>
    <col min="8588" max="8588" width="11.5703125" style="9" customWidth="1"/>
    <col min="8589" max="8589" width="18.140625" style="9" customWidth="1"/>
    <col min="8590" max="8590" width="13.140625" style="9" customWidth="1"/>
    <col min="8591" max="8591" width="12.28515625" style="9" customWidth="1"/>
    <col min="8592" max="8829" width="9.140625" style="9"/>
    <col min="8830" max="8830" width="1.42578125" style="9" customWidth="1"/>
    <col min="8831" max="8831" width="59.5703125" style="9" customWidth="1"/>
    <col min="8832" max="8832" width="9.140625" style="9" customWidth="1"/>
    <col min="8833" max="8834" width="3.85546875" style="9" customWidth="1"/>
    <col min="8835" max="8835" width="10.5703125" style="9" customWidth="1"/>
    <col min="8836" max="8836" width="3.85546875" style="9" customWidth="1"/>
    <col min="8837" max="8839" width="14.42578125" style="9" customWidth="1"/>
    <col min="8840" max="8840" width="4.140625" style="9" customWidth="1"/>
    <col min="8841" max="8841" width="15" style="9" customWidth="1"/>
    <col min="8842" max="8843" width="9.140625" style="9" customWidth="1"/>
    <col min="8844" max="8844" width="11.5703125" style="9" customWidth="1"/>
    <col min="8845" max="8845" width="18.140625" style="9" customWidth="1"/>
    <col min="8846" max="8846" width="13.140625" style="9" customWidth="1"/>
    <col min="8847" max="8847" width="12.28515625" style="9" customWidth="1"/>
    <col min="8848" max="9085" width="9.140625" style="9"/>
    <col min="9086" max="9086" width="1.42578125" style="9" customWidth="1"/>
    <col min="9087" max="9087" width="59.5703125" style="9" customWidth="1"/>
    <col min="9088" max="9088" width="9.140625" style="9" customWidth="1"/>
    <col min="9089" max="9090" width="3.85546875" style="9" customWidth="1"/>
    <col min="9091" max="9091" width="10.5703125" style="9" customWidth="1"/>
    <col min="9092" max="9092" width="3.85546875" style="9" customWidth="1"/>
    <col min="9093" max="9095" width="14.42578125" style="9" customWidth="1"/>
    <col min="9096" max="9096" width="4.140625" style="9" customWidth="1"/>
    <col min="9097" max="9097" width="15" style="9" customWidth="1"/>
    <col min="9098" max="9099" width="9.140625" style="9" customWidth="1"/>
    <col min="9100" max="9100" width="11.5703125" style="9" customWidth="1"/>
    <col min="9101" max="9101" width="18.140625" style="9" customWidth="1"/>
    <col min="9102" max="9102" width="13.140625" style="9" customWidth="1"/>
    <col min="9103" max="9103" width="12.28515625" style="9" customWidth="1"/>
    <col min="9104" max="9341" width="9.140625" style="9"/>
    <col min="9342" max="9342" width="1.42578125" style="9" customWidth="1"/>
    <col min="9343" max="9343" width="59.5703125" style="9" customWidth="1"/>
    <col min="9344" max="9344" width="9.140625" style="9" customWidth="1"/>
    <col min="9345" max="9346" width="3.85546875" style="9" customWidth="1"/>
    <col min="9347" max="9347" width="10.5703125" style="9" customWidth="1"/>
    <col min="9348" max="9348" width="3.85546875" style="9" customWidth="1"/>
    <col min="9349" max="9351" width="14.42578125" style="9" customWidth="1"/>
    <col min="9352" max="9352" width="4.140625" style="9" customWidth="1"/>
    <col min="9353" max="9353" width="15" style="9" customWidth="1"/>
    <col min="9354" max="9355" width="9.140625" style="9" customWidth="1"/>
    <col min="9356" max="9356" width="11.5703125" style="9" customWidth="1"/>
    <col min="9357" max="9357" width="18.140625" style="9" customWidth="1"/>
    <col min="9358" max="9358" width="13.140625" style="9" customWidth="1"/>
    <col min="9359" max="9359" width="12.28515625" style="9" customWidth="1"/>
    <col min="9360" max="9597" width="9.140625" style="9"/>
    <col min="9598" max="9598" width="1.42578125" style="9" customWidth="1"/>
    <col min="9599" max="9599" width="59.5703125" style="9" customWidth="1"/>
    <col min="9600" max="9600" width="9.140625" style="9" customWidth="1"/>
    <col min="9601" max="9602" width="3.85546875" style="9" customWidth="1"/>
    <col min="9603" max="9603" width="10.5703125" style="9" customWidth="1"/>
    <col min="9604" max="9604" width="3.85546875" style="9" customWidth="1"/>
    <col min="9605" max="9607" width="14.42578125" style="9" customWidth="1"/>
    <col min="9608" max="9608" width="4.140625" style="9" customWidth="1"/>
    <col min="9609" max="9609" width="15" style="9" customWidth="1"/>
    <col min="9610" max="9611" width="9.140625" style="9" customWidth="1"/>
    <col min="9612" max="9612" width="11.5703125" style="9" customWidth="1"/>
    <col min="9613" max="9613" width="18.140625" style="9" customWidth="1"/>
    <col min="9614" max="9614" width="13.140625" style="9" customWidth="1"/>
    <col min="9615" max="9615" width="12.28515625" style="9" customWidth="1"/>
    <col min="9616" max="9853" width="9.140625" style="9"/>
    <col min="9854" max="9854" width="1.42578125" style="9" customWidth="1"/>
    <col min="9855" max="9855" width="59.5703125" style="9" customWidth="1"/>
    <col min="9856" max="9856" width="9.140625" style="9" customWidth="1"/>
    <col min="9857" max="9858" width="3.85546875" style="9" customWidth="1"/>
    <col min="9859" max="9859" width="10.5703125" style="9" customWidth="1"/>
    <col min="9860" max="9860" width="3.85546875" style="9" customWidth="1"/>
    <col min="9861" max="9863" width="14.42578125" style="9" customWidth="1"/>
    <col min="9864" max="9864" width="4.140625" style="9" customWidth="1"/>
    <col min="9865" max="9865" width="15" style="9" customWidth="1"/>
    <col min="9866" max="9867" width="9.140625" style="9" customWidth="1"/>
    <col min="9868" max="9868" width="11.5703125" style="9" customWidth="1"/>
    <col min="9869" max="9869" width="18.140625" style="9" customWidth="1"/>
    <col min="9870" max="9870" width="13.140625" style="9" customWidth="1"/>
    <col min="9871" max="9871" width="12.28515625" style="9" customWidth="1"/>
    <col min="9872" max="10109" width="9.140625" style="9"/>
    <col min="10110" max="10110" width="1.42578125" style="9" customWidth="1"/>
    <col min="10111" max="10111" width="59.5703125" style="9" customWidth="1"/>
    <col min="10112" max="10112" width="9.140625" style="9" customWidth="1"/>
    <col min="10113" max="10114" width="3.85546875" style="9" customWidth="1"/>
    <col min="10115" max="10115" width="10.5703125" style="9" customWidth="1"/>
    <col min="10116" max="10116" width="3.85546875" style="9" customWidth="1"/>
    <col min="10117" max="10119" width="14.42578125" style="9" customWidth="1"/>
    <col min="10120" max="10120" width="4.140625" style="9" customWidth="1"/>
    <col min="10121" max="10121" width="15" style="9" customWidth="1"/>
    <col min="10122" max="10123" width="9.140625" style="9" customWidth="1"/>
    <col min="10124" max="10124" width="11.5703125" style="9" customWidth="1"/>
    <col min="10125" max="10125" width="18.140625" style="9" customWidth="1"/>
    <col min="10126" max="10126" width="13.140625" style="9" customWidth="1"/>
    <col min="10127" max="10127" width="12.28515625" style="9" customWidth="1"/>
    <col min="10128" max="10365" width="9.140625" style="9"/>
    <col min="10366" max="10366" width="1.42578125" style="9" customWidth="1"/>
    <col min="10367" max="10367" width="59.5703125" style="9" customWidth="1"/>
    <col min="10368" max="10368" width="9.140625" style="9" customWidth="1"/>
    <col min="10369" max="10370" width="3.85546875" style="9" customWidth="1"/>
    <col min="10371" max="10371" width="10.5703125" style="9" customWidth="1"/>
    <col min="10372" max="10372" width="3.85546875" style="9" customWidth="1"/>
    <col min="10373" max="10375" width="14.42578125" style="9" customWidth="1"/>
    <col min="10376" max="10376" width="4.140625" style="9" customWidth="1"/>
    <col min="10377" max="10377" width="15" style="9" customWidth="1"/>
    <col min="10378" max="10379" width="9.140625" style="9" customWidth="1"/>
    <col min="10380" max="10380" width="11.5703125" style="9" customWidth="1"/>
    <col min="10381" max="10381" width="18.140625" style="9" customWidth="1"/>
    <col min="10382" max="10382" width="13.140625" style="9" customWidth="1"/>
    <col min="10383" max="10383" width="12.28515625" style="9" customWidth="1"/>
    <col min="10384" max="10621" width="9.140625" style="9"/>
    <col min="10622" max="10622" width="1.42578125" style="9" customWidth="1"/>
    <col min="10623" max="10623" width="59.5703125" style="9" customWidth="1"/>
    <col min="10624" max="10624" width="9.140625" style="9" customWidth="1"/>
    <col min="10625" max="10626" width="3.85546875" style="9" customWidth="1"/>
    <col min="10627" max="10627" width="10.5703125" style="9" customWidth="1"/>
    <col min="10628" max="10628" width="3.85546875" style="9" customWidth="1"/>
    <col min="10629" max="10631" width="14.42578125" style="9" customWidth="1"/>
    <col min="10632" max="10632" width="4.140625" style="9" customWidth="1"/>
    <col min="10633" max="10633" width="15" style="9" customWidth="1"/>
    <col min="10634" max="10635" width="9.140625" style="9" customWidth="1"/>
    <col min="10636" max="10636" width="11.5703125" style="9" customWidth="1"/>
    <col min="10637" max="10637" width="18.140625" style="9" customWidth="1"/>
    <col min="10638" max="10638" width="13.140625" style="9" customWidth="1"/>
    <col min="10639" max="10639" width="12.28515625" style="9" customWidth="1"/>
    <col min="10640" max="10877" width="9.140625" style="9"/>
    <col min="10878" max="10878" width="1.42578125" style="9" customWidth="1"/>
    <col min="10879" max="10879" width="59.5703125" style="9" customWidth="1"/>
    <col min="10880" max="10880" width="9.140625" style="9" customWidth="1"/>
    <col min="10881" max="10882" width="3.85546875" style="9" customWidth="1"/>
    <col min="10883" max="10883" width="10.5703125" style="9" customWidth="1"/>
    <col min="10884" max="10884" width="3.85546875" style="9" customWidth="1"/>
    <col min="10885" max="10887" width="14.42578125" style="9" customWidth="1"/>
    <col min="10888" max="10888" width="4.140625" style="9" customWidth="1"/>
    <col min="10889" max="10889" width="15" style="9" customWidth="1"/>
    <col min="10890" max="10891" width="9.140625" style="9" customWidth="1"/>
    <col min="10892" max="10892" width="11.5703125" style="9" customWidth="1"/>
    <col min="10893" max="10893" width="18.140625" style="9" customWidth="1"/>
    <col min="10894" max="10894" width="13.140625" style="9" customWidth="1"/>
    <col min="10895" max="10895" width="12.28515625" style="9" customWidth="1"/>
    <col min="10896" max="11133" width="9.140625" style="9"/>
    <col min="11134" max="11134" width="1.42578125" style="9" customWidth="1"/>
    <col min="11135" max="11135" width="59.5703125" style="9" customWidth="1"/>
    <col min="11136" max="11136" width="9.140625" style="9" customWidth="1"/>
    <col min="11137" max="11138" width="3.85546875" style="9" customWidth="1"/>
    <col min="11139" max="11139" width="10.5703125" style="9" customWidth="1"/>
    <col min="11140" max="11140" width="3.85546875" style="9" customWidth="1"/>
    <col min="11141" max="11143" width="14.42578125" style="9" customWidth="1"/>
    <col min="11144" max="11144" width="4.140625" style="9" customWidth="1"/>
    <col min="11145" max="11145" width="15" style="9" customWidth="1"/>
    <col min="11146" max="11147" width="9.140625" style="9" customWidth="1"/>
    <col min="11148" max="11148" width="11.5703125" style="9" customWidth="1"/>
    <col min="11149" max="11149" width="18.140625" style="9" customWidth="1"/>
    <col min="11150" max="11150" width="13.140625" style="9" customWidth="1"/>
    <col min="11151" max="11151" width="12.28515625" style="9" customWidth="1"/>
    <col min="11152" max="11389" width="9.140625" style="9"/>
    <col min="11390" max="11390" width="1.42578125" style="9" customWidth="1"/>
    <col min="11391" max="11391" width="59.5703125" style="9" customWidth="1"/>
    <col min="11392" max="11392" width="9.140625" style="9" customWidth="1"/>
    <col min="11393" max="11394" width="3.85546875" style="9" customWidth="1"/>
    <col min="11395" max="11395" width="10.5703125" style="9" customWidth="1"/>
    <col min="11396" max="11396" width="3.85546875" style="9" customWidth="1"/>
    <col min="11397" max="11399" width="14.42578125" style="9" customWidth="1"/>
    <col min="11400" max="11400" width="4.140625" style="9" customWidth="1"/>
    <col min="11401" max="11401" width="15" style="9" customWidth="1"/>
    <col min="11402" max="11403" width="9.140625" style="9" customWidth="1"/>
    <col min="11404" max="11404" width="11.5703125" style="9" customWidth="1"/>
    <col min="11405" max="11405" width="18.140625" style="9" customWidth="1"/>
    <col min="11406" max="11406" width="13.140625" style="9" customWidth="1"/>
    <col min="11407" max="11407" width="12.28515625" style="9" customWidth="1"/>
    <col min="11408" max="11645" width="9.140625" style="9"/>
    <col min="11646" max="11646" width="1.42578125" style="9" customWidth="1"/>
    <col min="11647" max="11647" width="59.5703125" style="9" customWidth="1"/>
    <col min="11648" max="11648" width="9.140625" style="9" customWidth="1"/>
    <col min="11649" max="11650" width="3.85546875" style="9" customWidth="1"/>
    <col min="11651" max="11651" width="10.5703125" style="9" customWidth="1"/>
    <col min="11652" max="11652" width="3.85546875" style="9" customWidth="1"/>
    <col min="11653" max="11655" width="14.42578125" style="9" customWidth="1"/>
    <col min="11656" max="11656" width="4.140625" style="9" customWidth="1"/>
    <col min="11657" max="11657" width="15" style="9" customWidth="1"/>
    <col min="11658" max="11659" width="9.140625" style="9" customWidth="1"/>
    <col min="11660" max="11660" width="11.5703125" style="9" customWidth="1"/>
    <col min="11661" max="11661" width="18.140625" style="9" customWidth="1"/>
    <col min="11662" max="11662" width="13.140625" style="9" customWidth="1"/>
    <col min="11663" max="11663" width="12.28515625" style="9" customWidth="1"/>
    <col min="11664" max="11901" width="9.140625" style="9"/>
    <col min="11902" max="11902" width="1.42578125" style="9" customWidth="1"/>
    <col min="11903" max="11903" width="59.5703125" style="9" customWidth="1"/>
    <col min="11904" max="11904" width="9.140625" style="9" customWidth="1"/>
    <col min="11905" max="11906" width="3.85546875" style="9" customWidth="1"/>
    <col min="11907" max="11907" width="10.5703125" style="9" customWidth="1"/>
    <col min="11908" max="11908" width="3.85546875" style="9" customWidth="1"/>
    <col min="11909" max="11911" width="14.42578125" style="9" customWidth="1"/>
    <col min="11912" max="11912" width="4.140625" style="9" customWidth="1"/>
    <col min="11913" max="11913" width="15" style="9" customWidth="1"/>
    <col min="11914" max="11915" width="9.140625" style="9" customWidth="1"/>
    <col min="11916" max="11916" width="11.5703125" style="9" customWidth="1"/>
    <col min="11917" max="11917" width="18.140625" style="9" customWidth="1"/>
    <col min="11918" max="11918" width="13.140625" style="9" customWidth="1"/>
    <col min="11919" max="11919" width="12.28515625" style="9" customWidth="1"/>
    <col min="11920" max="12157" width="9.140625" style="9"/>
    <col min="12158" max="12158" width="1.42578125" style="9" customWidth="1"/>
    <col min="12159" max="12159" width="59.5703125" style="9" customWidth="1"/>
    <col min="12160" max="12160" width="9.140625" style="9" customWidth="1"/>
    <col min="12161" max="12162" width="3.85546875" style="9" customWidth="1"/>
    <col min="12163" max="12163" width="10.5703125" style="9" customWidth="1"/>
    <col min="12164" max="12164" width="3.85546875" style="9" customWidth="1"/>
    <col min="12165" max="12167" width="14.42578125" style="9" customWidth="1"/>
    <col min="12168" max="12168" width="4.140625" style="9" customWidth="1"/>
    <col min="12169" max="12169" width="15" style="9" customWidth="1"/>
    <col min="12170" max="12171" width="9.140625" style="9" customWidth="1"/>
    <col min="12172" max="12172" width="11.5703125" style="9" customWidth="1"/>
    <col min="12173" max="12173" width="18.140625" style="9" customWidth="1"/>
    <col min="12174" max="12174" width="13.140625" style="9" customWidth="1"/>
    <col min="12175" max="12175" width="12.28515625" style="9" customWidth="1"/>
    <col min="12176" max="12413" width="9.140625" style="9"/>
    <col min="12414" max="12414" width="1.42578125" style="9" customWidth="1"/>
    <col min="12415" max="12415" width="59.5703125" style="9" customWidth="1"/>
    <col min="12416" max="12416" width="9.140625" style="9" customWidth="1"/>
    <col min="12417" max="12418" width="3.85546875" style="9" customWidth="1"/>
    <col min="12419" max="12419" width="10.5703125" style="9" customWidth="1"/>
    <col min="12420" max="12420" width="3.85546875" style="9" customWidth="1"/>
    <col min="12421" max="12423" width="14.42578125" style="9" customWidth="1"/>
    <col min="12424" max="12424" width="4.140625" style="9" customWidth="1"/>
    <col min="12425" max="12425" width="15" style="9" customWidth="1"/>
    <col min="12426" max="12427" width="9.140625" style="9" customWidth="1"/>
    <col min="12428" max="12428" width="11.5703125" style="9" customWidth="1"/>
    <col min="12429" max="12429" width="18.140625" style="9" customWidth="1"/>
    <col min="12430" max="12430" width="13.140625" style="9" customWidth="1"/>
    <col min="12431" max="12431" width="12.28515625" style="9" customWidth="1"/>
    <col min="12432" max="12669" width="9.140625" style="9"/>
    <col min="12670" max="12670" width="1.42578125" style="9" customWidth="1"/>
    <col min="12671" max="12671" width="59.5703125" style="9" customWidth="1"/>
    <col min="12672" max="12672" width="9.140625" style="9" customWidth="1"/>
    <col min="12673" max="12674" width="3.85546875" style="9" customWidth="1"/>
    <col min="12675" max="12675" width="10.5703125" style="9" customWidth="1"/>
    <col min="12676" max="12676" width="3.85546875" style="9" customWidth="1"/>
    <col min="12677" max="12679" width="14.42578125" style="9" customWidth="1"/>
    <col min="12680" max="12680" width="4.140625" style="9" customWidth="1"/>
    <col min="12681" max="12681" width="15" style="9" customWidth="1"/>
    <col min="12682" max="12683" width="9.140625" style="9" customWidth="1"/>
    <col min="12684" max="12684" width="11.5703125" style="9" customWidth="1"/>
    <col min="12685" max="12685" width="18.140625" style="9" customWidth="1"/>
    <col min="12686" max="12686" width="13.140625" style="9" customWidth="1"/>
    <col min="12687" max="12687" width="12.28515625" style="9" customWidth="1"/>
    <col min="12688" max="12925" width="9.140625" style="9"/>
    <col min="12926" max="12926" width="1.42578125" style="9" customWidth="1"/>
    <col min="12927" max="12927" width="59.5703125" style="9" customWidth="1"/>
    <col min="12928" max="12928" width="9.140625" style="9" customWidth="1"/>
    <col min="12929" max="12930" width="3.85546875" style="9" customWidth="1"/>
    <col min="12931" max="12931" width="10.5703125" style="9" customWidth="1"/>
    <col min="12932" max="12932" width="3.85546875" style="9" customWidth="1"/>
    <col min="12933" max="12935" width="14.42578125" style="9" customWidth="1"/>
    <col min="12936" max="12936" width="4.140625" style="9" customWidth="1"/>
    <col min="12937" max="12937" width="15" style="9" customWidth="1"/>
    <col min="12938" max="12939" width="9.140625" style="9" customWidth="1"/>
    <col min="12940" max="12940" width="11.5703125" style="9" customWidth="1"/>
    <col min="12941" max="12941" width="18.140625" style="9" customWidth="1"/>
    <col min="12942" max="12942" width="13.140625" style="9" customWidth="1"/>
    <col min="12943" max="12943" width="12.28515625" style="9" customWidth="1"/>
    <col min="12944" max="13181" width="9.140625" style="9"/>
    <col min="13182" max="13182" width="1.42578125" style="9" customWidth="1"/>
    <col min="13183" max="13183" width="59.5703125" style="9" customWidth="1"/>
    <col min="13184" max="13184" width="9.140625" style="9" customWidth="1"/>
    <col min="13185" max="13186" width="3.85546875" style="9" customWidth="1"/>
    <col min="13187" max="13187" width="10.5703125" style="9" customWidth="1"/>
    <col min="13188" max="13188" width="3.85546875" style="9" customWidth="1"/>
    <col min="13189" max="13191" width="14.42578125" style="9" customWidth="1"/>
    <col min="13192" max="13192" width="4.140625" style="9" customWidth="1"/>
    <col min="13193" max="13193" width="15" style="9" customWidth="1"/>
    <col min="13194" max="13195" width="9.140625" style="9" customWidth="1"/>
    <col min="13196" max="13196" width="11.5703125" style="9" customWidth="1"/>
    <col min="13197" max="13197" width="18.140625" style="9" customWidth="1"/>
    <col min="13198" max="13198" width="13.140625" style="9" customWidth="1"/>
    <col min="13199" max="13199" width="12.28515625" style="9" customWidth="1"/>
    <col min="13200" max="13437" width="9.140625" style="9"/>
    <col min="13438" max="13438" width="1.42578125" style="9" customWidth="1"/>
    <col min="13439" max="13439" width="59.5703125" style="9" customWidth="1"/>
    <col min="13440" max="13440" width="9.140625" style="9" customWidth="1"/>
    <col min="13441" max="13442" width="3.85546875" style="9" customWidth="1"/>
    <col min="13443" max="13443" width="10.5703125" style="9" customWidth="1"/>
    <col min="13444" max="13444" width="3.85546875" style="9" customWidth="1"/>
    <col min="13445" max="13447" width="14.42578125" style="9" customWidth="1"/>
    <col min="13448" max="13448" width="4.140625" style="9" customWidth="1"/>
    <col min="13449" max="13449" width="15" style="9" customWidth="1"/>
    <col min="13450" max="13451" width="9.140625" style="9" customWidth="1"/>
    <col min="13452" max="13452" width="11.5703125" style="9" customWidth="1"/>
    <col min="13453" max="13453" width="18.140625" style="9" customWidth="1"/>
    <col min="13454" max="13454" width="13.140625" style="9" customWidth="1"/>
    <col min="13455" max="13455" width="12.28515625" style="9" customWidth="1"/>
    <col min="13456" max="13693" width="9.140625" style="9"/>
    <col min="13694" max="13694" width="1.42578125" style="9" customWidth="1"/>
    <col min="13695" max="13695" width="59.5703125" style="9" customWidth="1"/>
    <col min="13696" max="13696" width="9.140625" style="9" customWidth="1"/>
    <col min="13697" max="13698" width="3.85546875" style="9" customWidth="1"/>
    <col min="13699" max="13699" width="10.5703125" style="9" customWidth="1"/>
    <col min="13700" max="13700" width="3.85546875" style="9" customWidth="1"/>
    <col min="13701" max="13703" width="14.42578125" style="9" customWidth="1"/>
    <col min="13704" max="13704" width="4.140625" style="9" customWidth="1"/>
    <col min="13705" max="13705" width="15" style="9" customWidth="1"/>
    <col min="13706" max="13707" width="9.140625" style="9" customWidth="1"/>
    <col min="13708" max="13708" width="11.5703125" style="9" customWidth="1"/>
    <col min="13709" max="13709" width="18.140625" style="9" customWidth="1"/>
    <col min="13710" max="13710" width="13.140625" style="9" customWidth="1"/>
    <col min="13711" max="13711" width="12.28515625" style="9" customWidth="1"/>
    <col min="13712" max="13949" width="9.140625" style="9"/>
    <col min="13950" max="13950" width="1.42578125" style="9" customWidth="1"/>
    <col min="13951" max="13951" width="59.5703125" style="9" customWidth="1"/>
    <col min="13952" max="13952" width="9.140625" style="9" customWidth="1"/>
    <col min="13953" max="13954" width="3.85546875" style="9" customWidth="1"/>
    <col min="13955" max="13955" width="10.5703125" style="9" customWidth="1"/>
    <col min="13956" max="13956" width="3.85546875" style="9" customWidth="1"/>
    <col min="13957" max="13959" width="14.42578125" style="9" customWidth="1"/>
    <col min="13960" max="13960" width="4.140625" style="9" customWidth="1"/>
    <col min="13961" max="13961" width="15" style="9" customWidth="1"/>
    <col min="13962" max="13963" width="9.140625" style="9" customWidth="1"/>
    <col min="13964" max="13964" width="11.5703125" style="9" customWidth="1"/>
    <col min="13965" max="13965" width="18.140625" style="9" customWidth="1"/>
    <col min="13966" max="13966" width="13.140625" style="9" customWidth="1"/>
    <col min="13967" max="13967" width="12.28515625" style="9" customWidth="1"/>
    <col min="13968" max="14205" width="9.140625" style="9"/>
    <col min="14206" max="14206" width="1.42578125" style="9" customWidth="1"/>
    <col min="14207" max="14207" width="59.5703125" style="9" customWidth="1"/>
    <col min="14208" max="14208" width="9.140625" style="9" customWidth="1"/>
    <col min="14209" max="14210" width="3.85546875" style="9" customWidth="1"/>
    <col min="14211" max="14211" width="10.5703125" style="9" customWidth="1"/>
    <col min="14212" max="14212" width="3.85546875" style="9" customWidth="1"/>
    <col min="14213" max="14215" width="14.42578125" style="9" customWidth="1"/>
    <col min="14216" max="14216" width="4.140625" style="9" customWidth="1"/>
    <col min="14217" max="14217" width="15" style="9" customWidth="1"/>
    <col min="14218" max="14219" width="9.140625" style="9" customWidth="1"/>
    <col min="14220" max="14220" width="11.5703125" style="9" customWidth="1"/>
    <col min="14221" max="14221" width="18.140625" style="9" customWidth="1"/>
    <col min="14222" max="14222" width="13.140625" style="9" customWidth="1"/>
    <col min="14223" max="14223" width="12.28515625" style="9" customWidth="1"/>
    <col min="14224" max="14461" width="9.140625" style="9"/>
    <col min="14462" max="14462" width="1.42578125" style="9" customWidth="1"/>
    <col min="14463" max="14463" width="59.5703125" style="9" customWidth="1"/>
    <col min="14464" max="14464" width="9.140625" style="9" customWidth="1"/>
    <col min="14465" max="14466" width="3.85546875" style="9" customWidth="1"/>
    <col min="14467" max="14467" width="10.5703125" style="9" customWidth="1"/>
    <col min="14468" max="14468" width="3.85546875" style="9" customWidth="1"/>
    <col min="14469" max="14471" width="14.42578125" style="9" customWidth="1"/>
    <col min="14472" max="14472" width="4.140625" style="9" customWidth="1"/>
    <col min="14473" max="14473" width="15" style="9" customWidth="1"/>
    <col min="14474" max="14475" width="9.140625" style="9" customWidth="1"/>
    <col min="14476" max="14476" width="11.5703125" style="9" customWidth="1"/>
    <col min="14477" max="14477" width="18.140625" style="9" customWidth="1"/>
    <col min="14478" max="14478" width="13.140625" style="9" customWidth="1"/>
    <col min="14479" max="14479" width="12.28515625" style="9" customWidth="1"/>
    <col min="14480" max="14717" width="9.140625" style="9"/>
    <col min="14718" max="14718" width="1.42578125" style="9" customWidth="1"/>
    <col min="14719" max="14719" width="59.5703125" style="9" customWidth="1"/>
    <col min="14720" max="14720" width="9.140625" style="9" customWidth="1"/>
    <col min="14721" max="14722" width="3.85546875" style="9" customWidth="1"/>
    <col min="14723" max="14723" width="10.5703125" style="9" customWidth="1"/>
    <col min="14724" max="14724" width="3.85546875" style="9" customWidth="1"/>
    <col min="14725" max="14727" width="14.42578125" style="9" customWidth="1"/>
    <col min="14728" max="14728" width="4.140625" style="9" customWidth="1"/>
    <col min="14729" max="14729" width="15" style="9" customWidth="1"/>
    <col min="14730" max="14731" width="9.140625" style="9" customWidth="1"/>
    <col min="14732" max="14732" width="11.5703125" style="9" customWidth="1"/>
    <col min="14733" max="14733" width="18.140625" style="9" customWidth="1"/>
    <col min="14734" max="14734" width="13.140625" style="9" customWidth="1"/>
    <col min="14735" max="14735" width="12.28515625" style="9" customWidth="1"/>
    <col min="14736" max="14973" width="9.140625" style="9"/>
    <col min="14974" max="14974" width="1.42578125" style="9" customWidth="1"/>
    <col min="14975" max="14975" width="59.5703125" style="9" customWidth="1"/>
    <col min="14976" max="14976" width="9.140625" style="9" customWidth="1"/>
    <col min="14977" max="14978" width="3.85546875" style="9" customWidth="1"/>
    <col min="14979" max="14979" width="10.5703125" style="9" customWidth="1"/>
    <col min="14980" max="14980" width="3.85546875" style="9" customWidth="1"/>
    <col min="14981" max="14983" width="14.42578125" style="9" customWidth="1"/>
    <col min="14984" max="14984" width="4.140625" style="9" customWidth="1"/>
    <col min="14985" max="14985" width="15" style="9" customWidth="1"/>
    <col min="14986" max="14987" width="9.140625" style="9" customWidth="1"/>
    <col min="14988" max="14988" width="11.5703125" style="9" customWidth="1"/>
    <col min="14989" max="14989" width="18.140625" style="9" customWidth="1"/>
    <col min="14990" max="14990" width="13.140625" style="9" customWidth="1"/>
    <col min="14991" max="14991" width="12.28515625" style="9" customWidth="1"/>
    <col min="14992" max="15229" width="9.140625" style="9"/>
    <col min="15230" max="15230" width="1.42578125" style="9" customWidth="1"/>
    <col min="15231" max="15231" width="59.5703125" style="9" customWidth="1"/>
    <col min="15232" max="15232" width="9.140625" style="9" customWidth="1"/>
    <col min="15233" max="15234" width="3.85546875" style="9" customWidth="1"/>
    <col min="15235" max="15235" width="10.5703125" style="9" customWidth="1"/>
    <col min="15236" max="15236" width="3.85546875" style="9" customWidth="1"/>
    <col min="15237" max="15239" width="14.42578125" style="9" customWidth="1"/>
    <col min="15240" max="15240" width="4.140625" style="9" customWidth="1"/>
    <col min="15241" max="15241" width="15" style="9" customWidth="1"/>
    <col min="15242" max="15243" width="9.140625" style="9" customWidth="1"/>
    <col min="15244" max="15244" width="11.5703125" style="9" customWidth="1"/>
    <col min="15245" max="15245" width="18.140625" style="9" customWidth="1"/>
    <col min="15246" max="15246" width="13.140625" style="9" customWidth="1"/>
    <col min="15247" max="15247" width="12.28515625" style="9" customWidth="1"/>
    <col min="15248" max="15485" width="9.140625" style="9"/>
    <col min="15486" max="15486" width="1.42578125" style="9" customWidth="1"/>
    <col min="15487" max="15487" width="59.5703125" style="9" customWidth="1"/>
    <col min="15488" max="15488" width="9.140625" style="9" customWidth="1"/>
    <col min="15489" max="15490" width="3.85546875" style="9" customWidth="1"/>
    <col min="15491" max="15491" width="10.5703125" style="9" customWidth="1"/>
    <col min="15492" max="15492" width="3.85546875" style="9" customWidth="1"/>
    <col min="15493" max="15495" width="14.42578125" style="9" customWidth="1"/>
    <col min="15496" max="15496" width="4.140625" style="9" customWidth="1"/>
    <col min="15497" max="15497" width="15" style="9" customWidth="1"/>
    <col min="15498" max="15499" width="9.140625" style="9" customWidth="1"/>
    <col min="15500" max="15500" width="11.5703125" style="9" customWidth="1"/>
    <col min="15501" max="15501" width="18.140625" style="9" customWidth="1"/>
    <col min="15502" max="15502" width="13.140625" style="9" customWidth="1"/>
    <col min="15503" max="15503" width="12.28515625" style="9" customWidth="1"/>
    <col min="15504" max="15741" width="9.140625" style="9"/>
    <col min="15742" max="15742" width="1.42578125" style="9" customWidth="1"/>
    <col min="15743" max="15743" width="59.5703125" style="9" customWidth="1"/>
    <col min="15744" max="15744" width="9.140625" style="9" customWidth="1"/>
    <col min="15745" max="15746" width="3.85546875" style="9" customWidth="1"/>
    <col min="15747" max="15747" width="10.5703125" style="9" customWidth="1"/>
    <col min="15748" max="15748" width="3.85546875" style="9" customWidth="1"/>
    <col min="15749" max="15751" width="14.42578125" style="9" customWidth="1"/>
    <col min="15752" max="15752" width="4.140625" style="9" customWidth="1"/>
    <col min="15753" max="15753" width="15" style="9" customWidth="1"/>
    <col min="15754" max="15755" width="9.140625" style="9" customWidth="1"/>
    <col min="15756" max="15756" width="11.5703125" style="9" customWidth="1"/>
    <col min="15757" max="15757" width="18.140625" style="9" customWidth="1"/>
    <col min="15758" max="15758" width="13.140625" style="9" customWidth="1"/>
    <col min="15759" max="15759" width="12.28515625" style="9" customWidth="1"/>
    <col min="15760" max="15997" width="9.140625" style="9"/>
    <col min="15998" max="15998" width="1.42578125" style="9" customWidth="1"/>
    <col min="15999" max="15999" width="59.5703125" style="9" customWidth="1"/>
    <col min="16000" max="16000" width="9.140625" style="9" customWidth="1"/>
    <col min="16001" max="16002" width="3.85546875" style="9" customWidth="1"/>
    <col min="16003" max="16003" width="10.5703125" style="9" customWidth="1"/>
    <col min="16004" max="16004" width="3.85546875" style="9" customWidth="1"/>
    <col min="16005" max="16007" width="14.42578125" style="9" customWidth="1"/>
    <col min="16008" max="16008" width="4.140625" style="9" customWidth="1"/>
    <col min="16009" max="16009" width="15" style="9" customWidth="1"/>
    <col min="16010" max="16011" width="9.140625" style="9" customWidth="1"/>
    <col min="16012" max="16012" width="11.5703125" style="9" customWidth="1"/>
    <col min="16013" max="16013" width="18.140625" style="9" customWidth="1"/>
    <col min="16014" max="16014" width="13.140625" style="9" customWidth="1"/>
    <col min="16015" max="16015" width="12.28515625" style="9" customWidth="1"/>
    <col min="16016" max="16384" width="9.140625" style="9"/>
  </cols>
  <sheetData>
    <row r="1" spans="1:13" ht="18.75" customHeight="1" x14ac:dyDescent="0.25">
      <c r="A1" s="157"/>
      <c r="E1" s="24"/>
      <c r="F1" s="24"/>
      <c r="G1" s="24"/>
      <c r="H1" s="13"/>
      <c r="I1" s="24"/>
      <c r="J1" s="260" t="s">
        <v>451</v>
      </c>
      <c r="K1" s="260"/>
      <c r="L1" s="260"/>
      <c r="M1" s="260"/>
    </row>
    <row r="2" spans="1:13" ht="48.75" customHeight="1" x14ac:dyDescent="0.25">
      <c r="A2" s="2"/>
      <c r="E2" s="24"/>
      <c r="F2" s="13"/>
      <c r="G2" s="13"/>
      <c r="H2" s="13"/>
      <c r="I2" s="13"/>
      <c r="J2" s="260" t="s">
        <v>717</v>
      </c>
      <c r="K2" s="260"/>
      <c r="L2" s="260"/>
      <c r="M2" s="260"/>
    </row>
    <row r="3" spans="1:13" ht="27.75" customHeight="1" x14ac:dyDescent="0.25">
      <c r="A3" s="261" t="s">
        <v>713</v>
      </c>
      <c r="B3" s="261"/>
      <c r="C3" s="261"/>
      <c r="D3" s="261"/>
      <c r="E3" s="261"/>
      <c r="F3" s="261"/>
      <c r="G3" s="261"/>
      <c r="H3" s="261"/>
      <c r="I3" s="261"/>
      <c r="J3" s="261"/>
      <c r="K3" s="261"/>
      <c r="L3" s="261"/>
      <c r="M3" s="261"/>
    </row>
    <row r="4" spans="1:13" s="24" customFormat="1" ht="19.5" customHeight="1" x14ac:dyDescent="0.25">
      <c r="A4" s="25"/>
      <c r="B4" s="22"/>
      <c r="C4" s="22"/>
      <c r="D4" s="22"/>
      <c r="E4" s="23"/>
      <c r="F4" s="23"/>
      <c r="G4" s="23"/>
      <c r="H4" s="25"/>
      <c r="I4" s="23"/>
      <c r="J4" s="50"/>
      <c r="K4" s="50"/>
      <c r="L4" s="50" t="s">
        <v>228</v>
      </c>
    </row>
    <row r="5" spans="1:13" s="2" customFormat="1" ht="85.5" customHeight="1" x14ac:dyDescent="0.25">
      <c r="A5" s="77" t="s">
        <v>0</v>
      </c>
      <c r="B5" s="158"/>
      <c r="C5" s="158"/>
      <c r="D5" s="158"/>
      <c r="E5" s="4" t="s">
        <v>1</v>
      </c>
      <c r="F5" s="4" t="s">
        <v>2</v>
      </c>
      <c r="G5" s="4" t="s">
        <v>3</v>
      </c>
      <c r="H5" s="4" t="s">
        <v>4</v>
      </c>
      <c r="I5" s="4" t="s">
        <v>5</v>
      </c>
      <c r="J5" s="160" t="s">
        <v>714</v>
      </c>
      <c r="K5" s="160" t="s">
        <v>715</v>
      </c>
      <c r="L5" s="160" t="s">
        <v>716</v>
      </c>
      <c r="M5" s="160" t="s">
        <v>712</v>
      </c>
    </row>
    <row r="6" spans="1:13" s="48" customFormat="1" ht="28.5" x14ac:dyDescent="0.25">
      <c r="A6" s="162" t="s">
        <v>6</v>
      </c>
      <c r="B6" s="211"/>
      <c r="C6" s="211"/>
      <c r="D6" s="211"/>
      <c r="E6" s="167">
        <v>851</v>
      </c>
      <c r="F6" s="87"/>
      <c r="G6" s="87"/>
      <c r="H6" s="163" t="s">
        <v>48</v>
      </c>
      <c r="I6" s="87"/>
      <c r="J6" s="191">
        <f>J7+J65+J74+J86+J106+J128+J145+J179+J195</f>
        <v>121611530.20999999</v>
      </c>
      <c r="K6" s="191">
        <f>K7+K65+K74+K86+K106+K128+K145+K179+K195</f>
        <v>118889410.42000002</v>
      </c>
      <c r="L6" s="206">
        <f>L7+L65+L74+L86+L106+L128+L145+L179+L195</f>
        <v>56734837.710000001</v>
      </c>
      <c r="M6" s="164">
        <f>L6/K6*100</f>
        <v>47.720682194968525</v>
      </c>
    </row>
    <row r="7" spans="1:13" s="169" customFormat="1" ht="29.25" customHeight="1" x14ac:dyDescent="0.25">
      <c r="A7" s="165" t="s">
        <v>10</v>
      </c>
      <c r="B7" s="166"/>
      <c r="C7" s="166"/>
      <c r="D7" s="166"/>
      <c r="E7" s="67">
        <v>851</v>
      </c>
      <c r="F7" s="167" t="s">
        <v>11</v>
      </c>
      <c r="G7" s="167"/>
      <c r="H7" s="155" t="s">
        <v>48</v>
      </c>
      <c r="I7" s="167"/>
      <c r="J7" s="144">
        <f>J8+J51+J55</f>
        <v>29585200</v>
      </c>
      <c r="K7" s="144">
        <f>K8+K51+K55</f>
        <v>29585200</v>
      </c>
      <c r="L7" s="168">
        <f>L8+L51+L55</f>
        <v>12312316.249999998</v>
      </c>
      <c r="M7" s="164">
        <f t="shared" ref="M7:M61" si="0">L7/K7*100</f>
        <v>41.616471242377941</v>
      </c>
    </row>
    <row r="8" spans="1:13" s="169" customFormat="1" ht="99.75" x14ac:dyDescent="0.25">
      <c r="A8" s="165" t="s">
        <v>12</v>
      </c>
      <c r="B8" s="166"/>
      <c r="C8" s="166"/>
      <c r="D8" s="166"/>
      <c r="E8" s="67">
        <v>851</v>
      </c>
      <c r="F8" s="167" t="s">
        <v>11</v>
      </c>
      <c r="G8" s="167" t="s">
        <v>13</v>
      </c>
      <c r="H8" s="155" t="s">
        <v>48</v>
      </c>
      <c r="I8" s="167"/>
      <c r="J8" s="144">
        <f>J9+J14+J19+J24+J29+J32+J48+J39+J42+J45</f>
        <v>25898715</v>
      </c>
      <c r="K8" s="144">
        <f>K9+K14+K19+K24+K29+K32+K48+K39+K42+K45</f>
        <v>25898715</v>
      </c>
      <c r="L8" s="168">
        <f>L9+L14+L19+L24+L29+L32+L48+L39+L42+L45</f>
        <v>10605328.549999999</v>
      </c>
      <c r="M8" s="164">
        <f t="shared" si="0"/>
        <v>40.949246130551259</v>
      </c>
    </row>
    <row r="9" spans="1:13" s="48" customFormat="1" ht="270" x14ac:dyDescent="0.25">
      <c r="A9" s="65" t="s">
        <v>682</v>
      </c>
      <c r="B9" s="64"/>
      <c r="C9" s="64"/>
      <c r="D9" s="64"/>
      <c r="E9" s="67">
        <v>851</v>
      </c>
      <c r="F9" s="87" t="s">
        <v>11</v>
      </c>
      <c r="G9" s="87" t="s">
        <v>13</v>
      </c>
      <c r="H9" s="155" t="s">
        <v>676</v>
      </c>
      <c r="I9" s="87"/>
      <c r="J9" s="90">
        <f>J10+J12</f>
        <v>783270</v>
      </c>
      <c r="K9" s="90">
        <f>K10+K12</f>
        <v>783270</v>
      </c>
      <c r="L9" s="170">
        <f>L10+L12</f>
        <v>244940.21000000002</v>
      </c>
      <c r="M9" s="164">
        <f t="shared" si="0"/>
        <v>31.271491312063532</v>
      </c>
    </row>
    <row r="10" spans="1:13" s="48" customFormat="1" ht="105" x14ac:dyDescent="0.25">
      <c r="A10" s="65" t="s">
        <v>15</v>
      </c>
      <c r="B10" s="64"/>
      <c r="C10" s="64"/>
      <c r="D10" s="64"/>
      <c r="E10" s="67">
        <v>851</v>
      </c>
      <c r="F10" s="87" t="s">
        <v>11</v>
      </c>
      <c r="G10" s="87" t="s">
        <v>13</v>
      </c>
      <c r="H10" s="155" t="s">
        <v>676</v>
      </c>
      <c r="I10" s="87" t="s">
        <v>17</v>
      </c>
      <c r="J10" s="90">
        <f t="shared" ref="J10:L10" si="1">J11</f>
        <v>471100</v>
      </c>
      <c r="K10" s="90">
        <f t="shared" si="1"/>
        <v>471100</v>
      </c>
      <c r="L10" s="170">
        <f t="shared" si="1"/>
        <v>191685.76000000001</v>
      </c>
      <c r="M10" s="164">
        <f t="shared" si="0"/>
        <v>40.688974739970284</v>
      </c>
    </row>
    <row r="11" spans="1:13" s="48" customFormat="1" ht="45" x14ac:dyDescent="0.25">
      <c r="A11" s="65" t="s">
        <v>470</v>
      </c>
      <c r="B11" s="64"/>
      <c r="C11" s="64"/>
      <c r="D11" s="64"/>
      <c r="E11" s="67">
        <v>851</v>
      </c>
      <c r="F11" s="87" t="s">
        <v>11</v>
      </c>
      <c r="G11" s="87" t="s">
        <v>13</v>
      </c>
      <c r="H11" s="155" t="s">
        <v>676</v>
      </c>
      <c r="I11" s="87" t="s">
        <v>18</v>
      </c>
      <c r="J11" s="90">
        <v>471100</v>
      </c>
      <c r="K11" s="90">
        <v>471100</v>
      </c>
      <c r="L11" s="170">
        <f>152625.79+39059.97</f>
        <v>191685.76000000001</v>
      </c>
      <c r="M11" s="164">
        <f t="shared" si="0"/>
        <v>40.688974739970284</v>
      </c>
    </row>
    <row r="12" spans="1:13" s="48" customFormat="1" ht="45" x14ac:dyDescent="0.25">
      <c r="A12" s="65" t="s">
        <v>20</v>
      </c>
      <c r="B12" s="64"/>
      <c r="C12" s="64"/>
      <c r="D12" s="64"/>
      <c r="E12" s="67">
        <v>851</v>
      </c>
      <c r="F12" s="87" t="s">
        <v>11</v>
      </c>
      <c r="G12" s="87" t="s">
        <v>13</v>
      </c>
      <c r="H12" s="155" t="s">
        <v>676</v>
      </c>
      <c r="I12" s="87" t="s">
        <v>21</v>
      </c>
      <c r="J12" s="90">
        <f t="shared" ref="J12:L12" si="2">J13</f>
        <v>312170</v>
      </c>
      <c r="K12" s="90">
        <f t="shared" si="2"/>
        <v>312170</v>
      </c>
      <c r="L12" s="170">
        <f t="shared" si="2"/>
        <v>53254.45</v>
      </c>
      <c r="M12" s="164">
        <f t="shared" si="0"/>
        <v>17.059438767338307</v>
      </c>
    </row>
    <row r="13" spans="1:13" s="48" customFormat="1" ht="45" x14ac:dyDescent="0.25">
      <c r="A13" s="65" t="s">
        <v>9</v>
      </c>
      <c r="B13" s="64"/>
      <c r="C13" s="64"/>
      <c r="D13" s="64"/>
      <c r="E13" s="67">
        <v>851</v>
      </c>
      <c r="F13" s="87" t="s">
        <v>11</v>
      </c>
      <c r="G13" s="87" t="s">
        <v>13</v>
      </c>
      <c r="H13" s="155" t="s">
        <v>676</v>
      </c>
      <c r="I13" s="87" t="s">
        <v>22</v>
      </c>
      <c r="J13" s="90">
        <v>312170</v>
      </c>
      <c r="K13" s="90">
        <v>312170</v>
      </c>
      <c r="L13" s="170">
        <v>53254.45</v>
      </c>
      <c r="M13" s="164">
        <f t="shared" si="0"/>
        <v>17.059438767338307</v>
      </c>
    </row>
    <row r="14" spans="1:13" s="48" customFormat="1" ht="255" x14ac:dyDescent="0.25">
      <c r="A14" s="65" t="s">
        <v>688</v>
      </c>
      <c r="B14" s="64"/>
      <c r="C14" s="64"/>
      <c r="D14" s="64"/>
      <c r="E14" s="67">
        <v>851</v>
      </c>
      <c r="F14" s="87" t="s">
        <v>11</v>
      </c>
      <c r="G14" s="87" t="s">
        <v>13</v>
      </c>
      <c r="H14" s="155" t="s">
        <v>677</v>
      </c>
      <c r="I14" s="87"/>
      <c r="J14" s="90">
        <f>J15+J17</f>
        <v>522380</v>
      </c>
      <c r="K14" s="90">
        <f>K15+K17</f>
        <v>522380</v>
      </c>
      <c r="L14" s="170">
        <f>L15+L17</f>
        <v>172100.01</v>
      </c>
      <c r="M14" s="164">
        <f t="shared" si="0"/>
        <v>32.945367357096366</v>
      </c>
    </row>
    <row r="15" spans="1:13" s="48" customFormat="1" ht="105" x14ac:dyDescent="0.25">
      <c r="A15" s="65" t="s">
        <v>15</v>
      </c>
      <c r="B15" s="64"/>
      <c r="C15" s="64"/>
      <c r="D15" s="64"/>
      <c r="E15" s="67">
        <v>851</v>
      </c>
      <c r="F15" s="87" t="s">
        <v>11</v>
      </c>
      <c r="G15" s="87" t="s">
        <v>13</v>
      </c>
      <c r="H15" s="155" t="s">
        <v>677</v>
      </c>
      <c r="I15" s="87" t="s">
        <v>17</v>
      </c>
      <c r="J15" s="90">
        <f t="shared" ref="J15:L15" si="3">J16</f>
        <v>310530</v>
      </c>
      <c r="K15" s="90">
        <f t="shared" si="3"/>
        <v>310530</v>
      </c>
      <c r="L15" s="170">
        <f t="shared" si="3"/>
        <v>137156.18</v>
      </c>
      <c r="M15" s="164">
        <f t="shared" si="0"/>
        <v>44.168415289988083</v>
      </c>
    </row>
    <row r="16" spans="1:13" s="48" customFormat="1" ht="45" x14ac:dyDescent="0.25">
      <c r="A16" s="65" t="s">
        <v>470</v>
      </c>
      <c r="B16" s="64"/>
      <c r="C16" s="64"/>
      <c r="D16" s="64"/>
      <c r="E16" s="67">
        <v>851</v>
      </c>
      <c r="F16" s="87" t="s">
        <v>11</v>
      </c>
      <c r="G16" s="87" t="s">
        <v>13</v>
      </c>
      <c r="H16" s="155" t="s">
        <v>677</v>
      </c>
      <c r="I16" s="87" t="s">
        <v>18</v>
      </c>
      <c r="J16" s="90">
        <v>310530</v>
      </c>
      <c r="K16" s="90">
        <v>310530</v>
      </c>
      <c r="L16" s="170">
        <f>111520.5+25635.68</f>
        <v>137156.18</v>
      </c>
      <c r="M16" s="164">
        <f t="shared" si="0"/>
        <v>44.168415289988083</v>
      </c>
    </row>
    <row r="17" spans="1:13" s="48" customFormat="1" ht="45" x14ac:dyDescent="0.25">
      <c r="A17" s="65" t="s">
        <v>20</v>
      </c>
      <c r="B17" s="64"/>
      <c r="C17" s="64"/>
      <c r="D17" s="64"/>
      <c r="E17" s="67">
        <v>851</v>
      </c>
      <c r="F17" s="87" t="s">
        <v>11</v>
      </c>
      <c r="G17" s="87" t="s">
        <v>13</v>
      </c>
      <c r="H17" s="155" t="s">
        <v>677</v>
      </c>
      <c r="I17" s="87" t="s">
        <v>21</v>
      </c>
      <c r="J17" s="90">
        <f t="shared" ref="J17:L17" si="4">J18</f>
        <v>211850</v>
      </c>
      <c r="K17" s="90">
        <f t="shared" si="4"/>
        <v>211850</v>
      </c>
      <c r="L17" s="170">
        <f t="shared" si="4"/>
        <v>34943.83</v>
      </c>
      <c r="M17" s="164">
        <f t="shared" si="0"/>
        <v>16.494609393438754</v>
      </c>
    </row>
    <row r="18" spans="1:13" s="48" customFormat="1" ht="45" x14ac:dyDescent="0.25">
      <c r="A18" s="65" t="s">
        <v>9</v>
      </c>
      <c r="B18" s="64"/>
      <c r="C18" s="64"/>
      <c r="D18" s="64"/>
      <c r="E18" s="67">
        <v>851</v>
      </c>
      <c r="F18" s="87" t="s">
        <v>11</v>
      </c>
      <c r="G18" s="87" t="s">
        <v>13</v>
      </c>
      <c r="H18" s="155" t="s">
        <v>677</v>
      </c>
      <c r="I18" s="87" t="s">
        <v>22</v>
      </c>
      <c r="J18" s="90">
        <v>211850</v>
      </c>
      <c r="K18" s="90">
        <v>211850</v>
      </c>
      <c r="L18" s="170">
        <v>34943.83</v>
      </c>
      <c r="M18" s="164">
        <f t="shared" si="0"/>
        <v>16.494609393438754</v>
      </c>
    </row>
    <row r="19" spans="1:13" s="48" customFormat="1" ht="300" x14ac:dyDescent="0.25">
      <c r="A19" s="65" t="s">
        <v>684</v>
      </c>
      <c r="B19" s="64"/>
      <c r="C19" s="64"/>
      <c r="D19" s="64"/>
      <c r="E19" s="67">
        <v>851</v>
      </c>
      <c r="F19" s="87" t="s">
        <v>11</v>
      </c>
      <c r="G19" s="87" t="s">
        <v>13</v>
      </c>
      <c r="H19" s="155" t="s">
        <v>678</v>
      </c>
      <c r="I19" s="87"/>
      <c r="J19" s="90">
        <f>J20+J22</f>
        <v>400</v>
      </c>
      <c r="K19" s="90">
        <f>K20+K22</f>
        <v>400</v>
      </c>
      <c r="L19" s="170">
        <f>L20+L22</f>
        <v>400</v>
      </c>
      <c r="M19" s="164">
        <f t="shared" si="0"/>
        <v>100</v>
      </c>
    </row>
    <row r="20" spans="1:13" s="48" customFormat="1" ht="45" x14ac:dyDescent="0.25">
      <c r="A20" s="65" t="s">
        <v>20</v>
      </c>
      <c r="B20" s="64"/>
      <c r="C20" s="64"/>
      <c r="D20" s="64"/>
      <c r="E20" s="67">
        <v>851</v>
      </c>
      <c r="F20" s="87" t="s">
        <v>11</v>
      </c>
      <c r="G20" s="87" t="s">
        <v>13</v>
      </c>
      <c r="H20" s="155" t="s">
        <v>678</v>
      </c>
      <c r="I20" s="87" t="s">
        <v>21</v>
      </c>
      <c r="J20" s="90">
        <f t="shared" ref="J20:L20" si="5">J21</f>
        <v>200</v>
      </c>
      <c r="K20" s="90">
        <f t="shared" si="5"/>
        <v>200</v>
      </c>
      <c r="L20" s="170">
        <f t="shared" si="5"/>
        <v>200</v>
      </c>
      <c r="M20" s="164">
        <f t="shared" si="0"/>
        <v>100</v>
      </c>
    </row>
    <row r="21" spans="1:13" s="48" customFormat="1" ht="45" x14ac:dyDescent="0.25">
      <c r="A21" s="65" t="s">
        <v>9</v>
      </c>
      <c r="B21" s="64"/>
      <c r="C21" s="64"/>
      <c r="D21" s="64"/>
      <c r="E21" s="67">
        <v>851</v>
      </c>
      <c r="F21" s="87" t="s">
        <v>11</v>
      </c>
      <c r="G21" s="87" t="s">
        <v>13</v>
      </c>
      <c r="H21" s="155" t="s">
        <v>678</v>
      </c>
      <c r="I21" s="87" t="s">
        <v>22</v>
      </c>
      <c r="J21" s="90">
        <v>200</v>
      </c>
      <c r="K21" s="90">
        <v>200</v>
      </c>
      <c r="L21" s="170">
        <v>200</v>
      </c>
      <c r="M21" s="164">
        <f t="shared" si="0"/>
        <v>100</v>
      </c>
    </row>
    <row r="22" spans="1:13" s="48" customFormat="1" ht="30" x14ac:dyDescent="0.25">
      <c r="A22" s="65" t="s">
        <v>34</v>
      </c>
      <c r="B22" s="95"/>
      <c r="C22" s="95"/>
      <c r="D22" s="95"/>
      <c r="E22" s="67">
        <v>851</v>
      </c>
      <c r="F22" s="87" t="s">
        <v>11</v>
      </c>
      <c r="G22" s="87" t="s">
        <v>13</v>
      </c>
      <c r="H22" s="155" t="s">
        <v>678</v>
      </c>
      <c r="I22" s="87" t="s">
        <v>35</v>
      </c>
      <c r="J22" s="90">
        <f t="shared" ref="J22:L22" si="6">J23</f>
        <v>200</v>
      </c>
      <c r="K22" s="90">
        <f t="shared" si="6"/>
        <v>200</v>
      </c>
      <c r="L22" s="170">
        <f t="shared" si="6"/>
        <v>200</v>
      </c>
      <c r="M22" s="164">
        <f t="shared" si="0"/>
        <v>100</v>
      </c>
    </row>
    <row r="23" spans="1:13" s="48" customFormat="1" ht="30" x14ac:dyDescent="0.25">
      <c r="A23" s="65" t="s">
        <v>36</v>
      </c>
      <c r="B23" s="95"/>
      <c r="C23" s="95"/>
      <c r="D23" s="95"/>
      <c r="E23" s="67">
        <v>851</v>
      </c>
      <c r="F23" s="87" t="s">
        <v>11</v>
      </c>
      <c r="G23" s="87" t="s">
        <v>13</v>
      </c>
      <c r="H23" s="155" t="s">
        <v>678</v>
      </c>
      <c r="I23" s="87" t="s">
        <v>37</v>
      </c>
      <c r="J23" s="90">
        <v>200</v>
      </c>
      <c r="K23" s="90">
        <v>200</v>
      </c>
      <c r="L23" s="170">
        <v>200</v>
      </c>
      <c r="M23" s="164">
        <f t="shared" si="0"/>
        <v>100</v>
      </c>
    </row>
    <row r="24" spans="1:13" s="48" customFormat="1" ht="75" x14ac:dyDescent="0.25">
      <c r="A24" s="65" t="s">
        <v>65</v>
      </c>
      <c r="B24" s="35"/>
      <c r="C24" s="35"/>
      <c r="D24" s="35"/>
      <c r="E24" s="67">
        <v>851</v>
      </c>
      <c r="F24" s="87" t="s">
        <v>11</v>
      </c>
      <c r="G24" s="87" t="s">
        <v>13</v>
      </c>
      <c r="H24" s="155" t="s">
        <v>570</v>
      </c>
      <c r="I24" s="67"/>
      <c r="J24" s="90">
        <f t="shared" ref="J24" si="7">J25+J27</f>
        <v>261090</v>
      </c>
      <c r="K24" s="90">
        <f t="shared" ref="K24" si="8">K25+K27</f>
        <v>261090</v>
      </c>
      <c r="L24" s="170">
        <f t="shared" ref="L24" si="9">L25+L27</f>
        <v>85199.74</v>
      </c>
      <c r="M24" s="164">
        <f t="shared" si="0"/>
        <v>32.63232601784825</v>
      </c>
    </row>
    <row r="25" spans="1:13" s="48" customFormat="1" ht="105" x14ac:dyDescent="0.25">
      <c r="A25" s="65" t="s">
        <v>15</v>
      </c>
      <c r="B25" s="35"/>
      <c r="C25" s="35"/>
      <c r="D25" s="35"/>
      <c r="E25" s="67">
        <v>851</v>
      </c>
      <c r="F25" s="87" t="s">
        <v>11</v>
      </c>
      <c r="G25" s="87" t="s">
        <v>13</v>
      </c>
      <c r="H25" s="155" t="s">
        <v>570</v>
      </c>
      <c r="I25" s="87" t="s">
        <v>17</v>
      </c>
      <c r="J25" s="90">
        <f t="shared" ref="J25:L25" si="10">J26</f>
        <v>165750</v>
      </c>
      <c r="K25" s="90">
        <f t="shared" si="10"/>
        <v>165750</v>
      </c>
      <c r="L25" s="170">
        <f t="shared" si="10"/>
        <v>64726.700000000004</v>
      </c>
      <c r="M25" s="164">
        <f t="shared" si="0"/>
        <v>39.050799396681754</v>
      </c>
    </row>
    <row r="26" spans="1:13" s="48" customFormat="1" ht="45" x14ac:dyDescent="0.25">
      <c r="A26" s="65" t="s">
        <v>470</v>
      </c>
      <c r="B26" s="95"/>
      <c r="C26" s="95"/>
      <c r="D26" s="95"/>
      <c r="E26" s="67">
        <v>851</v>
      </c>
      <c r="F26" s="87" t="s">
        <v>11</v>
      </c>
      <c r="G26" s="87" t="s">
        <v>13</v>
      </c>
      <c r="H26" s="155" t="s">
        <v>570</v>
      </c>
      <c r="I26" s="87" t="s">
        <v>18</v>
      </c>
      <c r="J26" s="90">
        <v>165750</v>
      </c>
      <c r="K26" s="90">
        <v>165750</v>
      </c>
      <c r="L26" s="170">
        <f>50767.26+13959.44</f>
        <v>64726.700000000004</v>
      </c>
      <c r="M26" s="164">
        <f t="shared" si="0"/>
        <v>39.050799396681754</v>
      </c>
    </row>
    <row r="27" spans="1:13" s="48" customFormat="1" ht="45" x14ac:dyDescent="0.25">
      <c r="A27" s="65" t="s">
        <v>20</v>
      </c>
      <c r="B27" s="95"/>
      <c r="C27" s="95"/>
      <c r="D27" s="95"/>
      <c r="E27" s="67">
        <v>851</v>
      </c>
      <c r="F27" s="87" t="s">
        <v>11</v>
      </c>
      <c r="G27" s="87" t="s">
        <v>13</v>
      </c>
      <c r="H27" s="155" t="s">
        <v>570</v>
      </c>
      <c r="I27" s="87" t="s">
        <v>21</v>
      </c>
      <c r="J27" s="90">
        <f t="shared" ref="J27:L27" si="11">J28</f>
        <v>95340</v>
      </c>
      <c r="K27" s="90">
        <f t="shared" si="11"/>
        <v>95340</v>
      </c>
      <c r="L27" s="170">
        <f t="shared" si="11"/>
        <v>20473.04</v>
      </c>
      <c r="M27" s="164">
        <f t="shared" si="0"/>
        <v>21.473715124816447</v>
      </c>
    </row>
    <row r="28" spans="1:13" s="48" customFormat="1" ht="45" x14ac:dyDescent="0.25">
      <c r="A28" s="65" t="s">
        <v>9</v>
      </c>
      <c r="B28" s="35"/>
      <c r="C28" s="35"/>
      <c r="D28" s="35"/>
      <c r="E28" s="67">
        <v>851</v>
      </c>
      <c r="F28" s="87" t="s">
        <v>11</v>
      </c>
      <c r="G28" s="87" t="s">
        <v>13</v>
      </c>
      <c r="H28" s="155" t="s">
        <v>570</v>
      </c>
      <c r="I28" s="87" t="s">
        <v>22</v>
      </c>
      <c r="J28" s="90">
        <v>95340</v>
      </c>
      <c r="K28" s="90">
        <v>95340</v>
      </c>
      <c r="L28" s="170">
        <v>20473.04</v>
      </c>
      <c r="M28" s="164">
        <f t="shared" si="0"/>
        <v>21.473715124816447</v>
      </c>
    </row>
    <row r="29" spans="1:13" s="48" customFormat="1" ht="60" x14ac:dyDescent="0.25">
      <c r="A29" s="65" t="s">
        <v>469</v>
      </c>
      <c r="B29" s="35"/>
      <c r="C29" s="35"/>
      <c r="D29" s="35"/>
      <c r="E29" s="67">
        <v>851</v>
      </c>
      <c r="F29" s="87" t="s">
        <v>11</v>
      </c>
      <c r="G29" s="87" t="s">
        <v>13</v>
      </c>
      <c r="H29" s="155" t="s">
        <v>551</v>
      </c>
      <c r="I29" s="87"/>
      <c r="J29" s="90">
        <f t="shared" ref="J29:L30" si="12">J30</f>
        <v>1570200</v>
      </c>
      <c r="K29" s="90">
        <f t="shared" si="12"/>
        <v>1570200</v>
      </c>
      <c r="L29" s="170">
        <f t="shared" si="12"/>
        <v>663236.19000000006</v>
      </c>
      <c r="M29" s="164">
        <f t="shared" si="0"/>
        <v>42.238962552541082</v>
      </c>
    </row>
    <row r="30" spans="1:13" s="48" customFormat="1" ht="105" x14ac:dyDescent="0.25">
      <c r="A30" s="65" t="s">
        <v>15</v>
      </c>
      <c r="B30" s="35"/>
      <c r="C30" s="35"/>
      <c r="D30" s="35"/>
      <c r="E30" s="67">
        <v>851</v>
      </c>
      <c r="F30" s="87" t="s">
        <v>16</v>
      </c>
      <c r="G30" s="87" t="s">
        <v>13</v>
      </c>
      <c r="H30" s="155" t="s">
        <v>551</v>
      </c>
      <c r="I30" s="87" t="s">
        <v>17</v>
      </c>
      <c r="J30" s="90">
        <f t="shared" si="12"/>
        <v>1570200</v>
      </c>
      <c r="K30" s="90">
        <f t="shared" si="12"/>
        <v>1570200</v>
      </c>
      <c r="L30" s="170">
        <f t="shared" si="12"/>
        <v>663236.19000000006</v>
      </c>
      <c r="M30" s="164">
        <f t="shared" si="0"/>
        <v>42.238962552541082</v>
      </c>
    </row>
    <row r="31" spans="1:13" s="48" customFormat="1" ht="45" x14ac:dyDescent="0.25">
      <c r="A31" s="65" t="s">
        <v>470</v>
      </c>
      <c r="B31" s="95"/>
      <c r="C31" s="95"/>
      <c r="D31" s="95"/>
      <c r="E31" s="67">
        <v>851</v>
      </c>
      <c r="F31" s="87" t="s">
        <v>11</v>
      </c>
      <c r="G31" s="87" t="s">
        <v>13</v>
      </c>
      <c r="H31" s="155" t="s">
        <v>551</v>
      </c>
      <c r="I31" s="87" t="s">
        <v>18</v>
      </c>
      <c r="J31" s="90">
        <v>1570200</v>
      </c>
      <c r="K31" s="90">
        <v>1570200</v>
      </c>
      <c r="L31" s="170">
        <f>519074.84+144161.35</f>
        <v>663236.19000000006</v>
      </c>
      <c r="M31" s="164">
        <f t="shared" si="0"/>
        <v>42.238962552541082</v>
      </c>
    </row>
    <row r="32" spans="1:13" s="48" customFormat="1" ht="45" x14ac:dyDescent="0.25">
      <c r="A32" s="65" t="s">
        <v>19</v>
      </c>
      <c r="B32" s="171"/>
      <c r="C32" s="64"/>
      <c r="D32" s="64"/>
      <c r="E32" s="67">
        <v>851</v>
      </c>
      <c r="F32" s="87" t="s">
        <v>16</v>
      </c>
      <c r="G32" s="87" t="s">
        <v>13</v>
      </c>
      <c r="H32" s="155" t="s">
        <v>552</v>
      </c>
      <c r="I32" s="87"/>
      <c r="J32" s="90">
        <f>J33+J35+J37</f>
        <v>22480875</v>
      </c>
      <c r="K32" s="90">
        <f t="shared" ref="K32:M32" si="13">K33+K35+K37</f>
        <v>22480875</v>
      </c>
      <c r="L32" s="90">
        <f t="shared" si="13"/>
        <v>9281147.2899999991</v>
      </c>
      <c r="M32" s="90">
        <f t="shared" si="13"/>
        <v>142.02270521346367</v>
      </c>
    </row>
    <row r="33" spans="1:13" s="48" customFormat="1" ht="105" x14ac:dyDescent="0.25">
      <c r="A33" s="65" t="s">
        <v>15</v>
      </c>
      <c r="B33" s="64"/>
      <c r="C33" s="64"/>
      <c r="D33" s="64"/>
      <c r="E33" s="67">
        <v>851</v>
      </c>
      <c r="F33" s="87" t="s">
        <v>11</v>
      </c>
      <c r="G33" s="87" t="s">
        <v>13</v>
      </c>
      <c r="H33" s="155" t="s">
        <v>552</v>
      </c>
      <c r="I33" s="87" t="s">
        <v>17</v>
      </c>
      <c r="J33" s="90">
        <f t="shared" ref="J33:L33" si="14">J34</f>
        <v>17654900</v>
      </c>
      <c r="K33" s="90">
        <f t="shared" si="14"/>
        <v>17654900</v>
      </c>
      <c r="L33" s="170">
        <f t="shared" si="14"/>
        <v>6943365.9199999999</v>
      </c>
      <c r="M33" s="164">
        <f t="shared" si="0"/>
        <v>39.328265354094334</v>
      </c>
    </row>
    <row r="34" spans="1:13" s="48" customFormat="1" ht="45" x14ac:dyDescent="0.25">
      <c r="A34" s="65" t="s">
        <v>470</v>
      </c>
      <c r="B34" s="64"/>
      <c r="C34" s="64"/>
      <c r="D34" s="64"/>
      <c r="E34" s="67">
        <v>851</v>
      </c>
      <c r="F34" s="87" t="s">
        <v>11</v>
      </c>
      <c r="G34" s="87" t="s">
        <v>13</v>
      </c>
      <c r="H34" s="155" t="s">
        <v>552</v>
      </c>
      <c r="I34" s="87" t="s">
        <v>18</v>
      </c>
      <c r="J34" s="90">
        <v>17654900</v>
      </c>
      <c r="K34" s="90">
        <v>17654900</v>
      </c>
      <c r="L34" s="170">
        <f>5524542.56+2120+1416703.36</f>
        <v>6943365.9199999999</v>
      </c>
      <c r="M34" s="164">
        <f t="shared" si="0"/>
        <v>39.328265354094334</v>
      </c>
    </row>
    <row r="35" spans="1:13" s="48" customFormat="1" ht="45" x14ac:dyDescent="0.25">
      <c r="A35" s="65" t="s">
        <v>20</v>
      </c>
      <c r="B35" s="64"/>
      <c r="C35" s="64"/>
      <c r="D35" s="64"/>
      <c r="E35" s="67">
        <v>851</v>
      </c>
      <c r="F35" s="87" t="s">
        <v>11</v>
      </c>
      <c r="G35" s="87" t="s">
        <v>13</v>
      </c>
      <c r="H35" s="155" t="s">
        <v>552</v>
      </c>
      <c r="I35" s="87" t="s">
        <v>21</v>
      </c>
      <c r="J35" s="90">
        <f t="shared" ref="J35:L35" si="15">J36</f>
        <v>4733675</v>
      </c>
      <c r="K35" s="90">
        <f t="shared" si="15"/>
        <v>4733675</v>
      </c>
      <c r="L35" s="170">
        <f t="shared" si="15"/>
        <v>2287599.37</v>
      </c>
      <c r="M35" s="164">
        <f t="shared" si="0"/>
        <v>48.326075829033471</v>
      </c>
    </row>
    <row r="36" spans="1:13" s="48" customFormat="1" ht="45" x14ac:dyDescent="0.25">
      <c r="A36" s="65" t="s">
        <v>9</v>
      </c>
      <c r="B36" s="64"/>
      <c r="C36" s="64"/>
      <c r="D36" s="64"/>
      <c r="E36" s="67">
        <v>851</v>
      </c>
      <c r="F36" s="87" t="s">
        <v>11</v>
      </c>
      <c r="G36" s="87" t="s">
        <v>13</v>
      </c>
      <c r="H36" s="155" t="s">
        <v>552</v>
      </c>
      <c r="I36" s="87" t="s">
        <v>22</v>
      </c>
      <c r="J36" s="90">
        <v>4733675</v>
      </c>
      <c r="K36" s="90">
        <v>4733675</v>
      </c>
      <c r="L36" s="170">
        <f>1214753.01+1072846.36</f>
        <v>2287599.37</v>
      </c>
      <c r="M36" s="164">
        <f t="shared" si="0"/>
        <v>48.326075829033471</v>
      </c>
    </row>
    <row r="37" spans="1:13" s="48" customFormat="1" ht="30" x14ac:dyDescent="0.25">
      <c r="A37" s="65" t="s">
        <v>23</v>
      </c>
      <c r="B37" s="64"/>
      <c r="C37" s="64"/>
      <c r="D37" s="64"/>
      <c r="E37" s="67">
        <v>851</v>
      </c>
      <c r="F37" s="87" t="s">
        <v>11</v>
      </c>
      <c r="G37" s="87" t="s">
        <v>13</v>
      </c>
      <c r="H37" s="155" t="s">
        <v>552</v>
      </c>
      <c r="I37" s="87" t="s">
        <v>24</v>
      </c>
      <c r="J37" s="90">
        <f t="shared" ref="J37:L37" si="16">J38</f>
        <v>92300</v>
      </c>
      <c r="K37" s="90">
        <f t="shared" si="16"/>
        <v>92300</v>
      </c>
      <c r="L37" s="170">
        <f t="shared" si="16"/>
        <v>50182</v>
      </c>
      <c r="M37" s="164">
        <f t="shared" si="0"/>
        <v>54.368364030335862</v>
      </c>
    </row>
    <row r="38" spans="1:13" s="48" customFormat="1" ht="30" x14ac:dyDescent="0.25">
      <c r="A38" s="65" t="s">
        <v>25</v>
      </c>
      <c r="B38" s="64"/>
      <c r="C38" s="64"/>
      <c r="D38" s="64"/>
      <c r="E38" s="67">
        <v>851</v>
      </c>
      <c r="F38" s="87" t="s">
        <v>11</v>
      </c>
      <c r="G38" s="87" t="s">
        <v>13</v>
      </c>
      <c r="H38" s="155" t="s">
        <v>552</v>
      </c>
      <c r="I38" s="87" t="s">
        <v>26</v>
      </c>
      <c r="J38" s="90">
        <v>92300</v>
      </c>
      <c r="K38" s="90">
        <v>92300</v>
      </c>
      <c r="L38" s="170">
        <f>33125+17057</f>
        <v>50182</v>
      </c>
      <c r="M38" s="164">
        <f t="shared" si="0"/>
        <v>54.368364030335862</v>
      </c>
    </row>
    <row r="39" spans="1:13" s="48" customFormat="1" ht="45" x14ac:dyDescent="0.25">
      <c r="A39" s="65" t="s">
        <v>664</v>
      </c>
      <c r="B39" s="171"/>
      <c r="C39" s="35"/>
      <c r="D39" s="35"/>
      <c r="E39" s="67">
        <v>851</v>
      </c>
      <c r="F39" s="87" t="s">
        <v>11</v>
      </c>
      <c r="G39" s="87" t="s">
        <v>13</v>
      </c>
      <c r="H39" s="155" t="s">
        <v>553</v>
      </c>
      <c r="I39" s="87"/>
      <c r="J39" s="90">
        <f t="shared" ref="J39:L43" si="17">J40</f>
        <v>100000</v>
      </c>
      <c r="K39" s="90">
        <f t="shared" si="17"/>
        <v>100000</v>
      </c>
      <c r="L39" s="170">
        <f t="shared" si="17"/>
        <v>54486.51</v>
      </c>
      <c r="M39" s="164">
        <f t="shared" si="0"/>
        <v>54.486509999999996</v>
      </c>
    </row>
    <row r="40" spans="1:13" s="48" customFormat="1" ht="45" x14ac:dyDescent="0.25">
      <c r="A40" s="65" t="s">
        <v>20</v>
      </c>
      <c r="B40" s="35"/>
      <c r="C40" s="35"/>
      <c r="D40" s="35"/>
      <c r="E40" s="67">
        <v>851</v>
      </c>
      <c r="F40" s="87" t="s">
        <v>11</v>
      </c>
      <c r="G40" s="87" t="s">
        <v>13</v>
      </c>
      <c r="H40" s="155" t="s">
        <v>553</v>
      </c>
      <c r="I40" s="87" t="s">
        <v>21</v>
      </c>
      <c r="J40" s="90">
        <f t="shared" si="17"/>
        <v>100000</v>
      </c>
      <c r="K40" s="90">
        <f t="shared" si="17"/>
        <v>100000</v>
      </c>
      <c r="L40" s="170">
        <f t="shared" si="17"/>
        <v>54486.51</v>
      </c>
      <c r="M40" s="164">
        <f t="shared" si="0"/>
        <v>54.486509999999996</v>
      </c>
    </row>
    <row r="41" spans="1:13" s="48" customFormat="1" ht="45" x14ac:dyDescent="0.25">
      <c r="A41" s="65" t="s">
        <v>9</v>
      </c>
      <c r="B41" s="35"/>
      <c r="C41" s="35"/>
      <c r="D41" s="35"/>
      <c r="E41" s="67">
        <v>851</v>
      </c>
      <c r="F41" s="87" t="s">
        <v>11</v>
      </c>
      <c r="G41" s="87" t="s">
        <v>13</v>
      </c>
      <c r="H41" s="155" t="s">
        <v>553</v>
      </c>
      <c r="I41" s="87" t="s">
        <v>22</v>
      </c>
      <c r="J41" s="90">
        <v>100000</v>
      </c>
      <c r="K41" s="90">
        <v>100000</v>
      </c>
      <c r="L41" s="170">
        <v>54486.51</v>
      </c>
      <c r="M41" s="164">
        <f t="shared" si="0"/>
        <v>54.486509999999996</v>
      </c>
    </row>
    <row r="42" spans="1:13" s="48" customFormat="1" ht="60" x14ac:dyDescent="0.25">
      <c r="A42" s="172" t="s">
        <v>523</v>
      </c>
      <c r="B42" s="172"/>
      <c r="C42" s="172"/>
      <c r="D42" s="172"/>
      <c r="E42" s="67">
        <v>851</v>
      </c>
      <c r="F42" s="87" t="s">
        <v>11</v>
      </c>
      <c r="G42" s="87" t="s">
        <v>13</v>
      </c>
      <c r="H42" s="155" t="s">
        <v>554</v>
      </c>
      <c r="I42" s="87"/>
      <c r="J42" s="90">
        <f t="shared" si="17"/>
        <v>100000</v>
      </c>
      <c r="K42" s="90">
        <f t="shared" si="17"/>
        <v>100000</v>
      </c>
      <c r="L42" s="170">
        <f t="shared" si="17"/>
        <v>25818.6</v>
      </c>
      <c r="M42" s="164">
        <f t="shared" si="0"/>
        <v>25.818599999999996</v>
      </c>
    </row>
    <row r="43" spans="1:13" s="48" customFormat="1" ht="45" x14ac:dyDescent="0.25">
      <c r="A43" s="65" t="s">
        <v>20</v>
      </c>
      <c r="B43" s="35"/>
      <c r="C43" s="35"/>
      <c r="D43" s="35"/>
      <c r="E43" s="67">
        <v>851</v>
      </c>
      <c r="F43" s="87" t="s">
        <v>11</v>
      </c>
      <c r="G43" s="87" t="s">
        <v>13</v>
      </c>
      <c r="H43" s="155" t="s">
        <v>554</v>
      </c>
      <c r="I43" s="87" t="s">
        <v>21</v>
      </c>
      <c r="J43" s="90">
        <f t="shared" si="17"/>
        <v>100000</v>
      </c>
      <c r="K43" s="90">
        <f t="shared" si="17"/>
        <v>100000</v>
      </c>
      <c r="L43" s="170">
        <f t="shared" si="17"/>
        <v>25818.6</v>
      </c>
      <c r="M43" s="164">
        <f t="shared" si="0"/>
        <v>25.818599999999996</v>
      </c>
    </row>
    <row r="44" spans="1:13" s="48" customFormat="1" ht="45" x14ac:dyDescent="0.25">
      <c r="A44" s="65" t="s">
        <v>9</v>
      </c>
      <c r="B44" s="35"/>
      <c r="C44" s="35"/>
      <c r="D44" s="35"/>
      <c r="E44" s="67">
        <v>851</v>
      </c>
      <c r="F44" s="87" t="s">
        <v>11</v>
      </c>
      <c r="G44" s="87" t="s">
        <v>13</v>
      </c>
      <c r="H44" s="155" t="s">
        <v>554</v>
      </c>
      <c r="I44" s="87" t="s">
        <v>22</v>
      </c>
      <c r="J44" s="90">
        <v>100000</v>
      </c>
      <c r="K44" s="90">
        <v>100000</v>
      </c>
      <c r="L44" s="170">
        <v>25818.6</v>
      </c>
      <c r="M44" s="164">
        <f t="shared" si="0"/>
        <v>25.818599999999996</v>
      </c>
    </row>
    <row r="45" spans="1:13" s="48" customFormat="1" ht="30" x14ac:dyDescent="0.25">
      <c r="A45" s="65" t="s">
        <v>28</v>
      </c>
      <c r="B45" s="171"/>
      <c r="C45" s="35"/>
      <c r="D45" s="35"/>
      <c r="E45" s="67">
        <v>851</v>
      </c>
      <c r="F45" s="87" t="s">
        <v>11</v>
      </c>
      <c r="G45" s="87" t="s">
        <v>13</v>
      </c>
      <c r="H45" s="155" t="s">
        <v>555</v>
      </c>
      <c r="I45" s="87"/>
      <c r="J45" s="90">
        <f t="shared" ref="J45:L46" si="18">J46</f>
        <v>78000</v>
      </c>
      <c r="K45" s="90">
        <f t="shared" si="18"/>
        <v>78000</v>
      </c>
      <c r="L45" s="170">
        <f t="shared" si="18"/>
        <v>78000</v>
      </c>
      <c r="M45" s="164">
        <f t="shared" si="0"/>
        <v>100</v>
      </c>
    </row>
    <row r="46" spans="1:13" s="48" customFormat="1" ht="30" x14ac:dyDescent="0.25">
      <c r="A46" s="65" t="s">
        <v>23</v>
      </c>
      <c r="B46" s="35"/>
      <c r="C46" s="35"/>
      <c r="D46" s="35"/>
      <c r="E46" s="67">
        <v>851</v>
      </c>
      <c r="F46" s="87" t="s">
        <v>11</v>
      </c>
      <c r="G46" s="87" t="s">
        <v>13</v>
      </c>
      <c r="H46" s="155" t="s">
        <v>555</v>
      </c>
      <c r="I46" s="87" t="s">
        <v>24</v>
      </c>
      <c r="J46" s="90">
        <f t="shared" si="18"/>
        <v>78000</v>
      </c>
      <c r="K46" s="90">
        <f t="shared" si="18"/>
        <v>78000</v>
      </c>
      <c r="L46" s="170">
        <f t="shared" si="18"/>
        <v>78000</v>
      </c>
      <c r="M46" s="164">
        <f t="shared" si="0"/>
        <v>100</v>
      </c>
    </row>
    <row r="47" spans="1:13" s="48" customFormat="1" ht="30" x14ac:dyDescent="0.25">
      <c r="A47" s="65" t="s">
        <v>25</v>
      </c>
      <c r="B47" s="35"/>
      <c r="C47" s="35"/>
      <c r="D47" s="35"/>
      <c r="E47" s="67">
        <v>851</v>
      </c>
      <c r="F47" s="87" t="s">
        <v>11</v>
      </c>
      <c r="G47" s="87" t="s">
        <v>13</v>
      </c>
      <c r="H47" s="155" t="s">
        <v>555</v>
      </c>
      <c r="I47" s="87" t="s">
        <v>26</v>
      </c>
      <c r="J47" s="90">
        <v>78000</v>
      </c>
      <c r="K47" s="90">
        <v>78000</v>
      </c>
      <c r="L47" s="170">
        <v>78000</v>
      </c>
      <c r="M47" s="164">
        <f t="shared" si="0"/>
        <v>100</v>
      </c>
    </row>
    <row r="48" spans="1:13" s="48" customFormat="1" ht="90" x14ac:dyDescent="0.25">
      <c r="A48" s="65" t="s">
        <v>27</v>
      </c>
      <c r="B48" s="171"/>
      <c r="C48" s="35"/>
      <c r="D48" s="35"/>
      <c r="E48" s="67">
        <v>851</v>
      </c>
      <c r="F48" s="87" t="s">
        <v>11</v>
      </c>
      <c r="G48" s="87" t="s">
        <v>13</v>
      </c>
      <c r="H48" s="155" t="s">
        <v>556</v>
      </c>
      <c r="I48" s="87"/>
      <c r="J48" s="90">
        <f t="shared" ref="J48:L49" si="19">J49</f>
        <v>2500</v>
      </c>
      <c r="K48" s="90">
        <f t="shared" si="19"/>
        <v>2500</v>
      </c>
      <c r="L48" s="170">
        <f t="shared" si="19"/>
        <v>0</v>
      </c>
      <c r="M48" s="164">
        <f t="shared" si="0"/>
        <v>0</v>
      </c>
    </row>
    <row r="49" spans="1:13" s="48" customFormat="1" ht="45" x14ac:dyDescent="0.25">
      <c r="A49" s="65" t="s">
        <v>20</v>
      </c>
      <c r="B49" s="95"/>
      <c r="C49" s="95"/>
      <c r="D49" s="95"/>
      <c r="E49" s="67">
        <v>851</v>
      </c>
      <c r="F49" s="87" t="s">
        <v>11</v>
      </c>
      <c r="G49" s="87" t="s">
        <v>13</v>
      </c>
      <c r="H49" s="155" t="s">
        <v>556</v>
      </c>
      <c r="I49" s="87" t="s">
        <v>21</v>
      </c>
      <c r="J49" s="90">
        <f t="shared" si="19"/>
        <v>2500</v>
      </c>
      <c r="K49" s="90">
        <f t="shared" si="19"/>
        <v>2500</v>
      </c>
      <c r="L49" s="170">
        <f t="shared" si="19"/>
        <v>0</v>
      </c>
      <c r="M49" s="164">
        <f t="shared" si="0"/>
        <v>0</v>
      </c>
    </row>
    <row r="50" spans="1:13" s="48" customFormat="1" ht="45" x14ac:dyDescent="0.25">
      <c r="A50" s="65" t="s">
        <v>9</v>
      </c>
      <c r="B50" s="35"/>
      <c r="C50" s="35"/>
      <c r="D50" s="35"/>
      <c r="E50" s="67">
        <v>851</v>
      </c>
      <c r="F50" s="87" t="s">
        <v>11</v>
      </c>
      <c r="G50" s="87" t="s">
        <v>13</v>
      </c>
      <c r="H50" s="155" t="s">
        <v>556</v>
      </c>
      <c r="I50" s="87" t="s">
        <v>22</v>
      </c>
      <c r="J50" s="90">
        <v>2500</v>
      </c>
      <c r="K50" s="90">
        <v>2500</v>
      </c>
      <c r="L50" s="170">
        <v>0</v>
      </c>
      <c r="M50" s="164">
        <f t="shared" si="0"/>
        <v>0</v>
      </c>
    </row>
    <row r="51" spans="1:13" s="48" customFormat="1" x14ac:dyDescent="0.25">
      <c r="A51" s="165" t="s">
        <v>29</v>
      </c>
      <c r="B51" s="35"/>
      <c r="C51" s="35"/>
      <c r="D51" s="35"/>
      <c r="E51" s="173">
        <v>851</v>
      </c>
      <c r="F51" s="167" t="s">
        <v>11</v>
      </c>
      <c r="G51" s="167" t="s">
        <v>30</v>
      </c>
      <c r="H51" s="155" t="s">
        <v>48</v>
      </c>
      <c r="I51" s="167"/>
      <c r="J51" s="144">
        <f t="shared" ref="J51:L53" si="20">J52</f>
        <v>51585</v>
      </c>
      <c r="K51" s="144">
        <f t="shared" si="20"/>
        <v>51585</v>
      </c>
      <c r="L51" s="168">
        <f t="shared" si="20"/>
        <v>51585</v>
      </c>
      <c r="M51" s="164">
        <f t="shared" si="0"/>
        <v>100</v>
      </c>
    </row>
    <row r="52" spans="1:13" s="48" customFormat="1" ht="75" x14ac:dyDescent="0.25">
      <c r="A52" s="65" t="s">
        <v>165</v>
      </c>
      <c r="B52" s="35"/>
      <c r="C52" s="35"/>
      <c r="D52" s="35"/>
      <c r="E52" s="67">
        <v>851</v>
      </c>
      <c r="F52" s="87" t="s">
        <v>11</v>
      </c>
      <c r="G52" s="87" t="s">
        <v>30</v>
      </c>
      <c r="H52" s="155" t="s">
        <v>557</v>
      </c>
      <c r="I52" s="87"/>
      <c r="J52" s="90">
        <f t="shared" si="20"/>
        <v>51585</v>
      </c>
      <c r="K52" s="90">
        <f t="shared" si="20"/>
        <v>51585</v>
      </c>
      <c r="L52" s="170">
        <f t="shared" si="20"/>
        <v>51585</v>
      </c>
      <c r="M52" s="164">
        <f t="shared" si="0"/>
        <v>100</v>
      </c>
    </row>
    <row r="53" spans="1:13" s="48" customFormat="1" ht="45" x14ac:dyDescent="0.25">
      <c r="A53" s="65" t="s">
        <v>20</v>
      </c>
      <c r="B53" s="95"/>
      <c r="C53" s="95"/>
      <c r="D53" s="95"/>
      <c r="E53" s="67">
        <v>851</v>
      </c>
      <c r="F53" s="87" t="s">
        <v>11</v>
      </c>
      <c r="G53" s="87" t="s">
        <v>30</v>
      </c>
      <c r="H53" s="155" t="s">
        <v>557</v>
      </c>
      <c r="I53" s="87" t="s">
        <v>21</v>
      </c>
      <c r="J53" s="90">
        <f t="shared" si="20"/>
        <v>51585</v>
      </c>
      <c r="K53" s="90">
        <f t="shared" si="20"/>
        <v>51585</v>
      </c>
      <c r="L53" s="170">
        <f t="shared" si="20"/>
        <v>51585</v>
      </c>
      <c r="M53" s="164">
        <f t="shared" si="0"/>
        <v>100</v>
      </c>
    </row>
    <row r="54" spans="1:13" s="48" customFormat="1" ht="45" x14ac:dyDescent="0.25">
      <c r="A54" s="65" t="s">
        <v>9</v>
      </c>
      <c r="B54" s="35"/>
      <c r="C54" s="35"/>
      <c r="D54" s="35"/>
      <c r="E54" s="67">
        <v>851</v>
      </c>
      <c r="F54" s="87" t="s">
        <v>11</v>
      </c>
      <c r="G54" s="87" t="s">
        <v>30</v>
      </c>
      <c r="H54" s="155" t="s">
        <v>557</v>
      </c>
      <c r="I54" s="87" t="s">
        <v>22</v>
      </c>
      <c r="J54" s="90">
        <v>51585</v>
      </c>
      <c r="K54" s="90">
        <v>51585</v>
      </c>
      <c r="L54" s="170">
        <v>51585</v>
      </c>
      <c r="M54" s="164">
        <f t="shared" si="0"/>
        <v>100</v>
      </c>
    </row>
    <row r="55" spans="1:13" s="169" customFormat="1" ht="28.5" x14ac:dyDescent="0.25">
      <c r="A55" s="165" t="s">
        <v>32</v>
      </c>
      <c r="B55" s="166"/>
      <c r="C55" s="166"/>
      <c r="D55" s="166"/>
      <c r="E55" s="67">
        <v>851</v>
      </c>
      <c r="F55" s="167" t="s">
        <v>11</v>
      </c>
      <c r="G55" s="167" t="s">
        <v>33</v>
      </c>
      <c r="H55" s="155" t="s">
        <v>48</v>
      </c>
      <c r="I55" s="167"/>
      <c r="J55" s="144">
        <f>J59+J56+J62</f>
        <v>3634900</v>
      </c>
      <c r="K55" s="144">
        <f t="shared" ref="K55:L55" si="21">K59+K56+K62</f>
        <v>3634900</v>
      </c>
      <c r="L55" s="144">
        <f t="shared" si="21"/>
        <v>1655402.7</v>
      </c>
      <c r="M55" s="164">
        <f t="shared" si="0"/>
        <v>45.541904866708848</v>
      </c>
    </row>
    <row r="56" spans="1:13" s="48" customFormat="1" ht="45" x14ac:dyDescent="0.25">
      <c r="A56" s="65" t="s">
        <v>249</v>
      </c>
      <c r="B56" s="35"/>
      <c r="C56" s="35"/>
      <c r="D56" s="35"/>
      <c r="E56" s="67">
        <v>851</v>
      </c>
      <c r="F56" s="87" t="s">
        <v>11</v>
      </c>
      <c r="G56" s="67" t="s">
        <v>33</v>
      </c>
      <c r="H56" s="155" t="s">
        <v>560</v>
      </c>
      <c r="I56" s="87"/>
      <c r="J56" s="90">
        <f t="shared" ref="J56:L57" si="22">J57</f>
        <v>35500</v>
      </c>
      <c r="K56" s="90">
        <f t="shared" si="22"/>
        <v>35500</v>
      </c>
      <c r="L56" s="170">
        <f t="shared" si="22"/>
        <v>0</v>
      </c>
      <c r="M56" s="164">
        <f t="shared" si="0"/>
        <v>0</v>
      </c>
    </row>
    <row r="57" spans="1:13" s="48" customFormat="1" ht="45" x14ac:dyDescent="0.25">
      <c r="A57" s="65" t="s">
        <v>20</v>
      </c>
      <c r="B57" s="95"/>
      <c r="C57" s="95"/>
      <c r="D57" s="95"/>
      <c r="E57" s="67">
        <v>851</v>
      </c>
      <c r="F57" s="87" t="s">
        <v>11</v>
      </c>
      <c r="G57" s="67" t="s">
        <v>33</v>
      </c>
      <c r="H57" s="155" t="s">
        <v>560</v>
      </c>
      <c r="I57" s="87" t="s">
        <v>21</v>
      </c>
      <c r="J57" s="90">
        <f t="shared" si="22"/>
        <v>35500</v>
      </c>
      <c r="K57" s="90">
        <f t="shared" si="22"/>
        <v>35500</v>
      </c>
      <c r="L57" s="170">
        <f t="shared" si="22"/>
        <v>0</v>
      </c>
      <c r="M57" s="164">
        <f t="shared" si="0"/>
        <v>0</v>
      </c>
    </row>
    <row r="58" spans="1:13" s="48" customFormat="1" ht="45" x14ac:dyDescent="0.25">
      <c r="A58" s="65" t="s">
        <v>9</v>
      </c>
      <c r="B58" s="35"/>
      <c r="C58" s="35"/>
      <c r="D58" s="35"/>
      <c r="E58" s="67">
        <v>851</v>
      </c>
      <c r="F58" s="87" t="s">
        <v>11</v>
      </c>
      <c r="G58" s="67" t="s">
        <v>33</v>
      </c>
      <c r="H58" s="155" t="s">
        <v>560</v>
      </c>
      <c r="I58" s="87" t="s">
        <v>22</v>
      </c>
      <c r="J58" s="90">
        <v>35500</v>
      </c>
      <c r="K58" s="90">
        <v>35500</v>
      </c>
      <c r="L58" s="170"/>
      <c r="M58" s="164">
        <f t="shared" si="0"/>
        <v>0</v>
      </c>
    </row>
    <row r="59" spans="1:13" s="48" customFormat="1" ht="45" x14ac:dyDescent="0.25">
      <c r="A59" s="65" t="s">
        <v>38</v>
      </c>
      <c r="B59" s="35"/>
      <c r="C59" s="35"/>
      <c r="D59" s="35"/>
      <c r="E59" s="67">
        <v>851</v>
      </c>
      <c r="F59" s="87" t="s">
        <v>16</v>
      </c>
      <c r="G59" s="67" t="s">
        <v>33</v>
      </c>
      <c r="H59" s="155" t="s">
        <v>657</v>
      </c>
      <c r="I59" s="87"/>
      <c r="J59" s="90">
        <f t="shared" ref="J59:L60" si="23">J60</f>
        <v>579500</v>
      </c>
      <c r="K59" s="90">
        <f t="shared" si="23"/>
        <v>579500</v>
      </c>
      <c r="L59" s="170">
        <f t="shared" si="23"/>
        <v>121302.7</v>
      </c>
      <c r="M59" s="164">
        <f t="shared" si="0"/>
        <v>20.93230371009491</v>
      </c>
    </row>
    <row r="60" spans="1:13" s="48" customFormat="1" ht="45" x14ac:dyDescent="0.25">
      <c r="A60" s="65" t="s">
        <v>20</v>
      </c>
      <c r="B60" s="95"/>
      <c r="C60" s="95"/>
      <c r="D60" s="95"/>
      <c r="E60" s="67">
        <v>851</v>
      </c>
      <c r="F60" s="87" t="s">
        <v>11</v>
      </c>
      <c r="G60" s="87" t="s">
        <v>33</v>
      </c>
      <c r="H60" s="155" t="s">
        <v>657</v>
      </c>
      <c r="I60" s="87" t="s">
        <v>21</v>
      </c>
      <c r="J60" s="90">
        <f t="shared" si="23"/>
        <v>579500</v>
      </c>
      <c r="K60" s="90">
        <f t="shared" si="23"/>
        <v>579500</v>
      </c>
      <c r="L60" s="170">
        <f t="shared" si="23"/>
        <v>121302.7</v>
      </c>
      <c r="M60" s="164">
        <f t="shared" si="0"/>
        <v>20.93230371009491</v>
      </c>
    </row>
    <row r="61" spans="1:13" s="48" customFormat="1" ht="45" x14ac:dyDescent="0.25">
      <c r="A61" s="65" t="s">
        <v>9</v>
      </c>
      <c r="B61" s="35"/>
      <c r="C61" s="35"/>
      <c r="D61" s="35"/>
      <c r="E61" s="67">
        <v>851</v>
      </c>
      <c r="F61" s="87" t="s">
        <v>11</v>
      </c>
      <c r="G61" s="87" t="s">
        <v>33</v>
      </c>
      <c r="H61" s="155" t="s">
        <v>657</v>
      </c>
      <c r="I61" s="87" t="s">
        <v>22</v>
      </c>
      <c r="J61" s="90">
        <v>579500</v>
      </c>
      <c r="K61" s="90">
        <v>579500</v>
      </c>
      <c r="L61" s="170">
        <v>121302.7</v>
      </c>
      <c r="M61" s="164">
        <f t="shared" si="0"/>
        <v>20.93230371009491</v>
      </c>
    </row>
    <row r="62" spans="1:13" s="174" customFormat="1" ht="45" x14ac:dyDescent="0.25">
      <c r="A62" s="65" t="s">
        <v>40</v>
      </c>
      <c r="B62" s="64"/>
      <c r="C62" s="64"/>
      <c r="D62" s="64"/>
      <c r="E62" s="67">
        <v>851</v>
      </c>
      <c r="F62" s="67" t="s">
        <v>11</v>
      </c>
      <c r="G62" s="67" t="s">
        <v>33</v>
      </c>
      <c r="H62" s="155" t="s">
        <v>561</v>
      </c>
      <c r="I62" s="67"/>
      <c r="J62" s="90">
        <f t="shared" ref="J62:L63" si="24">J63</f>
        <v>3019900</v>
      </c>
      <c r="K62" s="90">
        <f t="shared" si="24"/>
        <v>3019900</v>
      </c>
      <c r="L62" s="170">
        <f t="shared" si="24"/>
        <v>1534100</v>
      </c>
      <c r="M62" s="164">
        <f t="shared" ref="M62:M111" si="25">L62/K62*100</f>
        <v>50.799695354150799</v>
      </c>
    </row>
    <row r="63" spans="1:13" s="48" customFormat="1" ht="60" x14ac:dyDescent="0.25">
      <c r="A63" s="65" t="s">
        <v>41</v>
      </c>
      <c r="B63" s="35"/>
      <c r="C63" s="35"/>
      <c r="D63" s="35"/>
      <c r="E63" s="67">
        <v>851</v>
      </c>
      <c r="F63" s="87" t="s">
        <v>11</v>
      </c>
      <c r="G63" s="87" t="s">
        <v>33</v>
      </c>
      <c r="H63" s="155" t="s">
        <v>561</v>
      </c>
      <c r="I63" s="87">
        <v>600</v>
      </c>
      <c r="J63" s="90">
        <f t="shared" si="24"/>
        <v>3019900</v>
      </c>
      <c r="K63" s="90">
        <f t="shared" si="24"/>
        <v>3019900</v>
      </c>
      <c r="L63" s="170">
        <f t="shared" si="24"/>
        <v>1534100</v>
      </c>
      <c r="M63" s="164">
        <f t="shared" si="25"/>
        <v>50.799695354150799</v>
      </c>
    </row>
    <row r="64" spans="1:13" s="48" customFormat="1" ht="30" x14ac:dyDescent="0.25">
      <c r="A64" s="65" t="s">
        <v>84</v>
      </c>
      <c r="B64" s="35"/>
      <c r="C64" s="35"/>
      <c r="D64" s="35"/>
      <c r="E64" s="67">
        <v>851</v>
      </c>
      <c r="F64" s="87" t="s">
        <v>11</v>
      </c>
      <c r="G64" s="87" t="s">
        <v>33</v>
      </c>
      <c r="H64" s="155" t="s">
        <v>561</v>
      </c>
      <c r="I64" s="87">
        <v>610</v>
      </c>
      <c r="J64" s="90">
        <v>3019900</v>
      </c>
      <c r="K64" s="90">
        <v>3019900</v>
      </c>
      <c r="L64" s="170">
        <v>1534100</v>
      </c>
      <c r="M64" s="164">
        <f t="shared" si="25"/>
        <v>50.799695354150799</v>
      </c>
    </row>
    <row r="65" spans="1:13" s="169" customFormat="1" x14ac:dyDescent="0.25">
      <c r="A65" s="165" t="s">
        <v>43</v>
      </c>
      <c r="B65" s="166"/>
      <c r="C65" s="166"/>
      <c r="D65" s="166"/>
      <c r="E65" s="87">
        <v>851</v>
      </c>
      <c r="F65" s="167" t="s">
        <v>44</v>
      </c>
      <c r="G65" s="167"/>
      <c r="H65" s="155" t="s">
        <v>48</v>
      </c>
      <c r="I65" s="167"/>
      <c r="J65" s="144">
        <f t="shared" ref="J65:L66" si="26">J66</f>
        <v>1901934.4</v>
      </c>
      <c r="K65" s="144">
        <f t="shared" si="26"/>
        <v>1901934.4</v>
      </c>
      <c r="L65" s="168">
        <f t="shared" si="26"/>
        <v>950967.2</v>
      </c>
      <c r="M65" s="164">
        <f t="shared" si="25"/>
        <v>50</v>
      </c>
    </row>
    <row r="66" spans="1:13" s="175" customFormat="1" ht="28.5" x14ac:dyDescent="0.25">
      <c r="A66" s="165" t="s">
        <v>45</v>
      </c>
      <c r="B66" s="138"/>
      <c r="C66" s="138"/>
      <c r="D66" s="138"/>
      <c r="E66" s="87">
        <v>851</v>
      </c>
      <c r="F66" s="167" t="s">
        <v>44</v>
      </c>
      <c r="G66" s="167" t="s">
        <v>46</v>
      </c>
      <c r="H66" s="155" t="s">
        <v>48</v>
      </c>
      <c r="I66" s="167"/>
      <c r="J66" s="144">
        <f t="shared" si="26"/>
        <v>1901934.4</v>
      </c>
      <c r="K66" s="144">
        <f t="shared" si="26"/>
        <v>1901934.4</v>
      </c>
      <c r="L66" s="168">
        <f t="shared" si="26"/>
        <v>950967.2</v>
      </c>
      <c r="M66" s="164">
        <f t="shared" si="25"/>
        <v>50</v>
      </c>
    </row>
    <row r="67" spans="1:13" s="174" customFormat="1" ht="45" x14ac:dyDescent="0.25">
      <c r="A67" s="65" t="s">
        <v>47</v>
      </c>
      <c r="B67" s="95"/>
      <c r="C67" s="95"/>
      <c r="D67" s="95"/>
      <c r="E67" s="87">
        <v>851</v>
      </c>
      <c r="F67" s="67" t="s">
        <v>44</v>
      </c>
      <c r="G67" s="67" t="s">
        <v>46</v>
      </c>
      <c r="H67" s="155" t="s">
        <v>563</v>
      </c>
      <c r="I67" s="67" t="s">
        <v>48</v>
      </c>
      <c r="J67" s="90">
        <f t="shared" ref="J67" si="27">J68+J70+J72</f>
        <v>1901934.4</v>
      </c>
      <c r="K67" s="90">
        <f t="shared" ref="K67" si="28">K68+K70+K72</f>
        <v>1901934.4</v>
      </c>
      <c r="L67" s="170">
        <f t="shared" ref="L67" si="29">L68+L70+L72</f>
        <v>950967.2</v>
      </c>
      <c r="M67" s="164">
        <f t="shared" si="25"/>
        <v>50</v>
      </c>
    </row>
    <row r="68" spans="1:13" s="48" customFormat="1" ht="105" x14ac:dyDescent="0.25">
      <c r="A68" s="65" t="s">
        <v>15</v>
      </c>
      <c r="B68" s="64"/>
      <c r="C68" s="64"/>
      <c r="D68" s="64"/>
      <c r="E68" s="67">
        <v>851</v>
      </c>
      <c r="F68" s="87" t="s">
        <v>44</v>
      </c>
      <c r="G68" s="87" t="s">
        <v>46</v>
      </c>
      <c r="H68" s="155" t="s">
        <v>563</v>
      </c>
      <c r="I68" s="87" t="s">
        <v>17</v>
      </c>
      <c r="J68" s="90">
        <f t="shared" ref="J68:L68" si="30">J69</f>
        <v>690800</v>
      </c>
      <c r="K68" s="90">
        <f t="shared" si="30"/>
        <v>690800</v>
      </c>
      <c r="L68" s="170">
        <f t="shared" si="30"/>
        <v>346507.88</v>
      </c>
      <c r="M68" s="164">
        <f t="shared" si="25"/>
        <v>50.16037637521714</v>
      </c>
    </row>
    <row r="69" spans="1:13" s="48" customFormat="1" ht="45" x14ac:dyDescent="0.25">
      <c r="A69" s="65" t="s">
        <v>470</v>
      </c>
      <c r="B69" s="64"/>
      <c r="C69" s="64"/>
      <c r="D69" s="64"/>
      <c r="E69" s="67">
        <v>851</v>
      </c>
      <c r="F69" s="87" t="s">
        <v>44</v>
      </c>
      <c r="G69" s="87" t="s">
        <v>46</v>
      </c>
      <c r="H69" s="155" t="s">
        <v>563</v>
      </c>
      <c r="I69" s="87" t="s">
        <v>18</v>
      </c>
      <c r="J69" s="90">
        <v>690800</v>
      </c>
      <c r="K69" s="90">
        <v>690800</v>
      </c>
      <c r="L69" s="170">
        <f>265302+81205.88</f>
        <v>346507.88</v>
      </c>
      <c r="M69" s="164">
        <f t="shared" si="25"/>
        <v>50.16037637521714</v>
      </c>
    </row>
    <row r="70" spans="1:13" s="48" customFormat="1" ht="45" x14ac:dyDescent="0.25">
      <c r="A70" s="65" t="s">
        <v>20</v>
      </c>
      <c r="B70" s="64"/>
      <c r="C70" s="64"/>
      <c r="D70" s="64"/>
      <c r="E70" s="67">
        <v>851</v>
      </c>
      <c r="F70" s="87" t="s">
        <v>44</v>
      </c>
      <c r="G70" s="87" t="s">
        <v>46</v>
      </c>
      <c r="H70" s="155" t="s">
        <v>563</v>
      </c>
      <c r="I70" s="87" t="s">
        <v>21</v>
      </c>
      <c r="J70" s="90">
        <f t="shared" ref="J70:L70" si="31">J71</f>
        <v>22425.4</v>
      </c>
      <c r="K70" s="90">
        <f t="shared" si="31"/>
        <v>22425.4</v>
      </c>
      <c r="L70" s="170">
        <f t="shared" si="31"/>
        <v>10104.82</v>
      </c>
      <c r="M70" s="164">
        <f t="shared" si="25"/>
        <v>45.05970907988263</v>
      </c>
    </row>
    <row r="71" spans="1:13" s="48" customFormat="1" ht="45" x14ac:dyDescent="0.25">
      <c r="A71" s="65" t="s">
        <v>9</v>
      </c>
      <c r="B71" s="64"/>
      <c r="C71" s="64"/>
      <c r="D71" s="64"/>
      <c r="E71" s="67">
        <v>851</v>
      </c>
      <c r="F71" s="87" t="s">
        <v>44</v>
      </c>
      <c r="G71" s="87" t="s">
        <v>46</v>
      </c>
      <c r="H71" s="155" t="s">
        <v>563</v>
      </c>
      <c r="I71" s="87" t="s">
        <v>22</v>
      </c>
      <c r="J71" s="90">
        <v>22425.4</v>
      </c>
      <c r="K71" s="90">
        <v>22425.4</v>
      </c>
      <c r="L71" s="170">
        <v>10104.82</v>
      </c>
      <c r="M71" s="164">
        <f t="shared" si="25"/>
        <v>45.05970907988263</v>
      </c>
    </row>
    <row r="72" spans="1:13" s="48" customFormat="1" ht="30" x14ac:dyDescent="0.25">
      <c r="A72" s="65" t="s">
        <v>34</v>
      </c>
      <c r="B72" s="95"/>
      <c r="C72" s="95"/>
      <c r="D72" s="95"/>
      <c r="E72" s="67">
        <v>851</v>
      </c>
      <c r="F72" s="67" t="s">
        <v>44</v>
      </c>
      <c r="G72" s="67" t="s">
        <v>46</v>
      </c>
      <c r="H72" s="155" t="s">
        <v>563</v>
      </c>
      <c r="I72" s="67" t="s">
        <v>35</v>
      </c>
      <c r="J72" s="90">
        <f t="shared" ref="J72:L72" si="32">J73</f>
        <v>1188709</v>
      </c>
      <c r="K72" s="90">
        <f t="shared" si="32"/>
        <v>1188709</v>
      </c>
      <c r="L72" s="170">
        <f t="shared" si="32"/>
        <v>594354.5</v>
      </c>
      <c r="M72" s="164">
        <f t="shared" si="25"/>
        <v>50</v>
      </c>
    </row>
    <row r="73" spans="1:13" s="48" customFormat="1" ht="30" x14ac:dyDescent="0.25">
      <c r="A73" s="65" t="s">
        <v>36</v>
      </c>
      <c r="B73" s="95"/>
      <c r="C73" s="95"/>
      <c r="D73" s="95"/>
      <c r="E73" s="67">
        <v>851</v>
      </c>
      <c r="F73" s="67" t="s">
        <v>44</v>
      </c>
      <c r="G73" s="67" t="s">
        <v>46</v>
      </c>
      <c r="H73" s="155" t="s">
        <v>563</v>
      </c>
      <c r="I73" s="67" t="s">
        <v>37</v>
      </c>
      <c r="J73" s="90">
        <v>1188709</v>
      </c>
      <c r="K73" s="90">
        <v>1188709</v>
      </c>
      <c r="L73" s="170">
        <v>594354.5</v>
      </c>
      <c r="M73" s="164">
        <f t="shared" si="25"/>
        <v>50</v>
      </c>
    </row>
    <row r="74" spans="1:13" s="169" customFormat="1" ht="42.75" x14ac:dyDescent="0.25">
      <c r="A74" s="165" t="s">
        <v>49</v>
      </c>
      <c r="B74" s="166"/>
      <c r="C74" s="166"/>
      <c r="D74" s="166"/>
      <c r="E74" s="67">
        <v>851</v>
      </c>
      <c r="F74" s="167" t="s">
        <v>46</v>
      </c>
      <c r="G74" s="167"/>
      <c r="H74" s="155" t="s">
        <v>48</v>
      </c>
      <c r="I74" s="167"/>
      <c r="J74" s="144">
        <f t="shared" ref="J74:L74" si="33">J75</f>
        <v>3466328.28</v>
      </c>
      <c r="K74" s="144">
        <f t="shared" si="33"/>
        <v>3466328.28</v>
      </c>
      <c r="L74" s="168">
        <f t="shared" si="33"/>
        <v>1431203.48</v>
      </c>
      <c r="M74" s="164">
        <f t="shared" si="25"/>
        <v>41.288746027251641</v>
      </c>
    </row>
    <row r="75" spans="1:13" s="169" customFormat="1" ht="57" x14ac:dyDescent="0.25">
      <c r="A75" s="165" t="s">
        <v>522</v>
      </c>
      <c r="B75" s="166"/>
      <c r="C75" s="166"/>
      <c r="D75" s="166"/>
      <c r="E75" s="67">
        <v>851</v>
      </c>
      <c r="F75" s="167" t="s">
        <v>46</v>
      </c>
      <c r="G75" s="167" t="s">
        <v>93</v>
      </c>
      <c r="H75" s="155" t="s">
        <v>48</v>
      </c>
      <c r="I75" s="167"/>
      <c r="J75" s="144">
        <f t="shared" ref="J75" si="34">J76+J83</f>
        <v>3466328.28</v>
      </c>
      <c r="K75" s="144">
        <f t="shared" ref="K75" si="35">K76+K83</f>
        <v>3466328.28</v>
      </c>
      <c r="L75" s="168">
        <f t="shared" ref="L75" si="36">L76+L83</f>
        <v>1431203.48</v>
      </c>
      <c r="M75" s="164">
        <f t="shared" si="25"/>
        <v>41.288746027251641</v>
      </c>
    </row>
    <row r="76" spans="1:13" s="48" customFormat="1" ht="30" x14ac:dyDescent="0.25">
      <c r="A76" s="65" t="s">
        <v>51</v>
      </c>
      <c r="B76" s="35"/>
      <c r="C76" s="35"/>
      <c r="D76" s="35"/>
      <c r="E76" s="67">
        <v>851</v>
      </c>
      <c r="F76" s="87" t="s">
        <v>46</v>
      </c>
      <c r="G76" s="87" t="s">
        <v>93</v>
      </c>
      <c r="H76" s="155" t="s">
        <v>564</v>
      </c>
      <c r="I76" s="87"/>
      <c r="J76" s="90">
        <f t="shared" ref="J76" si="37">J77+J79+J81</f>
        <v>3309106</v>
      </c>
      <c r="K76" s="90">
        <f t="shared" ref="K76" si="38">K77+K79+K81</f>
        <v>3309106</v>
      </c>
      <c r="L76" s="170">
        <f t="shared" ref="L76" si="39">L77+L79+L81</f>
        <v>1385203.48</v>
      </c>
      <c r="M76" s="164">
        <f t="shared" si="25"/>
        <v>41.860353823661136</v>
      </c>
    </row>
    <row r="77" spans="1:13" s="48" customFormat="1" ht="105" x14ac:dyDescent="0.25">
      <c r="A77" s="65" t="s">
        <v>15</v>
      </c>
      <c r="B77" s="35"/>
      <c r="C77" s="35"/>
      <c r="D77" s="35"/>
      <c r="E77" s="67">
        <v>851</v>
      </c>
      <c r="F77" s="87" t="s">
        <v>46</v>
      </c>
      <c r="G77" s="67" t="s">
        <v>93</v>
      </c>
      <c r="H77" s="155" t="s">
        <v>564</v>
      </c>
      <c r="I77" s="87" t="s">
        <v>17</v>
      </c>
      <c r="J77" s="90">
        <f t="shared" ref="J77:L77" si="40">J78</f>
        <v>2311300</v>
      </c>
      <c r="K77" s="90">
        <f t="shared" si="40"/>
        <v>2311300</v>
      </c>
      <c r="L77" s="170">
        <f t="shared" si="40"/>
        <v>1057980.28</v>
      </c>
      <c r="M77" s="164">
        <f t="shared" si="25"/>
        <v>45.774251719811367</v>
      </c>
    </row>
    <row r="78" spans="1:13" s="48" customFormat="1" ht="30" x14ac:dyDescent="0.25">
      <c r="A78" s="65" t="s">
        <v>7</v>
      </c>
      <c r="B78" s="35"/>
      <c r="C78" s="35"/>
      <c r="D78" s="35"/>
      <c r="E78" s="67">
        <v>851</v>
      </c>
      <c r="F78" s="87" t="s">
        <v>46</v>
      </c>
      <c r="G78" s="67" t="s">
        <v>93</v>
      </c>
      <c r="H78" s="155" t="s">
        <v>564</v>
      </c>
      <c r="I78" s="87" t="s">
        <v>52</v>
      </c>
      <c r="J78" s="90">
        <v>2311300</v>
      </c>
      <c r="K78" s="90">
        <v>2311300</v>
      </c>
      <c r="L78" s="170">
        <f t="shared" ref="L78" si="41">844734.68+213245.6</f>
        <v>1057980.28</v>
      </c>
      <c r="M78" s="164">
        <f t="shared" si="25"/>
        <v>45.774251719811367</v>
      </c>
    </row>
    <row r="79" spans="1:13" s="48" customFormat="1" ht="45" x14ac:dyDescent="0.25">
      <c r="A79" s="65" t="s">
        <v>20</v>
      </c>
      <c r="B79" s="95"/>
      <c r="C79" s="95"/>
      <c r="D79" s="95"/>
      <c r="E79" s="67">
        <v>851</v>
      </c>
      <c r="F79" s="87" t="s">
        <v>46</v>
      </c>
      <c r="G79" s="67" t="s">
        <v>93</v>
      </c>
      <c r="H79" s="155" t="s">
        <v>564</v>
      </c>
      <c r="I79" s="87" t="s">
        <v>21</v>
      </c>
      <c r="J79" s="90">
        <f t="shared" ref="J79:L79" si="42">J80</f>
        <v>966406</v>
      </c>
      <c r="K79" s="90">
        <f t="shared" si="42"/>
        <v>966406</v>
      </c>
      <c r="L79" s="170">
        <f t="shared" si="42"/>
        <v>318167.2</v>
      </c>
      <c r="M79" s="164">
        <f t="shared" si="25"/>
        <v>32.922726059233902</v>
      </c>
    </row>
    <row r="80" spans="1:13" s="48" customFormat="1" ht="45" x14ac:dyDescent="0.25">
      <c r="A80" s="65" t="s">
        <v>9</v>
      </c>
      <c r="B80" s="35"/>
      <c r="C80" s="35"/>
      <c r="D80" s="35"/>
      <c r="E80" s="67">
        <v>851</v>
      </c>
      <c r="F80" s="87" t="s">
        <v>46</v>
      </c>
      <c r="G80" s="67" t="s">
        <v>93</v>
      </c>
      <c r="H80" s="155" t="s">
        <v>564</v>
      </c>
      <c r="I80" s="87" t="s">
        <v>22</v>
      </c>
      <c r="J80" s="90">
        <v>966406</v>
      </c>
      <c r="K80" s="90">
        <v>966406</v>
      </c>
      <c r="L80" s="170">
        <v>318167.2</v>
      </c>
      <c r="M80" s="164">
        <f t="shared" si="25"/>
        <v>32.922726059233902</v>
      </c>
    </row>
    <row r="81" spans="1:13" s="48" customFormat="1" ht="30" x14ac:dyDescent="0.25">
      <c r="A81" s="65" t="s">
        <v>23</v>
      </c>
      <c r="B81" s="35"/>
      <c r="C81" s="35"/>
      <c r="D81" s="35"/>
      <c r="E81" s="67">
        <v>851</v>
      </c>
      <c r="F81" s="87" t="s">
        <v>46</v>
      </c>
      <c r="G81" s="67" t="s">
        <v>93</v>
      </c>
      <c r="H81" s="155" t="s">
        <v>564</v>
      </c>
      <c r="I81" s="87" t="s">
        <v>24</v>
      </c>
      <c r="J81" s="90">
        <f t="shared" ref="J81:L81" si="43">J82</f>
        <v>31400</v>
      </c>
      <c r="K81" s="90">
        <f t="shared" si="43"/>
        <v>31400</v>
      </c>
      <c r="L81" s="170">
        <f t="shared" si="43"/>
        <v>9056</v>
      </c>
      <c r="M81" s="164">
        <f t="shared" si="25"/>
        <v>28.840764331210188</v>
      </c>
    </row>
    <row r="82" spans="1:13" s="48" customFormat="1" ht="30" x14ac:dyDescent="0.25">
      <c r="A82" s="65" t="s">
        <v>25</v>
      </c>
      <c r="B82" s="35"/>
      <c r="C82" s="35"/>
      <c r="D82" s="35"/>
      <c r="E82" s="67">
        <v>851</v>
      </c>
      <c r="F82" s="87" t="s">
        <v>46</v>
      </c>
      <c r="G82" s="67" t="s">
        <v>93</v>
      </c>
      <c r="H82" s="155" t="s">
        <v>564</v>
      </c>
      <c r="I82" s="87" t="s">
        <v>26</v>
      </c>
      <c r="J82" s="90">
        <v>31400</v>
      </c>
      <c r="K82" s="90">
        <v>31400</v>
      </c>
      <c r="L82" s="170">
        <v>9056</v>
      </c>
      <c r="M82" s="164">
        <f t="shared" si="25"/>
        <v>28.840764331210188</v>
      </c>
    </row>
    <row r="83" spans="1:13" s="48" customFormat="1" ht="60" x14ac:dyDescent="0.25">
      <c r="A83" s="65" t="s">
        <v>273</v>
      </c>
      <c r="B83" s="35"/>
      <c r="C83" s="35"/>
      <c r="D83" s="35"/>
      <c r="E83" s="67">
        <v>851</v>
      </c>
      <c r="F83" s="87" t="s">
        <v>46</v>
      </c>
      <c r="G83" s="87" t="s">
        <v>93</v>
      </c>
      <c r="H83" s="155" t="s">
        <v>565</v>
      </c>
      <c r="I83" s="87"/>
      <c r="J83" s="90">
        <f t="shared" ref="J83:L84" si="44">J84</f>
        <v>157222.28</v>
      </c>
      <c r="K83" s="90">
        <f t="shared" si="44"/>
        <v>157222.28</v>
      </c>
      <c r="L83" s="170">
        <f t="shared" si="44"/>
        <v>46000</v>
      </c>
      <c r="M83" s="164">
        <f t="shared" si="25"/>
        <v>29.257939778000932</v>
      </c>
    </row>
    <row r="84" spans="1:13" s="48" customFormat="1" ht="45" x14ac:dyDescent="0.25">
      <c r="A84" s="65" t="s">
        <v>20</v>
      </c>
      <c r="B84" s="95"/>
      <c r="C84" s="95"/>
      <c r="D84" s="95"/>
      <c r="E84" s="67">
        <v>851</v>
      </c>
      <c r="F84" s="87" t="s">
        <v>46</v>
      </c>
      <c r="G84" s="67" t="s">
        <v>93</v>
      </c>
      <c r="H84" s="155" t="s">
        <v>565</v>
      </c>
      <c r="I84" s="87" t="s">
        <v>21</v>
      </c>
      <c r="J84" s="90">
        <f t="shared" si="44"/>
        <v>157222.28</v>
      </c>
      <c r="K84" s="90">
        <f t="shared" si="44"/>
        <v>157222.28</v>
      </c>
      <c r="L84" s="170">
        <f t="shared" si="44"/>
        <v>46000</v>
      </c>
      <c r="M84" s="164">
        <f t="shared" si="25"/>
        <v>29.257939778000932</v>
      </c>
    </row>
    <row r="85" spans="1:13" s="48" customFormat="1" ht="45" x14ac:dyDescent="0.25">
      <c r="A85" s="65" t="s">
        <v>9</v>
      </c>
      <c r="B85" s="35"/>
      <c r="C85" s="35"/>
      <c r="D85" s="35"/>
      <c r="E85" s="67">
        <v>851</v>
      </c>
      <c r="F85" s="87" t="s">
        <v>46</v>
      </c>
      <c r="G85" s="67" t="s">
        <v>93</v>
      </c>
      <c r="H85" s="155" t="s">
        <v>565</v>
      </c>
      <c r="I85" s="87" t="s">
        <v>22</v>
      </c>
      <c r="J85" s="90">
        <v>157222.28</v>
      </c>
      <c r="K85" s="90">
        <v>157222.28</v>
      </c>
      <c r="L85" s="170">
        <v>46000</v>
      </c>
      <c r="M85" s="164">
        <f t="shared" si="25"/>
        <v>29.257939778000932</v>
      </c>
    </row>
    <row r="86" spans="1:13" s="169" customFormat="1" x14ac:dyDescent="0.25">
      <c r="A86" s="165" t="s">
        <v>53</v>
      </c>
      <c r="B86" s="166"/>
      <c r="C86" s="166"/>
      <c r="D86" s="166"/>
      <c r="E86" s="67">
        <v>851</v>
      </c>
      <c r="F86" s="167" t="s">
        <v>13</v>
      </c>
      <c r="G86" s="167"/>
      <c r="H86" s="155" t="s">
        <v>48</v>
      </c>
      <c r="I86" s="167"/>
      <c r="J86" s="144">
        <f>J87+J91+J98+J102</f>
        <v>12554588.77</v>
      </c>
      <c r="K86" s="144">
        <f>K87+K91+K98+K102</f>
        <v>12673100.32</v>
      </c>
      <c r="L86" s="168">
        <f>L87+L91+L98+L102</f>
        <v>4151296.9800000004</v>
      </c>
      <c r="M86" s="164">
        <f t="shared" si="25"/>
        <v>32.756759397293244</v>
      </c>
    </row>
    <row r="87" spans="1:13" s="169" customFormat="1" ht="28.5" x14ac:dyDescent="0.25">
      <c r="A87" s="165" t="s">
        <v>54</v>
      </c>
      <c r="B87" s="166"/>
      <c r="C87" s="166"/>
      <c r="D87" s="166"/>
      <c r="E87" s="67">
        <v>851</v>
      </c>
      <c r="F87" s="167" t="s">
        <v>13</v>
      </c>
      <c r="G87" s="167" t="s">
        <v>30</v>
      </c>
      <c r="H87" s="155"/>
      <c r="I87" s="167"/>
      <c r="J87" s="144">
        <f>J88</f>
        <v>124200.34</v>
      </c>
      <c r="K87" s="144">
        <f t="shared" ref="K87:L87" si="45">K88</f>
        <v>242711.89</v>
      </c>
      <c r="L87" s="144">
        <f t="shared" si="45"/>
        <v>0</v>
      </c>
      <c r="M87" s="164">
        <f t="shared" si="25"/>
        <v>0</v>
      </c>
    </row>
    <row r="88" spans="1:13" s="169" customFormat="1" ht="180" x14ac:dyDescent="0.25">
      <c r="A88" s="65" t="s">
        <v>520</v>
      </c>
      <c r="B88" s="166"/>
      <c r="C88" s="166"/>
      <c r="D88" s="166"/>
      <c r="E88" s="67">
        <v>851</v>
      </c>
      <c r="F88" s="87" t="s">
        <v>13</v>
      </c>
      <c r="G88" s="87" t="s">
        <v>30</v>
      </c>
      <c r="H88" s="155" t="s">
        <v>566</v>
      </c>
      <c r="I88" s="87"/>
      <c r="J88" s="90">
        <f t="shared" ref="J88:L89" si="46">J89</f>
        <v>124200.34</v>
      </c>
      <c r="K88" s="90">
        <f t="shared" si="46"/>
        <v>242711.89</v>
      </c>
      <c r="L88" s="170">
        <f t="shared" si="46"/>
        <v>0</v>
      </c>
      <c r="M88" s="164">
        <f t="shared" si="25"/>
        <v>0</v>
      </c>
    </row>
    <row r="89" spans="1:13" s="169" customFormat="1" ht="45" x14ac:dyDescent="0.25">
      <c r="A89" s="65" t="s">
        <v>20</v>
      </c>
      <c r="B89" s="95"/>
      <c r="C89" s="95"/>
      <c r="D89" s="95"/>
      <c r="E89" s="67">
        <v>851</v>
      </c>
      <c r="F89" s="87" t="s">
        <v>13</v>
      </c>
      <c r="G89" s="87" t="s">
        <v>30</v>
      </c>
      <c r="H89" s="155" t="s">
        <v>566</v>
      </c>
      <c r="I89" s="87" t="s">
        <v>21</v>
      </c>
      <c r="J89" s="90">
        <f t="shared" si="46"/>
        <v>124200.34</v>
      </c>
      <c r="K89" s="90">
        <f t="shared" si="46"/>
        <v>242711.89</v>
      </c>
      <c r="L89" s="170">
        <f t="shared" si="46"/>
        <v>0</v>
      </c>
      <c r="M89" s="164">
        <f t="shared" si="25"/>
        <v>0</v>
      </c>
    </row>
    <row r="90" spans="1:13" s="169" customFormat="1" ht="45" x14ac:dyDescent="0.25">
      <c r="A90" s="65" t="s">
        <v>9</v>
      </c>
      <c r="B90" s="35"/>
      <c r="C90" s="35"/>
      <c r="D90" s="35"/>
      <c r="E90" s="67">
        <v>851</v>
      </c>
      <c r="F90" s="87" t="s">
        <v>13</v>
      </c>
      <c r="G90" s="87" t="s">
        <v>30</v>
      </c>
      <c r="H90" s="155" t="s">
        <v>566</v>
      </c>
      <c r="I90" s="87" t="s">
        <v>22</v>
      </c>
      <c r="J90" s="90">
        <v>124200.34</v>
      </c>
      <c r="K90" s="90">
        <v>242711.89</v>
      </c>
      <c r="L90" s="170">
        <v>0</v>
      </c>
      <c r="M90" s="164">
        <f t="shared" si="25"/>
        <v>0</v>
      </c>
    </row>
    <row r="91" spans="1:13" s="169" customFormat="1" x14ac:dyDescent="0.25">
      <c r="A91" s="165" t="s">
        <v>57</v>
      </c>
      <c r="B91" s="166"/>
      <c r="C91" s="166"/>
      <c r="D91" s="166"/>
      <c r="E91" s="173">
        <v>851</v>
      </c>
      <c r="F91" s="167" t="s">
        <v>13</v>
      </c>
      <c r="G91" s="167" t="s">
        <v>58</v>
      </c>
      <c r="H91" s="155" t="s">
        <v>48</v>
      </c>
      <c r="I91" s="167"/>
      <c r="J91" s="144">
        <f t="shared" ref="J91" si="47">J92+J95</f>
        <v>3200000</v>
      </c>
      <c r="K91" s="144">
        <f t="shared" ref="K91" si="48">K92+K95</f>
        <v>3200000</v>
      </c>
      <c r="L91" s="168">
        <f t="shared" ref="L91" si="49">L92+L95</f>
        <v>1328156.8</v>
      </c>
      <c r="M91" s="164">
        <f t="shared" si="25"/>
        <v>41.504899999999999</v>
      </c>
    </row>
    <row r="92" spans="1:13" s="48" customFormat="1" ht="120" x14ac:dyDescent="0.25">
      <c r="A92" s="65" t="s">
        <v>471</v>
      </c>
      <c r="B92" s="35"/>
      <c r="C92" s="35"/>
      <c r="D92" s="35"/>
      <c r="E92" s="67">
        <v>851</v>
      </c>
      <c r="F92" s="87" t="s">
        <v>13</v>
      </c>
      <c r="G92" s="87" t="s">
        <v>58</v>
      </c>
      <c r="H92" s="155" t="s">
        <v>567</v>
      </c>
      <c r="I92" s="87"/>
      <c r="J92" s="90">
        <f t="shared" ref="J92:L93" si="50">J93</f>
        <v>3144900</v>
      </c>
      <c r="K92" s="90">
        <f t="shared" si="50"/>
        <v>3144900</v>
      </c>
      <c r="L92" s="170">
        <f t="shared" si="50"/>
        <v>1296241.8</v>
      </c>
      <c r="M92" s="164">
        <f t="shared" si="25"/>
        <v>41.217266049794908</v>
      </c>
    </row>
    <row r="93" spans="1:13" s="48" customFormat="1" ht="30" x14ac:dyDescent="0.25">
      <c r="A93" s="65" t="s">
        <v>23</v>
      </c>
      <c r="B93" s="35"/>
      <c r="C93" s="35"/>
      <c r="D93" s="35"/>
      <c r="E93" s="67">
        <v>851</v>
      </c>
      <c r="F93" s="87" t="s">
        <v>13</v>
      </c>
      <c r="G93" s="87" t="s">
        <v>58</v>
      </c>
      <c r="H93" s="155" t="s">
        <v>567</v>
      </c>
      <c r="I93" s="87" t="s">
        <v>24</v>
      </c>
      <c r="J93" s="90">
        <f t="shared" si="50"/>
        <v>3144900</v>
      </c>
      <c r="K93" s="90">
        <f t="shared" si="50"/>
        <v>3144900</v>
      </c>
      <c r="L93" s="170">
        <f t="shared" si="50"/>
        <v>1296241.8</v>
      </c>
      <c r="M93" s="164">
        <f t="shared" si="25"/>
        <v>41.217266049794908</v>
      </c>
    </row>
    <row r="94" spans="1:13" s="48" customFormat="1" ht="75" x14ac:dyDescent="0.25">
      <c r="A94" s="65" t="s">
        <v>55</v>
      </c>
      <c r="B94" s="35"/>
      <c r="C94" s="35"/>
      <c r="D94" s="35"/>
      <c r="E94" s="67">
        <v>851</v>
      </c>
      <c r="F94" s="87" t="s">
        <v>13</v>
      </c>
      <c r="G94" s="87" t="s">
        <v>58</v>
      </c>
      <c r="H94" s="155" t="s">
        <v>567</v>
      </c>
      <c r="I94" s="87" t="s">
        <v>56</v>
      </c>
      <c r="J94" s="90">
        <f>2695618+449270+12</f>
        <v>3144900</v>
      </c>
      <c r="K94" s="90">
        <f>2695618+449270+12</f>
        <v>3144900</v>
      </c>
      <c r="L94" s="170">
        <v>1296241.8</v>
      </c>
      <c r="M94" s="164">
        <f t="shared" si="25"/>
        <v>41.217266049794908</v>
      </c>
    </row>
    <row r="95" spans="1:13" s="48" customFormat="1" ht="30" x14ac:dyDescent="0.25">
      <c r="A95" s="65" t="s">
        <v>472</v>
      </c>
      <c r="B95" s="35"/>
      <c r="C95" s="35"/>
      <c r="D95" s="35"/>
      <c r="E95" s="67">
        <v>851</v>
      </c>
      <c r="F95" s="87" t="s">
        <v>13</v>
      </c>
      <c r="G95" s="87" t="s">
        <v>58</v>
      </c>
      <c r="H95" s="155" t="s">
        <v>568</v>
      </c>
      <c r="I95" s="87"/>
      <c r="J95" s="90">
        <f t="shared" ref="J95:L96" si="51">J96</f>
        <v>55100</v>
      </c>
      <c r="K95" s="90">
        <f t="shared" si="51"/>
        <v>55100</v>
      </c>
      <c r="L95" s="170">
        <f t="shared" si="51"/>
        <v>31915</v>
      </c>
      <c r="M95" s="164">
        <f t="shared" si="25"/>
        <v>57.921960072595283</v>
      </c>
    </row>
    <row r="96" spans="1:13" s="48" customFormat="1" ht="30" x14ac:dyDescent="0.25">
      <c r="A96" s="65" t="s">
        <v>23</v>
      </c>
      <c r="B96" s="35"/>
      <c r="C96" s="35"/>
      <c r="D96" s="35"/>
      <c r="E96" s="67">
        <v>851</v>
      </c>
      <c r="F96" s="87" t="s">
        <v>13</v>
      </c>
      <c r="G96" s="87" t="s">
        <v>58</v>
      </c>
      <c r="H96" s="155" t="s">
        <v>568</v>
      </c>
      <c r="I96" s="87" t="s">
        <v>24</v>
      </c>
      <c r="J96" s="90">
        <f t="shared" si="51"/>
        <v>55100</v>
      </c>
      <c r="K96" s="90">
        <f t="shared" si="51"/>
        <v>55100</v>
      </c>
      <c r="L96" s="170">
        <f t="shared" si="51"/>
        <v>31915</v>
      </c>
      <c r="M96" s="164">
        <f t="shared" si="25"/>
        <v>57.921960072595283</v>
      </c>
    </row>
    <row r="97" spans="1:13" s="48" customFormat="1" ht="30" x14ac:dyDescent="0.25">
      <c r="A97" s="65" t="s">
        <v>25</v>
      </c>
      <c r="B97" s="35"/>
      <c r="C97" s="35"/>
      <c r="D97" s="35"/>
      <c r="E97" s="67">
        <v>851</v>
      </c>
      <c r="F97" s="87" t="s">
        <v>13</v>
      </c>
      <c r="G97" s="87" t="s">
        <v>58</v>
      </c>
      <c r="H97" s="155" t="s">
        <v>568</v>
      </c>
      <c r="I97" s="87" t="s">
        <v>26</v>
      </c>
      <c r="J97" s="90">
        <v>55100</v>
      </c>
      <c r="K97" s="90">
        <v>55100</v>
      </c>
      <c r="L97" s="170">
        <v>31915</v>
      </c>
      <c r="M97" s="164">
        <f t="shared" si="25"/>
        <v>57.921960072595283</v>
      </c>
    </row>
    <row r="98" spans="1:13" s="169" customFormat="1" ht="28.5" x14ac:dyDescent="0.25">
      <c r="A98" s="165" t="s">
        <v>60</v>
      </c>
      <c r="B98" s="166"/>
      <c r="C98" s="166"/>
      <c r="D98" s="166"/>
      <c r="E98" s="173">
        <v>851</v>
      </c>
      <c r="F98" s="167" t="s">
        <v>13</v>
      </c>
      <c r="G98" s="167" t="s">
        <v>50</v>
      </c>
      <c r="H98" s="155" t="s">
        <v>48</v>
      </c>
      <c r="I98" s="167"/>
      <c r="J98" s="144">
        <f t="shared" ref="J98:L100" si="52">J99</f>
        <v>8915388.4299999997</v>
      </c>
      <c r="K98" s="144">
        <f t="shared" si="52"/>
        <v>8915388.4299999997</v>
      </c>
      <c r="L98" s="168">
        <f t="shared" si="52"/>
        <v>2508140.1800000002</v>
      </c>
      <c r="M98" s="164">
        <f t="shared" si="25"/>
        <v>28.132707842096792</v>
      </c>
    </row>
    <row r="99" spans="1:13" s="48" customFormat="1" ht="330" x14ac:dyDescent="0.25">
      <c r="A99" s="65" t="s">
        <v>473</v>
      </c>
      <c r="B99" s="35"/>
      <c r="C99" s="35"/>
      <c r="D99" s="35"/>
      <c r="E99" s="67">
        <v>851</v>
      </c>
      <c r="F99" s="67" t="s">
        <v>13</v>
      </c>
      <c r="G99" s="67" t="s">
        <v>50</v>
      </c>
      <c r="H99" s="155" t="s">
        <v>569</v>
      </c>
      <c r="I99" s="67"/>
      <c r="J99" s="90">
        <f t="shared" si="52"/>
        <v>8915388.4299999997</v>
      </c>
      <c r="K99" s="90">
        <f t="shared" si="52"/>
        <v>8915388.4299999997</v>
      </c>
      <c r="L99" s="170">
        <f t="shared" si="52"/>
        <v>2508140.1800000002</v>
      </c>
      <c r="M99" s="164">
        <f t="shared" si="25"/>
        <v>28.132707842096792</v>
      </c>
    </row>
    <row r="100" spans="1:13" s="48" customFormat="1" ht="30" x14ac:dyDescent="0.25">
      <c r="A100" s="65" t="s">
        <v>34</v>
      </c>
      <c r="B100" s="35"/>
      <c r="C100" s="35"/>
      <c r="D100" s="35"/>
      <c r="E100" s="67">
        <v>851</v>
      </c>
      <c r="F100" s="67" t="s">
        <v>13</v>
      </c>
      <c r="G100" s="67" t="s">
        <v>50</v>
      </c>
      <c r="H100" s="155" t="s">
        <v>569</v>
      </c>
      <c r="I100" s="87" t="s">
        <v>35</v>
      </c>
      <c r="J100" s="90">
        <f t="shared" si="52"/>
        <v>8915388.4299999997</v>
      </c>
      <c r="K100" s="90">
        <f t="shared" si="52"/>
        <v>8915388.4299999997</v>
      </c>
      <c r="L100" s="170">
        <f t="shared" si="52"/>
        <v>2508140.1800000002</v>
      </c>
      <c r="M100" s="164">
        <f t="shared" si="25"/>
        <v>28.132707842096792</v>
      </c>
    </row>
    <row r="101" spans="1:13" s="48" customFormat="1" ht="30" x14ac:dyDescent="0.25">
      <c r="A101" s="65" t="s">
        <v>61</v>
      </c>
      <c r="B101" s="35"/>
      <c r="C101" s="35"/>
      <c r="D101" s="35"/>
      <c r="E101" s="67">
        <v>851</v>
      </c>
      <c r="F101" s="67" t="s">
        <v>13</v>
      </c>
      <c r="G101" s="67" t="s">
        <v>50</v>
      </c>
      <c r="H101" s="155" t="s">
        <v>569</v>
      </c>
      <c r="I101" s="87" t="s">
        <v>62</v>
      </c>
      <c r="J101" s="176">
        <v>8915388.4299999997</v>
      </c>
      <c r="K101" s="176">
        <v>8915388.4299999997</v>
      </c>
      <c r="L101" s="177">
        <v>2508140.1800000002</v>
      </c>
      <c r="M101" s="164">
        <f t="shared" si="25"/>
        <v>28.132707842096792</v>
      </c>
    </row>
    <row r="102" spans="1:13" s="169" customFormat="1" ht="28.5" x14ac:dyDescent="0.25">
      <c r="A102" s="165" t="s">
        <v>63</v>
      </c>
      <c r="B102" s="166"/>
      <c r="C102" s="166"/>
      <c r="D102" s="166"/>
      <c r="E102" s="67">
        <v>851</v>
      </c>
      <c r="F102" s="167" t="s">
        <v>13</v>
      </c>
      <c r="G102" s="167" t="s">
        <v>64</v>
      </c>
      <c r="H102" s="155" t="s">
        <v>48</v>
      </c>
      <c r="I102" s="167"/>
      <c r="J102" s="144">
        <f>J103</f>
        <v>315000</v>
      </c>
      <c r="K102" s="144">
        <f t="shared" ref="K102:L102" si="53">K103</f>
        <v>315000</v>
      </c>
      <c r="L102" s="144">
        <f t="shared" si="53"/>
        <v>315000</v>
      </c>
      <c r="M102" s="164">
        <f t="shared" si="25"/>
        <v>100</v>
      </c>
    </row>
    <row r="103" spans="1:13" s="48" customFormat="1" ht="30" x14ac:dyDescent="0.25">
      <c r="A103" s="65" t="s">
        <v>537</v>
      </c>
      <c r="B103" s="35"/>
      <c r="C103" s="35"/>
      <c r="D103" s="35"/>
      <c r="E103" s="67">
        <v>851</v>
      </c>
      <c r="F103" s="67" t="s">
        <v>13</v>
      </c>
      <c r="G103" s="67" t="s">
        <v>64</v>
      </c>
      <c r="H103" s="155" t="s">
        <v>571</v>
      </c>
      <c r="I103" s="87"/>
      <c r="J103" s="90">
        <f t="shared" ref="J103:L104" si="54">J104</f>
        <v>315000</v>
      </c>
      <c r="K103" s="90">
        <f t="shared" si="54"/>
        <v>315000</v>
      </c>
      <c r="L103" s="170">
        <f t="shared" si="54"/>
        <v>315000</v>
      </c>
      <c r="M103" s="164">
        <f t="shared" si="25"/>
        <v>100</v>
      </c>
    </row>
    <row r="104" spans="1:13" s="48" customFormat="1" ht="45" x14ac:dyDescent="0.25">
      <c r="A104" s="65" t="s">
        <v>20</v>
      </c>
      <c r="B104" s="35"/>
      <c r="C104" s="35"/>
      <c r="D104" s="35"/>
      <c r="E104" s="67">
        <v>851</v>
      </c>
      <c r="F104" s="67" t="s">
        <v>13</v>
      </c>
      <c r="G104" s="67" t="s">
        <v>64</v>
      </c>
      <c r="H104" s="155" t="s">
        <v>571</v>
      </c>
      <c r="I104" s="87" t="s">
        <v>21</v>
      </c>
      <c r="J104" s="90">
        <f t="shared" si="54"/>
        <v>315000</v>
      </c>
      <c r="K104" s="90">
        <f t="shared" si="54"/>
        <v>315000</v>
      </c>
      <c r="L104" s="170">
        <f t="shared" si="54"/>
        <v>315000</v>
      </c>
      <c r="M104" s="164">
        <f t="shared" si="25"/>
        <v>100</v>
      </c>
    </row>
    <row r="105" spans="1:13" s="48" customFormat="1" ht="45" x14ac:dyDescent="0.25">
      <c r="A105" s="65" t="s">
        <v>9</v>
      </c>
      <c r="B105" s="35"/>
      <c r="C105" s="35"/>
      <c r="D105" s="35"/>
      <c r="E105" s="67">
        <v>851</v>
      </c>
      <c r="F105" s="67" t="s">
        <v>13</v>
      </c>
      <c r="G105" s="67" t="s">
        <v>64</v>
      </c>
      <c r="H105" s="155" t="s">
        <v>571</v>
      </c>
      <c r="I105" s="87" t="s">
        <v>22</v>
      </c>
      <c r="J105" s="90">
        <v>315000</v>
      </c>
      <c r="K105" s="90">
        <v>315000</v>
      </c>
      <c r="L105" s="170">
        <v>315000</v>
      </c>
      <c r="M105" s="164">
        <f t="shared" si="25"/>
        <v>100</v>
      </c>
    </row>
    <row r="106" spans="1:13" s="169" customFormat="1" ht="28.5" x14ac:dyDescent="0.25">
      <c r="A106" s="165" t="s">
        <v>66</v>
      </c>
      <c r="B106" s="166"/>
      <c r="C106" s="166"/>
      <c r="D106" s="178"/>
      <c r="E106" s="67">
        <v>851</v>
      </c>
      <c r="F106" s="173" t="s">
        <v>30</v>
      </c>
      <c r="G106" s="173"/>
      <c r="H106" s="155" t="s">
        <v>48</v>
      </c>
      <c r="I106" s="167"/>
      <c r="J106" s="144">
        <f>J107+J114+J121</f>
        <v>18725776.960000001</v>
      </c>
      <c r="K106" s="144">
        <f t="shared" ref="K106:L106" si="55">K107+K114+K121</f>
        <v>16425776.960000001</v>
      </c>
      <c r="L106" s="144">
        <f t="shared" si="55"/>
        <v>3847043.0300000003</v>
      </c>
      <c r="M106" s="164">
        <f t="shared" si="25"/>
        <v>23.420767488614434</v>
      </c>
    </row>
    <row r="107" spans="1:13" s="169" customFormat="1" x14ac:dyDescent="0.25">
      <c r="A107" s="165" t="s">
        <v>67</v>
      </c>
      <c r="B107" s="166"/>
      <c r="C107" s="166"/>
      <c r="D107" s="178"/>
      <c r="E107" s="67">
        <v>851</v>
      </c>
      <c r="F107" s="173" t="s">
        <v>30</v>
      </c>
      <c r="G107" s="173" t="s">
        <v>11</v>
      </c>
      <c r="H107" s="155" t="s">
        <v>48</v>
      </c>
      <c r="I107" s="167"/>
      <c r="J107" s="144">
        <f>J108+J111</f>
        <v>161676</v>
      </c>
      <c r="K107" s="144">
        <f t="shared" ref="K107:L107" si="56">K108+K111</f>
        <v>161676</v>
      </c>
      <c r="L107" s="144">
        <f t="shared" si="56"/>
        <v>71961.350000000006</v>
      </c>
      <c r="M107" s="164">
        <f t="shared" si="25"/>
        <v>44.50960563101512</v>
      </c>
    </row>
    <row r="108" spans="1:13" s="169" customFormat="1" ht="75" x14ac:dyDescent="0.25">
      <c r="A108" s="65" t="s">
        <v>68</v>
      </c>
      <c r="B108" s="35"/>
      <c r="C108" s="35"/>
      <c r="D108" s="179"/>
      <c r="E108" s="67">
        <v>851</v>
      </c>
      <c r="F108" s="67" t="s">
        <v>30</v>
      </c>
      <c r="G108" s="67" t="s">
        <v>11</v>
      </c>
      <c r="H108" s="155" t="s">
        <v>574</v>
      </c>
      <c r="I108" s="87"/>
      <c r="J108" s="90">
        <f t="shared" ref="J108:L109" si="57">J109</f>
        <v>90603</v>
      </c>
      <c r="K108" s="90">
        <f t="shared" si="57"/>
        <v>90603</v>
      </c>
      <c r="L108" s="170">
        <f t="shared" si="57"/>
        <v>42347.6</v>
      </c>
      <c r="M108" s="164">
        <f t="shared" si="25"/>
        <v>46.739732679933333</v>
      </c>
    </row>
    <row r="109" spans="1:13" s="169" customFormat="1" ht="45" x14ac:dyDescent="0.25">
      <c r="A109" s="65" t="s">
        <v>20</v>
      </c>
      <c r="B109" s="35"/>
      <c r="C109" s="35"/>
      <c r="D109" s="35"/>
      <c r="E109" s="67">
        <v>851</v>
      </c>
      <c r="F109" s="67" t="s">
        <v>30</v>
      </c>
      <c r="G109" s="67" t="s">
        <v>11</v>
      </c>
      <c r="H109" s="155" t="s">
        <v>574</v>
      </c>
      <c r="I109" s="87" t="s">
        <v>21</v>
      </c>
      <c r="J109" s="90">
        <f t="shared" si="57"/>
        <v>90603</v>
      </c>
      <c r="K109" s="90">
        <f t="shared" si="57"/>
        <v>90603</v>
      </c>
      <c r="L109" s="170">
        <f t="shared" si="57"/>
        <v>42347.6</v>
      </c>
      <c r="M109" s="164">
        <f t="shared" si="25"/>
        <v>46.739732679933333</v>
      </c>
    </row>
    <row r="110" spans="1:13" s="169" customFormat="1" ht="45" x14ac:dyDescent="0.25">
      <c r="A110" s="65" t="s">
        <v>9</v>
      </c>
      <c r="B110" s="35"/>
      <c r="C110" s="35"/>
      <c r="D110" s="35"/>
      <c r="E110" s="67">
        <v>851</v>
      </c>
      <c r="F110" s="67" t="s">
        <v>30</v>
      </c>
      <c r="G110" s="67" t="s">
        <v>11</v>
      </c>
      <c r="H110" s="155" t="s">
        <v>574</v>
      </c>
      <c r="I110" s="87" t="s">
        <v>22</v>
      </c>
      <c r="J110" s="90">
        <v>90603</v>
      </c>
      <c r="K110" s="90">
        <v>90603</v>
      </c>
      <c r="L110" s="170">
        <v>42347.6</v>
      </c>
      <c r="M110" s="164">
        <f t="shared" si="25"/>
        <v>46.739732679933333</v>
      </c>
    </row>
    <row r="111" spans="1:13" s="169" customFormat="1" ht="165" x14ac:dyDescent="0.25">
      <c r="A111" s="65" t="s">
        <v>69</v>
      </c>
      <c r="B111" s="35"/>
      <c r="C111" s="35"/>
      <c r="D111" s="35"/>
      <c r="E111" s="67">
        <v>851</v>
      </c>
      <c r="F111" s="67" t="s">
        <v>30</v>
      </c>
      <c r="G111" s="67" t="s">
        <v>11</v>
      </c>
      <c r="H111" s="155" t="s">
        <v>575</v>
      </c>
      <c r="I111" s="87"/>
      <c r="J111" s="90">
        <f t="shared" ref="J111:L112" si="58">J112</f>
        <v>71073</v>
      </c>
      <c r="K111" s="90">
        <f t="shared" si="58"/>
        <v>71073</v>
      </c>
      <c r="L111" s="170">
        <f t="shared" si="58"/>
        <v>29613.75</v>
      </c>
      <c r="M111" s="164">
        <f t="shared" si="25"/>
        <v>41.666666666666671</v>
      </c>
    </row>
    <row r="112" spans="1:13" s="169" customFormat="1" ht="30" x14ac:dyDescent="0.25">
      <c r="A112" s="65" t="s">
        <v>34</v>
      </c>
      <c r="B112" s="35"/>
      <c r="C112" s="35"/>
      <c r="D112" s="35"/>
      <c r="E112" s="67">
        <v>851</v>
      </c>
      <c r="F112" s="67" t="s">
        <v>30</v>
      </c>
      <c r="G112" s="67" t="s">
        <v>11</v>
      </c>
      <c r="H112" s="155" t="s">
        <v>575</v>
      </c>
      <c r="I112" s="87" t="s">
        <v>35</v>
      </c>
      <c r="J112" s="90">
        <f t="shared" si="58"/>
        <v>71073</v>
      </c>
      <c r="K112" s="90">
        <f t="shared" si="58"/>
        <v>71073</v>
      </c>
      <c r="L112" s="170">
        <f t="shared" si="58"/>
        <v>29613.75</v>
      </c>
      <c r="M112" s="164">
        <f t="shared" ref="M112:M150" si="59">L112/K112*100</f>
        <v>41.666666666666671</v>
      </c>
    </row>
    <row r="113" spans="1:13" s="169" customFormat="1" ht="30" x14ac:dyDescent="0.25">
      <c r="A113" s="65" t="s">
        <v>61</v>
      </c>
      <c r="B113" s="35"/>
      <c r="C113" s="35"/>
      <c r="D113" s="35"/>
      <c r="E113" s="67">
        <v>851</v>
      </c>
      <c r="F113" s="67" t="s">
        <v>30</v>
      </c>
      <c r="G113" s="67" t="s">
        <v>11</v>
      </c>
      <c r="H113" s="155" t="s">
        <v>575</v>
      </c>
      <c r="I113" s="87" t="s">
        <v>62</v>
      </c>
      <c r="J113" s="90">
        <v>71073</v>
      </c>
      <c r="K113" s="90">
        <v>71073</v>
      </c>
      <c r="L113" s="170">
        <v>29613.75</v>
      </c>
      <c r="M113" s="164">
        <f t="shared" si="59"/>
        <v>41.666666666666671</v>
      </c>
    </row>
    <row r="114" spans="1:13" s="169" customFormat="1" x14ac:dyDescent="0.25">
      <c r="A114" s="180" t="s">
        <v>70</v>
      </c>
      <c r="B114" s="181"/>
      <c r="C114" s="181"/>
      <c r="D114" s="182"/>
      <c r="E114" s="85">
        <v>851</v>
      </c>
      <c r="F114" s="183" t="s">
        <v>30</v>
      </c>
      <c r="G114" s="183" t="s">
        <v>44</v>
      </c>
      <c r="H114" s="184" t="s">
        <v>48</v>
      </c>
      <c r="I114" s="185"/>
      <c r="J114" s="186">
        <f>J115+J118</f>
        <v>2009056</v>
      </c>
      <c r="K114" s="186">
        <f t="shared" ref="K114:L114" si="60">K115+K118</f>
        <v>2009056</v>
      </c>
      <c r="L114" s="186">
        <f t="shared" si="60"/>
        <v>303008</v>
      </c>
      <c r="M114" s="164">
        <f t="shared" si="59"/>
        <v>15.082108214006976</v>
      </c>
    </row>
    <row r="115" spans="1:13" s="48" customFormat="1" ht="45" x14ac:dyDescent="0.25">
      <c r="A115" s="172" t="s">
        <v>75</v>
      </c>
      <c r="B115" s="35"/>
      <c r="C115" s="35"/>
      <c r="D115" s="179"/>
      <c r="E115" s="67">
        <v>851</v>
      </c>
      <c r="F115" s="67" t="s">
        <v>30</v>
      </c>
      <c r="G115" s="67" t="s">
        <v>44</v>
      </c>
      <c r="H115" s="67" t="s">
        <v>576</v>
      </c>
      <c r="I115" s="87"/>
      <c r="J115" s="90">
        <f t="shared" ref="J115:L119" si="61">J116</f>
        <v>1930000</v>
      </c>
      <c r="K115" s="90">
        <f t="shared" si="61"/>
        <v>1930000</v>
      </c>
      <c r="L115" s="170">
        <f t="shared" si="61"/>
        <v>263480</v>
      </c>
      <c r="M115" s="164">
        <f t="shared" si="59"/>
        <v>13.651813471502591</v>
      </c>
    </row>
    <row r="116" spans="1:13" s="48" customFormat="1" ht="45" x14ac:dyDescent="0.25">
      <c r="A116" s="35" t="s">
        <v>71</v>
      </c>
      <c r="B116" s="35"/>
      <c r="C116" s="35"/>
      <c r="D116" s="179"/>
      <c r="E116" s="67">
        <v>851</v>
      </c>
      <c r="F116" s="67" t="s">
        <v>30</v>
      </c>
      <c r="G116" s="67" t="s">
        <v>44</v>
      </c>
      <c r="H116" s="67" t="s">
        <v>576</v>
      </c>
      <c r="I116" s="87" t="s">
        <v>72</v>
      </c>
      <c r="J116" s="90">
        <f t="shared" si="61"/>
        <v>1930000</v>
      </c>
      <c r="K116" s="90">
        <f t="shared" si="61"/>
        <v>1930000</v>
      </c>
      <c r="L116" s="170">
        <f t="shared" si="61"/>
        <v>263480</v>
      </c>
      <c r="M116" s="164">
        <f t="shared" si="59"/>
        <v>13.651813471502591</v>
      </c>
    </row>
    <row r="117" spans="1:13" s="48" customFormat="1" ht="30" x14ac:dyDescent="0.25">
      <c r="A117" s="35" t="s">
        <v>73</v>
      </c>
      <c r="B117" s="35"/>
      <c r="C117" s="35"/>
      <c r="D117" s="179"/>
      <c r="E117" s="67">
        <v>851</v>
      </c>
      <c r="F117" s="67" t="s">
        <v>30</v>
      </c>
      <c r="G117" s="67" t="s">
        <v>44</v>
      </c>
      <c r="H117" s="67" t="s">
        <v>576</v>
      </c>
      <c r="I117" s="87" t="s">
        <v>74</v>
      </c>
      <c r="J117" s="90">
        <v>1930000</v>
      </c>
      <c r="K117" s="90">
        <v>1930000</v>
      </c>
      <c r="L117" s="170">
        <v>263480</v>
      </c>
      <c r="M117" s="164">
        <f t="shared" si="59"/>
        <v>13.651813471502591</v>
      </c>
    </row>
    <row r="118" spans="1:13" s="48" customFormat="1" ht="30" x14ac:dyDescent="0.25">
      <c r="A118" s="187" t="s">
        <v>253</v>
      </c>
      <c r="B118" s="35"/>
      <c r="C118" s="35"/>
      <c r="D118" s="179"/>
      <c r="E118" s="67">
        <v>851</v>
      </c>
      <c r="F118" s="67" t="s">
        <v>30</v>
      </c>
      <c r="G118" s="67" t="s">
        <v>44</v>
      </c>
      <c r="H118" s="67" t="s">
        <v>577</v>
      </c>
      <c r="I118" s="87"/>
      <c r="J118" s="90">
        <f t="shared" si="61"/>
        <v>79056</v>
      </c>
      <c r="K118" s="90">
        <f t="shared" si="61"/>
        <v>79056</v>
      </c>
      <c r="L118" s="170">
        <f t="shared" si="61"/>
        <v>39528</v>
      </c>
      <c r="M118" s="164">
        <f t="shared" si="59"/>
        <v>50</v>
      </c>
    </row>
    <row r="119" spans="1:13" s="48" customFormat="1" ht="45" x14ac:dyDescent="0.25">
      <c r="A119" s="35" t="s">
        <v>20</v>
      </c>
      <c r="B119" s="35"/>
      <c r="C119" s="35"/>
      <c r="D119" s="179"/>
      <c r="E119" s="67">
        <v>851</v>
      </c>
      <c r="F119" s="67" t="s">
        <v>30</v>
      </c>
      <c r="G119" s="67" t="s">
        <v>44</v>
      </c>
      <c r="H119" s="67" t="s">
        <v>577</v>
      </c>
      <c r="I119" s="87" t="s">
        <v>21</v>
      </c>
      <c r="J119" s="90">
        <f t="shared" si="61"/>
        <v>79056</v>
      </c>
      <c r="K119" s="90">
        <f t="shared" si="61"/>
        <v>79056</v>
      </c>
      <c r="L119" s="170">
        <f t="shared" si="61"/>
        <v>39528</v>
      </c>
      <c r="M119" s="164">
        <f t="shared" si="59"/>
        <v>50</v>
      </c>
    </row>
    <row r="120" spans="1:13" s="48" customFormat="1" ht="45" x14ac:dyDescent="0.25">
      <c r="A120" s="35" t="s">
        <v>9</v>
      </c>
      <c r="B120" s="35"/>
      <c r="C120" s="35"/>
      <c r="D120" s="179"/>
      <c r="E120" s="67">
        <v>851</v>
      </c>
      <c r="F120" s="67" t="s">
        <v>30</v>
      </c>
      <c r="G120" s="67" t="s">
        <v>44</v>
      </c>
      <c r="H120" s="67" t="s">
        <v>577</v>
      </c>
      <c r="I120" s="87" t="s">
        <v>22</v>
      </c>
      <c r="J120" s="90">
        <v>79056</v>
      </c>
      <c r="K120" s="90">
        <v>79056</v>
      </c>
      <c r="L120" s="170">
        <v>39528</v>
      </c>
      <c r="M120" s="164">
        <f t="shared" si="59"/>
        <v>50</v>
      </c>
    </row>
    <row r="121" spans="1:13" s="169" customFormat="1" ht="42.75" x14ac:dyDescent="0.25">
      <c r="A121" s="165" t="s">
        <v>276</v>
      </c>
      <c r="B121" s="166"/>
      <c r="C121" s="166"/>
      <c r="D121" s="178"/>
      <c r="E121" s="173">
        <v>851</v>
      </c>
      <c r="F121" s="173" t="s">
        <v>30</v>
      </c>
      <c r="G121" s="173" t="s">
        <v>30</v>
      </c>
      <c r="H121" s="155" t="s">
        <v>48</v>
      </c>
      <c r="I121" s="167"/>
      <c r="J121" s="144">
        <f>J122+J125</f>
        <v>16555044.960000001</v>
      </c>
      <c r="K121" s="144">
        <f t="shared" ref="K121:L121" si="62">K122+K125</f>
        <v>14255044.960000001</v>
      </c>
      <c r="L121" s="144">
        <f t="shared" si="62"/>
        <v>3472073.68</v>
      </c>
      <c r="M121" s="164">
        <f t="shared" si="59"/>
        <v>24.356806237670401</v>
      </c>
    </row>
    <row r="122" spans="1:13" s="48" customFormat="1" ht="45" x14ac:dyDescent="0.25">
      <c r="A122" s="65" t="s">
        <v>277</v>
      </c>
      <c r="B122" s="35"/>
      <c r="C122" s="35"/>
      <c r="D122" s="179"/>
      <c r="E122" s="67">
        <v>851</v>
      </c>
      <c r="F122" s="67" t="s">
        <v>30</v>
      </c>
      <c r="G122" s="67" t="s">
        <v>30</v>
      </c>
      <c r="H122" s="155" t="s">
        <v>584</v>
      </c>
      <c r="I122" s="87"/>
      <c r="J122" s="90">
        <f t="shared" ref="J122:L123" si="63">J123</f>
        <v>13831044.960000001</v>
      </c>
      <c r="K122" s="90">
        <f t="shared" si="63"/>
        <v>13831044.960000001</v>
      </c>
      <c r="L122" s="170">
        <f t="shared" si="63"/>
        <v>3472073.68</v>
      </c>
      <c r="M122" s="164">
        <f t="shared" si="59"/>
        <v>25.103480539911427</v>
      </c>
    </row>
    <row r="123" spans="1:13" s="48" customFormat="1" ht="45" x14ac:dyDescent="0.25">
      <c r="A123" s="65" t="s">
        <v>71</v>
      </c>
      <c r="B123" s="35"/>
      <c r="C123" s="35"/>
      <c r="D123" s="179"/>
      <c r="E123" s="67">
        <v>851</v>
      </c>
      <c r="F123" s="67" t="s">
        <v>30</v>
      </c>
      <c r="G123" s="67" t="s">
        <v>30</v>
      </c>
      <c r="H123" s="155" t="s">
        <v>584</v>
      </c>
      <c r="I123" s="87" t="s">
        <v>72</v>
      </c>
      <c r="J123" s="90">
        <f t="shared" si="63"/>
        <v>13831044.960000001</v>
      </c>
      <c r="K123" s="90">
        <f t="shared" si="63"/>
        <v>13831044.960000001</v>
      </c>
      <c r="L123" s="170">
        <f t="shared" si="63"/>
        <v>3472073.68</v>
      </c>
      <c r="M123" s="164">
        <f t="shared" si="59"/>
        <v>25.103480539911427</v>
      </c>
    </row>
    <row r="124" spans="1:13" s="48" customFormat="1" ht="30" x14ac:dyDescent="0.25">
      <c r="A124" s="65" t="s">
        <v>73</v>
      </c>
      <c r="B124" s="35"/>
      <c r="C124" s="35"/>
      <c r="D124" s="179"/>
      <c r="E124" s="67">
        <v>851</v>
      </c>
      <c r="F124" s="67" t="s">
        <v>30</v>
      </c>
      <c r="G124" s="67" t="s">
        <v>30</v>
      </c>
      <c r="H124" s="155" t="s">
        <v>584</v>
      </c>
      <c r="I124" s="87" t="s">
        <v>74</v>
      </c>
      <c r="J124" s="188">
        <v>13831044.960000001</v>
      </c>
      <c r="K124" s="188">
        <v>13831044.960000001</v>
      </c>
      <c r="L124" s="189">
        <v>3472073.68</v>
      </c>
      <c r="M124" s="164">
        <f t="shared" si="59"/>
        <v>25.103480539911427</v>
      </c>
    </row>
    <row r="125" spans="1:13" s="48" customFormat="1" ht="45" x14ac:dyDescent="0.25">
      <c r="A125" s="65" t="s">
        <v>697</v>
      </c>
      <c r="B125" s="35"/>
      <c r="C125" s="35"/>
      <c r="D125" s="179"/>
      <c r="E125" s="67">
        <v>851</v>
      </c>
      <c r="F125" s="67" t="s">
        <v>30</v>
      </c>
      <c r="G125" s="67" t="s">
        <v>30</v>
      </c>
      <c r="H125" s="155" t="s">
        <v>698</v>
      </c>
      <c r="I125" s="87"/>
      <c r="J125" s="90">
        <f t="shared" ref="J125:L126" si="64">J126</f>
        <v>2724000</v>
      </c>
      <c r="K125" s="90">
        <f t="shared" si="64"/>
        <v>424000</v>
      </c>
      <c r="L125" s="170">
        <f t="shared" si="64"/>
        <v>0</v>
      </c>
      <c r="M125" s="164">
        <f t="shared" si="59"/>
        <v>0</v>
      </c>
    </row>
    <row r="126" spans="1:13" s="48" customFormat="1" ht="45" x14ac:dyDescent="0.25">
      <c r="A126" s="65" t="s">
        <v>20</v>
      </c>
      <c r="B126" s="35"/>
      <c r="C126" s="35"/>
      <c r="D126" s="179"/>
      <c r="E126" s="67">
        <v>851</v>
      </c>
      <c r="F126" s="67" t="s">
        <v>30</v>
      </c>
      <c r="G126" s="67" t="s">
        <v>30</v>
      </c>
      <c r="H126" s="155" t="s">
        <v>698</v>
      </c>
      <c r="I126" s="87" t="s">
        <v>21</v>
      </c>
      <c r="J126" s="90">
        <f t="shared" si="64"/>
        <v>2724000</v>
      </c>
      <c r="K126" s="90">
        <f t="shared" si="64"/>
        <v>424000</v>
      </c>
      <c r="L126" s="170">
        <f t="shared" si="64"/>
        <v>0</v>
      </c>
      <c r="M126" s="164">
        <f t="shared" si="59"/>
        <v>0</v>
      </c>
    </row>
    <row r="127" spans="1:13" s="48" customFormat="1" ht="45" x14ac:dyDescent="0.25">
      <c r="A127" s="65" t="s">
        <v>9</v>
      </c>
      <c r="B127" s="35"/>
      <c r="C127" s="35"/>
      <c r="D127" s="179"/>
      <c r="E127" s="67">
        <v>851</v>
      </c>
      <c r="F127" s="67" t="s">
        <v>30</v>
      </c>
      <c r="G127" s="67" t="s">
        <v>30</v>
      </c>
      <c r="H127" s="155" t="s">
        <v>698</v>
      </c>
      <c r="I127" s="87" t="s">
        <v>22</v>
      </c>
      <c r="J127" s="188">
        <v>2724000</v>
      </c>
      <c r="K127" s="188">
        <v>424000</v>
      </c>
      <c r="L127" s="189"/>
      <c r="M127" s="164">
        <f t="shared" si="59"/>
        <v>0</v>
      </c>
    </row>
    <row r="128" spans="1:13" s="48" customFormat="1" x14ac:dyDescent="0.25">
      <c r="A128" s="165" t="s">
        <v>77</v>
      </c>
      <c r="B128" s="166"/>
      <c r="C128" s="166"/>
      <c r="D128" s="166"/>
      <c r="E128" s="67">
        <v>851</v>
      </c>
      <c r="F128" s="167" t="s">
        <v>78</v>
      </c>
      <c r="G128" s="167"/>
      <c r="H128" s="155" t="s">
        <v>48</v>
      </c>
      <c r="I128" s="167"/>
      <c r="J128" s="144">
        <f t="shared" ref="J128:L128" si="65">J129</f>
        <v>13066900</v>
      </c>
      <c r="K128" s="144">
        <f t="shared" si="65"/>
        <v>13066900</v>
      </c>
      <c r="L128" s="168">
        <f t="shared" si="65"/>
        <v>9271171</v>
      </c>
      <c r="M128" s="164">
        <f t="shared" si="59"/>
        <v>70.951572293351902</v>
      </c>
    </row>
    <row r="129" spans="1:13" s="169" customFormat="1" ht="28.5" x14ac:dyDescent="0.25">
      <c r="A129" s="165" t="s">
        <v>478</v>
      </c>
      <c r="B129" s="166"/>
      <c r="C129" s="166"/>
      <c r="D129" s="166"/>
      <c r="E129" s="173">
        <v>851</v>
      </c>
      <c r="F129" s="167" t="s">
        <v>78</v>
      </c>
      <c r="G129" s="173" t="s">
        <v>46</v>
      </c>
      <c r="H129" s="190" t="s">
        <v>48</v>
      </c>
      <c r="I129" s="167"/>
      <c r="J129" s="191">
        <f>J130+J133+J136+J139+J142</f>
        <v>13066900</v>
      </c>
      <c r="K129" s="191">
        <f t="shared" ref="K129:L129" si="66">K130+K133+K136+K139+K142</f>
        <v>13066900</v>
      </c>
      <c r="L129" s="191">
        <f t="shared" si="66"/>
        <v>9271171</v>
      </c>
      <c r="M129" s="164">
        <f t="shared" si="59"/>
        <v>70.951572293351902</v>
      </c>
    </row>
    <row r="130" spans="1:13" s="169" customFormat="1" ht="30" x14ac:dyDescent="0.25">
      <c r="A130" s="95" t="s">
        <v>532</v>
      </c>
      <c r="B130" s="35"/>
      <c r="C130" s="35"/>
      <c r="D130" s="35"/>
      <c r="E130" s="67">
        <v>851</v>
      </c>
      <c r="F130" s="67" t="s">
        <v>78</v>
      </c>
      <c r="G130" s="67" t="s">
        <v>46</v>
      </c>
      <c r="H130" s="155" t="s">
        <v>665</v>
      </c>
      <c r="I130" s="87"/>
      <c r="J130" s="188">
        <f t="shared" ref="J130:L131" si="67">J131</f>
        <v>5742330</v>
      </c>
      <c r="K130" s="188">
        <f t="shared" si="67"/>
        <v>5742330</v>
      </c>
      <c r="L130" s="189">
        <f t="shared" si="67"/>
        <v>5193344</v>
      </c>
      <c r="M130" s="164">
        <f t="shared" si="59"/>
        <v>90.439664735394871</v>
      </c>
    </row>
    <row r="131" spans="1:13" s="169" customFormat="1" ht="60" x14ac:dyDescent="0.25">
      <c r="A131" s="35" t="s">
        <v>41</v>
      </c>
      <c r="B131" s="35"/>
      <c r="C131" s="35"/>
      <c r="D131" s="35"/>
      <c r="E131" s="67">
        <v>851</v>
      </c>
      <c r="F131" s="87" t="s">
        <v>78</v>
      </c>
      <c r="G131" s="67" t="s">
        <v>46</v>
      </c>
      <c r="H131" s="155" t="s">
        <v>665</v>
      </c>
      <c r="I131" s="87" t="s">
        <v>83</v>
      </c>
      <c r="J131" s="188">
        <f t="shared" si="67"/>
        <v>5742330</v>
      </c>
      <c r="K131" s="188">
        <f t="shared" si="67"/>
        <v>5742330</v>
      </c>
      <c r="L131" s="189">
        <f t="shared" si="67"/>
        <v>5193344</v>
      </c>
      <c r="M131" s="164">
        <f t="shared" si="59"/>
        <v>90.439664735394871</v>
      </c>
    </row>
    <row r="132" spans="1:13" s="169" customFormat="1" ht="30" x14ac:dyDescent="0.25">
      <c r="A132" s="35" t="s">
        <v>84</v>
      </c>
      <c r="B132" s="35"/>
      <c r="C132" s="35"/>
      <c r="D132" s="35"/>
      <c r="E132" s="192">
        <v>851</v>
      </c>
      <c r="F132" s="193" t="s">
        <v>78</v>
      </c>
      <c r="G132" s="87" t="s">
        <v>46</v>
      </c>
      <c r="H132" s="155" t="s">
        <v>665</v>
      </c>
      <c r="I132" s="87" t="s">
        <v>85</v>
      </c>
      <c r="J132" s="188">
        <v>5742330</v>
      </c>
      <c r="K132" s="188">
        <v>5742330</v>
      </c>
      <c r="L132" s="189">
        <v>5193344</v>
      </c>
      <c r="M132" s="164">
        <f t="shared" si="59"/>
        <v>90.439664735394871</v>
      </c>
    </row>
    <row r="133" spans="1:13" s="48" customFormat="1" ht="30" x14ac:dyDescent="0.25">
      <c r="A133" s="65" t="s">
        <v>123</v>
      </c>
      <c r="B133" s="35"/>
      <c r="C133" s="35"/>
      <c r="D133" s="35"/>
      <c r="E133" s="67">
        <v>851</v>
      </c>
      <c r="F133" s="67" t="s">
        <v>78</v>
      </c>
      <c r="G133" s="67" t="s">
        <v>46</v>
      </c>
      <c r="H133" s="155" t="s">
        <v>586</v>
      </c>
      <c r="I133" s="87"/>
      <c r="J133" s="188">
        <f t="shared" ref="J133:L134" si="68">J134</f>
        <v>7108270</v>
      </c>
      <c r="K133" s="188">
        <f t="shared" si="68"/>
        <v>7108270</v>
      </c>
      <c r="L133" s="189">
        <f t="shared" si="68"/>
        <v>3998327</v>
      </c>
      <c r="M133" s="164">
        <f t="shared" si="59"/>
        <v>56.248946649466049</v>
      </c>
    </row>
    <row r="134" spans="1:13" s="48" customFormat="1" ht="60" x14ac:dyDescent="0.25">
      <c r="A134" s="65" t="s">
        <v>41</v>
      </c>
      <c r="B134" s="35"/>
      <c r="C134" s="35"/>
      <c r="D134" s="35"/>
      <c r="E134" s="67">
        <v>851</v>
      </c>
      <c r="F134" s="87" t="s">
        <v>78</v>
      </c>
      <c r="G134" s="67" t="s">
        <v>46</v>
      </c>
      <c r="H134" s="155" t="s">
        <v>586</v>
      </c>
      <c r="I134" s="87" t="s">
        <v>83</v>
      </c>
      <c r="J134" s="188">
        <f t="shared" si="68"/>
        <v>7108270</v>
      </c>
      <c r="K134" s="188">
        <f t="shared" si="68"/>
        <v>7108270</v>
      </c>
      <c r="L134" s="189">
        <f t="shared" si="68"/>
        <v>3998327</v>
      </c>
      <c r="M134" s="164">
        <f t="shared" si="59"/>
        <v>56.248946649466049</v>
      </c>
    </row>
    <row r="135" spans="1:13" s="48" customFormat="1" ht="30" x14ac:dyDescent="0.25">
      <c r="A135" s="65" t="s">
        <v>84</v>
      </c>
      <c r="B135" s="35"/>
      <c r="C135" s="35"/>
      <c r="D135" s="35"/>
      <c r="E135" s="67">
        <v>851</v>
      </c>
      <c r="F135" s="87" t="s">
        <v>78</v>
      </c>
      <c r="G135" s="87" t="s">
        <v>46</v>
      </c>
      <c r="H135" s="155" t="s">
        <v>586</v>
      </c>
      <c r="I135" s="87" t="s">
        <v>85</v>
      </c>
      <c r="J135" s="188">
        <v>7108270</v>
      </c>
      <c r="K135" s="188">
        <v>7108270</v>
      </c>
      <c r="L135" s="189">
        <v>3998327</v>
      </c>
      <c r="M135" s="164">
        <f t="shared" si="59"/>
        <v>56.248946649466049</v>
      </c>
    </row>
    <row r="136" spans="1:13" s="48" customFormat="1" ht="30" x14ac:dyDescent="0.25">
      <c r="A136" s="65" t="s">
        <v>118</v>
      </c>
      <c r="B136" s="35"/>
      <c r="C136" s="35"/>
      <c r="D136" s="35"/>
      <c r="E136" s="67">
        <v>851</v>
      </c>
      <c r="F136" s="87" t="s">
        <v>78</v>
      </c>
      <c r="G136" s="87" t="s">
        <v>46</v>
      </c>
      <c r="H136" s="155" t="s">
        <v>587</v>
      </c>
      <c r="I136" s="87"/>
      <c r="J136" s="188">
        <f t="shared" ref="J136:L137" si="69">J137</f>
        <v>56300</v>
      </c>
      <c r="K136" s="188">
        <f t="shared" si="69"/>
        <v>56300</v>
      </c>
      <c r="L136" s="189">
        <f t="shared" si="69"/>
        <v>3500</v>
      </c>
      <c r="M136" s="164">
        <f t="shared" si="59"/>
        <v>6.2166962699822381</v>
      </c>
    </row>
    <row r="137" spans="1:13" s="48" customFormat="1" ht="60" x14ac:dyDescent="0.25">
      <c r="A137" s="65" t="s">
        <v>41</v>
      </c>
      <c r="B137" s="35"/>
      <c r="C137" s="35"/>
      <c r="D137" s="35"/>
      <c r="E137" s="67">
        <v>851</v>
      </c>
      <c r="F137" s="87" t="s">
        <v>78</v>
      </c>
      <c r="G137" s="87" t="s">
        <v>46</v>
      </c>
      <c r="H137" s="155" t="s">
        <v>587</v>
      </c>
      <c r="I137" s="87" t="s">
        <v>83</v>
      </c>
      <c r="J137" s="188">
        <f t="shared" si="69"/>
        <v>56300</v>
      </c>
      <c r="K137" s="188">
        <f t="shared" si="69"/>
        <v>56300</v>
      </c>
      <c r="L137" s="189">
        <f t="shared" si="69"/>
        <v>3500</v>
      </c>
      <c r="M137" s="164">
        <f t="shared" si="59"/>
        <v>6.2166962699822381</v>
      </c>
    </row>
    <row r="138" spans="1:13" s="48" customFormat="1" ht="30" x14ac:dyDescent="0.25">
      <c r="A138" s="66" t="s">
        <v>84</v>
      </c>
      <c r="B138" s="84"/>
      <c r="C138" s="84"/>
      <c r="D138" s="84"/>
      <c r="E138" s="85">
        <v>851</v>
      </c>
      <c r="F138" s="86" t="s">
        <v>78</v>
      </c>
      <c r="G138" s="85" t="s">
        <v>46</v>
      </c>
      <c r="H138" s="155" t="s">
        <v>587</v>
      </c>
      <c r="I138" s="86" t="s">
        <v>85</v>
      </c>
      <c r="J138" s="188">
        <v>56300</v>
      </c>
      <c r="K138" s="188">
        <v>56300</v>
      </c>
      <c r="L138" s="189">
        <v>3500</v>
      </c>
      <c r="M138" s="164">
        <f t="shared" si="59"/>
        <v>6.2166962699822381</v>
      </c>
    </row>
    <row r="139" spans="1:13" s="48" customFormat="1" ht="45" x14ac:dyDescent="0.25">
      <c r="A139" s="66" t="s">
        <v>119</v>
      </c>
      <c r="B139" s="84"/>
      <c r="C139" s="84"/>
      <c r="D139" s="84"/>
      <c r="E139" s="67">
        <v>851</v>
      </c>
      <c r="F139" s="87" t="s">
        <v>78</v>
      </c>
      <c r="G139" s="87" t="s">
        <v>46</v>
      </c>
      <c r="H139" s="155" t="s">
        <v>588</v>
      </c>
      <c r="I139" s="87"/>
      <c r="J139" s="188">
        <f t="shared" ref="J139:L140" si="70">J140</f>
        <v>4000</v>
      </c>
      <c r="K139" s="188">
        <f t="shared" si="70"/>
        <v>4000</v>
      </c>
      <c r="L139" s="189">
        <f t="shared" si="70"/>
        <v>4000</v>
      </c>
      <c r="M139" s="164">
        <f t="shared" si="59"/>
        <v>100</v>
      </c>
    </row>
    <row r="140" spans="1:13" s="48" customFormat="1" ht="60" x14ac:dyDescent="0.25">
      <c r="A140" s="65" t="s">
        <v>41</v>
      </c>
      <c r="B140" s="84"/>
      <c r="C140" s="84"/>
      <c r="D140" s="84"/>
      <c r="E140" s="67">
        <v>851</v>
      </c>
      <c r="F140" s="87" t="s">
        <v>78</v>
      </c>
      <c r="G140" s="87" t="s">
        <v>46</v>
      </c>
      <c r="H140" s="155" t="s">
        <v>588</v>
      </c>
      <c r="I140" s="87" t="s">
        <v>83</v>
      </c>
      <c r="J140" s="188">
        <f t="shared" si="70"/>
        <v>4000</v>
      </c>
      <c r="K140" s="188">
        <f t="shared" si="70"/>
        <v>4000</v>
      </c>
      <c r="L140" s="189">
        <f t="shared" si="70"/>
        <v>4000</v>
      </c>
      <c r="M140" s="164">
        <f t="shared" si="59"/>
        <v>100</v>
      </c>
    </row>
    <row r="141" spans="1:13" s="48" customFormat="1" ht="30" x14ac:dyDescent="0.25">
      <c r="A141" s="66" t="s">
        <v>84</v>
      </c>
      <c r="B141" s="84"/>
      <c r="C141" s="84"/>
      <c r="D141" s="84"/>
      <c r="E141" s="85">
        <v>851</v>
      </c>
      <c r="F141" s="86" t="s">
        <v>78</v>
      </c>
      <c r="G141" s="85" t="s">
        <v>46</v>
      </c>
      <c r="H141" s="155" t="s">
        <v>588</v>
      </c>
      <c r="I141" s="86" t="s">
        <v>85</v>
      </c>
      <c r="J141" s="188">
        <v>4000</v>
      </c>
      <c r="K141" s="188">
        <v>4000</v>
      </c>
      <c r="L141" s="189">
        <v>4000</v>
      </c>
      <c r="M141" s="164">
        <f t="shared" si="59"/>
        <v>100</v>
      </c>
    </row>
    <row r="142" spans="1:13" s="48" customFormat="1" ht="165" x14ac:dyDescent="0.25">
      <c r="A142" s="65" t="s">
        <v>484</v>
      </c>
      <c r="B142" s="166"/>
      <c r="C142" s="166"/>
      <c r="D142" s="166"/>
      <c r="E142" s="67">
        <v>851</v>
      </c>
      <c r="F142" s="87" t="s">
        <v>78</v>
      </c>
      <c r="G142" s="87" t="s">
        <v>46</v>
      </c>
      <c r="H142" s="155" t="s">
        <v>589</v>
      </c>
      <c r="I142" s="87"/>
      <c r="J142" s="188">
        <f t="shared" ref="J142:L143" si="71">J143</f>
        <v>156000</v>
      </c>
      <c r="K142" s="188">
        <f t="shared" si="71"/>
        <v>156000</v>
      </c>
      <c r="L142" s="189">
        <f t="shared" si="71"/>
        <v>72000</v>
      </c>
      <c r="M142" s="164">
        <f t="shared" si="59"/>
        <v>46.153846153846153</v>
      </c>
    </row>
    <row r="143" spans="1:13" s="48" customFormat="1" ht="60" x14ac:dyDescent="0.25">
      <c r="A143" s="65" t="s">
        <v>41</v>
      </c>
      <c r="B143" s="166"/>
      <c r="C143" s="166"/>
      <c r="D143" s="166"/>
      <c r="E143" s="67">
        <v>851</v>
      </c>
      <c r="F143" s="87" t="s">
        <v>78</v>
      </c>
      <c r="G143" s="87" t="s">
        <v>46</v>
      </c>
      <c r="H143" s="155" t="s">
        <v>589</v>
      </c>
      <c r="I143" s="87" t="s">
        <v>83</v>
      </c>
      <c r="J143" s="188">
        <f t="shared" si="71"/>
        <v>156000</v>
      </c>
      <c r="K143" s="188">
        <f t="shared" si="71"/>
        <v>156000</v>
      </c>
      <c r="L143" s="189">
        <f t="shared" si="71"/>
        <v>72000</v>
      </c>
      <c r="M143" s="164">
        <f t="shared" si="59"/>
        <v>46.153846153846153</v>
      </c>
    </row>
    <row r="144" spans="1:13" s="48" customFormat="1" ht="30" x14ac:dyDescent="0.25">
      <c r="A144" s="65" t="s">
        <v>84</v>
      </c>
      <c r="B144" s="166"/>
      <c r="C144" s="166"/>
      <c r="D144" s="166"/>
      <c r="E144" s="85">
        <v>851</v>
      </c>
      <c r="F144" s="87" t="s">
        <v>78</v>
      </c>
      <c r="G144" s="87" t="s">
        <v>46</v>
      </c>
      <c r="H144" s="155" t="s">
        <v>589</v>
      </c>
      <c r="I144" s="87" t="s">
        <v>85</v>
      </c>
      <c r="J144" s="188">
        <v>156000</v>
      </c>
      <c r="K144" s="188">
        <v>156000</v>
      </c>
      <c r="L144" s="189">
        <v>72000</v>
      </c>
      <c r="M144" s="164">
        <f t="shared" si="59"/>
        <v>46.153846153846153</v>
      </c>
    </row>
    <row r="145" spans="1:13" s="48" customFormat="1" x14ac:dyDescent="0.25">
      <c r="A145" s="165" t="s">
        <v>80</v>
      </c>
      <c r="B145" s="166"/>
      <c r="C145" s="166"/>
      <c r="D145" s="166"/>
      <c r="E145" s="67">
        <v>851</v>
      </c>
      <c r="F145" s="167" t="s">
        <v>58</v>
      </c>
      <c r="G145" s="167"/>
      <c r="H145" s="155" t="s">
        <v>48</v>
      </c>
      <c r="I145" s="167"/>
      <c r="J145" s="144">
        <f>J146+J175</f>
        <v>24242884</v>
      </c>
      <c r="K145" s="144">
        <f>K146+K175</f>
        <v>24242884</v>
      </c>
      <c r="L145" s="168">
        <f>L146+L175</f>
        <v>11031594</v>
      </c>
      <c r="M145" s="164">
        <f t="shared" si="59"/>
        <v>45.504462257873278</v>
      </c>
    </row>
    <row r="146" spans="1:13" s="194" customFormat="1" x14ac:dyDescent="0.25">
      <c r="A146" s="165" t="s">
        <v>81</v>
      </c>
      <c r="B146" s="166"/>
      <c r="C146" s="166"/>
      <c r="D146" s="166"/>
      <c r="E146" s="67">
        <v>851</v>
      </c>
      <c r="F146" s="167" t="s">
        <v>58</v>
      </c>
      <c r="G146" s="167" t="s">
        <v>11</v>
      </c>
      <c r="H146" s="155" t="s">
        <v>48</v>
      </c>
      <c r="I146" s="167"/>
      <c r="J146" s="144">
        <f>J153+J156+J172+J164+J150+J159+J169+J147</f>
        <v>24237884</v>
      </c>
      <c r="K146" s="144">
        <f t="shared" ref="K146:L146" si="72">K153+K156+K172+K164+K150+K159+K169+K147</f>
        <v>24237884</v>
      </c>
      <c r="L146" s="144">
        <f t="shared" si="72"/>
        <v>11031594</v>
      </c>
      <c r="M146" s="164">
        <f t="shared" si="59"/>
        <v>45.51384931126826</v>
      </c>
    </row>
    <row r="147" spans="1:13" s="48" customFormat="1" ht="30" x14ac:dyDescent="0.25">
      <c r="A147" s="187" t="s">
        <v>532</v>
      </c>
      <c r="B147" s="35"/>
      <c r="C147" s="35"/>
      <c r="D147" s="35"/>
      <c r="E147" s="67">
        <v>851</v>
      </c>
      <c r="F147" s="87" t="s">
        <v>58</v>
      </c>
      <c r="G147" s="87" t="s">
        <v>11</v>
      </c>
      <c r="H147" s="67" t="s">
        <v>600</v>
      </c>
      <c r="I147" s="87"/>
      <c r="J147" s="90">
        <f t="shared" ref="J147:L148" si="73">J148</f>
        <v>107458</v>
      </c>
      <c r="K147" s="90">
        <f t="shared" si="73"/>
        <v>107458</v>
      </c>
      <c r="L147" s="170">
        <f t="shared" si="73"/>
        <v>107458</v>
      </c>
      <c r="M147" s="164">
        <f t="shared" si="59"/>
        <v>100</v>
      </c>
    </row>
    <row r="148" spans="1:13" s="48" customFormat="1" ht="60" x14ac:dyDescent="0.25">
      <c r="A148" s="35" t="s">
        <v>41</v>
      </c>
      <c r="B148" s="35"/>
      <c r="C148" s="35"/>
      <c r="D148" s="35"/>
      <c r="E148" s="67">
        <v>851</v>
      </c>
      <c r="F148" s="87" t="s">
        <v>58</v>
      </c>
      <c r="G148" s="87" t="s">
        <v>11</v>
      </c>
      <c r="H148" s="67" t="s">
        <v>600</v>
      </c>
      <c r="I148" s="87" t="s">
        <v>83</v>
      </c>
      <c r="J148" s="90">
        <f t="shared" si="73"/>
        <v>107458</v>
      </c>
      <c r="K148" s="90">
        <f t="shared" si="73"/>
        <v>107458</v>
      </c>
      <c r="L148" s="170">
        <f t="shared" si="73"/>
        <v>107458</v>
      </c>
      <c r="M148" s="164">
        <f t="shared" si="59"/>
        <v>100</v>
      </c>
    </row>
    <row r="149" spans="1:13" s="48" customFormat="1" ht="30" x14ac:dyDescent="0.25">
      <c r="A149" s="35" t="s">
        <v>42</v>
      </c>
      <c r="B149" s="35"/>
      <c r="C149" s="35"/>
      <c r="D149" s="35"/>
      <c r="E149" s="67">
        <v>851</v>
      </c>
      <c r="F149" s="87" t="s">
        <v>58</v>
      </c>
      <c r="G149" s="87" t="s">
        <v>11</v>
      </c>
      <c r="H149" s="67" t="s">
        <v>600</v>
      </c>
      <c r="I149" s="87" t="s">
        <v>85</v>
      </c>
      <c r="J149" s="90">
        <v>107458</v>
      </c>
      <c r="K149" s="90">
        <v>107458</v>
      </c>
      <c r="L149" s="170">
        <v>107458</v>
      </c>
      <c r="M149" s="164">
        <f t="shared" si="59"/>
        <v>100</v>
      </c>
    </row>
    <row r="150" spans="1:13" s="48" customFormat="1" ht="120" x14ac:dyDescent="0.25">
      <c r="A150" s="65" t="s">
        <v>88</v>
      </c>
      <c r="B150" s="35"/>
      <c r="C150" s="35"/>
      <c r="D150" s="35"/>
      <c r="E150" s="67">
        <v>851</v>
      </c>
      <c r="F150" s="87" t="s">
        <v>58</v>
      </c>
      <c r="G150" s="87" t="s">
        <v>11</v>
      </c>
      <c r="H150" s="155" t="s">
        <v>590</v>
      </c>
      <c r="I150" s="87"/>
      <c r="J150" s="90">
        <f t="shared" ref="J150:L151" si="74">J151</f>
        <v>122400</v>
      </c>
      <c r="K150" s="90">
        <f t="shared" si="74"/>
        <v>122400</v>
      </c>
      <c r="L150" s="170">
        <f t="shared" si="74"/>
        <v>48450</v>
      </c>
      <c r="M150" s="164">
        <f t="shared" si="59"/>
        <v>39.583333333333329</v>
      </c>
    </row>
    <row r="151" spans="1:13" s="48" customFormat="1" ht="60" x14ac:dyDescent="0.25">
      <c r="A151" s="65" t="s">
        <v>41</v>
      </c>
      <c r="B151" s="35"/>
      <c r="C151" s="35"/>
      <c r="D151" s="35"/>
      <c r="E151" s="67">
        <v>851</v>
      </c>
      <c r="F151" s="87" t="s">
        <v>58</v>
      </c>
      <c r="G151" s="87" t="s">
        <v>11</v>
      </c>
      <c r="H151" s="155" t="s">
        <v>590</v>
      </c>
      <c r="I151" s="87" t="s">
        <v>83</v>
      </c>
      <c r="J151" s="90">
        <f t="shared" si="74"/>
        <v>122400</v>
      </c>
      <c r="K151" s="90">
        <f t="shared" si="74"/>
        <v>122400</v>
      </c>
      <c r="L151" s="170">
        <f t="shared" si="74"/>
        <v>48450</v>
      </c>
      <c r="M151" s="164">
        <f t="shared" ref="M151:M202" si="75">L151/K151*100</f>
        <v>39.583333333333329</v>
      </c>
    </row>
    <row r="152" spans="1:13" s="48" customFormat="1" ht="30" x14ac:dyDescent="0.25">
      <c r="A152" s="65" t="s">
        <v>84</v>
      </c>
      <c r="B152" s="35"/>
      <c r="C152" s="35"/>
      <c r="D152" s="35"/>
      <c r="E152" s="67">
        <v>851</v>
      </c>
      <c r="F152" s="87" t="s">
        <v>58</v>
      </c>
      <c r="G152" s="87" t="s">
        <v>11</v>
      </c>
      <c r="H152" s="155" t="s">
        <v>590</v>
      </c>
      <c r="I152" s="87" t="s">
        <v>85</v>
      </c>
      <c r="J152" s="90">
        <v>122400</v>
      </c>
      <c r="K152" s="90">
        <v>122400</v>
      </c>
      <c r="L152" s="170">
        <v>48450</v>
      </c>
      <c r="M152" s="164">
        <f t="shared" si="75"/>
        <v>39.583333333333329</v>
      </c>
    </row>
    <row r="153" spans="1:13" s="48" customFormat="1" ht="30" x14ac:dyDescent="0.25">
      <c r="A153" s="65" t="s">
        <v>82</v>
      </c>
      <c r="B153" s="35"/>
      <c r="C153" s="35"/>
      <c r="D153" s="35"/>
      <c r="E153" s="67">
        <v>851</v>
      </c>
      <c r="F153" s="87" t="s">
        <v>58</v>
      </c>
      <c r="G153" s="87" t="s">
        <v>11</v>
      </c>
      <c r="H153" s="155" t="s">
        <v>591</v>
      </c>
      <c r="I153" s="87"/>
      <c r="J153" s="90">
        <f t="shared" ref="J153:L154" si="76">J154</f>
        <v>10560260</v>
      </c>
      <c r="K153" s="90">
        <f t="shared" si="76"/>
        <v>10560260</v>
      </c>
      <c r="L153" s="170">
        <f t="shared" si="76"/>
        <v>3971700</v>
      </c>
      <c r="M153" s="164">
        <f t="shared" si="75"/>
        <v>37.609869453971775</v>
      </c>
    </row>
    <row r="154" spans="1:13" s="48" customFormat="1" ht="60" x14ac:dyDescent="0.25">
      <c r="A154" s="65" t="s">
        <v>41</v>
      </c>
      <c r="B154" s="166"/>
      <c r="C154" s="166"/>
      <c r="D154" s="166"/>
      <c r="E154" s="67">
        <v>851</v>
      </c>
      <c r="F154" s="87" t="s">
        <v>58</v>
      </c>
      <c r="G154" s="87" t="s">
        <v>11</v>
      </c>
      <c r="H154" s="155" t="s">
        <v>591</v>
      </c>
      <c r="I154" s="87" t="s">
        <v>83</v>
      </c>
      <c r="J154" s="90">
        <f t="shared" si="76"/>
        <v>10560260</v>
      </c>
      <c r="K154" s="90">
        <f t="shared" si="76"/>
        <v>10560260</v>
      </c>
      <c r="L154" s="170">
        <f t="shared" si="76"/>
        <v>3971700</v>
      </c>
      <c r="M154" s="164">
        <f t="shared" si="75"/>
        <v>37.609869453971775</v>
      </c>
    </row>
    <row r="155" spans="1:13" s="48" customFormat="1" ht="30" x14ac:dyDescent="0.25">
      <c r="A155" s="65" t="s">
        <v>84</v>
      </c>
      <c r="B155" s="166"/>
      <c r="C155" s="166"/>
      <c r="D155" s="166"/>
      <c r="E155" s="67">
        <v>851</v>
      </c>
      <c r="F155" s="87" t="s">
        <v>58</v>
      </c>
      <c r="G155" s="87" t="s">
        <v>11</v>
      </c>
      <c r="H155" s="155" t="s">
        <v>591</v>
      </c>
      <c r="I155" s="87" t="s">
        <v>85</v>
      </c>
      <c r="J155" s="90">
        <v>10560260</v>
      </c>
      <c r="K155" s="90">
        <v>10560260</v>
      </c>
      <c r="L155" s="170">
        <v>3971700</v>
      </c>
      <c r="M155" s="164">
        <f t="shared" si="75"/>
        <v>37.609869453971775</v>
      </c>
    </row>
    <row r="156" spans="1:13" s="48" customFormat="1" ht="30" x14ac:dyDescent="0.25">
      <c r="A156" s="65" t="s">
        <v>86</v>
      </c>
      <c r="B156" s="35"/>
      <c r="C156" s="35"/>
      <c r="D156" s="35"/>
      <c r="E156" s="67">
        <v>851</v>
      </c>
      <c r="F156" s="87" t="s">
        <v>58</v>
      </c>
      <c r="G156" s="87" t="s">
        <v>11</v>
      </c>
      <c r="H156" s="155" t="s">
        <v>592</v>
      </c>
      <c r="I156" s="87"/>
      <c r="J156" s="90">
        <f t="shared" ref="J156:L157" si="77">J157</f>
        <v>7430500</v>
      </c>
      <c r="K156" s="90">
        <f t="shared" si="77"/>
        <v>7430500</v>
      </c>
      <c r="L156" s="170">
        <f t="shared" si="77"/>
        <v>3432920</v>
      </c>
      <c r="M156" s="164">
        <f t="shared" si="75"/>
        <v>46.200390283291839</v>
      </c>
    </row>
    <row r="157" spans="1:13" s="48" customFormat="1" ht="60" x14ac:dyDescent="0.25">
      <c r="A157" s="65" t="s">
        <v>41</v>
      </c>
      <c r="B157" s="35"/>
      <c r="C157" s="35"/>
      <c r="D157" s="35"/>
      <c r="E157" s="67">
        <v>851</v>
      </c>
      <c r="F157" s="87" t="s">
        <v>58</v>
      </c>
      <c r="G157" s="87" t="s">
        <v>11</v>
      </c>
      <c r="H157" s="155" t="s">
        <v>592</v>
      </c>
      <c r="I157" s="87">
        <v>600</v>
      </c>
      <c r="J157" s="90">
        <f t="shared" si="77"/>
        <v>7430500</v>
      </c>
      <c r="K157" s="90">
        <f t="shared" si="77"/>
        <v>7430500</v>
      </c>
      <c r="L157" s="170">
        <f t="shared" si="77"/>
        <v>3432920</v>
      </c>
      <c r="M157" s="164">
        <f t="shared" si="75"/>
        <v>46.200390283291839</v>
      </c>
    </row>
    <row r="158" spans="1:13" s="48" customFormat="1" ht="30" x14ac:dyDescent="0.25">
      <c r="A158" s="65" t="s">
        <v>84</v>
      </c>
      <c r="B158" s="35"/>
      <c r="C158" s="35"/>
      <c r="D158" s="35"/>
      <c r="E158" s="67">
        <v>851</v>
      </c>
      <c r="F158" s="87" t="s">
        <v>58</v>
      </c>
      <c r="G158" s="87" t="s">
        <v>11</v>
      </c>
      <c r="H158" s="155" t="s">
        <v>592</v>
      </c>
      <c r="I158" s="87" t="s">
        <v>85</v>
      </c>
      <c r="J158" s="90">
        <v>7430500</v>
      </c>
      <c r="K158" s="90">
        <v>7430500</v>
      </c>
      <c r="L158" s="170">
        <v>3432920</v>
      </c>
      <c r="M158" s="164">
        <f t="shared" si="75"/>
        <v>46.200390283291839</v>
      </c>
    </row>
    <row r="159" spans="1:13" s="48" customFormat="1" ht="30" x14ac:dyDescent="0.25">
      <c r="A159" s="65" t="s">
        <v>89</v>
      </c>
      <c r="B159" s="35"/>
      <c r="C159" s="35"/>
      <c r="D159" s="35"/>
      <c r="E159" s="67">
        <v>851</v>
      </c>
      <c r="F159" s="87" t="s">
        <v>58</v>
      </c>
      <c r="G159" s="87" t="s">
        <v>11</v>
      </c>
      <c r="H159" s="155" t="s">
        <v>593</v>
      </c>
      <c r="I159" s="87"/>
      <c r="J159" s="90">
        <f t="shared" ref="J159" si="78">J160+J162</f>
        <v>205000</v>
      </c>
      <c r="K159" s="90">
        <f t="shared" ref="K159" si="79">K160+K162</f>
        <v>205000</v>
      </c>
      <c r="L159" s="170">
        <f t="shared" ref="L159" si="80">L160+L162</f>
        <v>83100</v>
      </c>
      <c r="M159" s="164">
        <f t="shared" si="75"/>
        <v>40.536585365853661</v>
      </c>
    </row>
    <row r="160" spans="1:13" s="48" customFormat="1" ht="45" x14ac:dyDescent="0.25">
      <c r="A160" s="65" t="s">
        <v>20</v>
      </c>
      <c r="B160" s="95"/>
      <c r="C160" s="95"/>
      <c r="D160" s="95"/>
      <c r="E160" s="67">
        <v>851</v>
      </c>
      <c r="F160" s="87" t="s">
        <v>58</v>
      </c>
      <c r="G160" s="87" t="s">
        <v>11</v>
      </c>
      <c r="H160" s="155" t="s">
        <v>593</v>
      </c>
      <c r="I160" s="87" t="s">
        <v>21</v>
      </c>
      <c r="J160" s="90">
        <f t="shared" ref="J160:L160" si="81">J161</f>
        <v>145000</v>
      </c>
      <c r="K160" s="90">
        <f t="shared" si="81"/>
        <v>145000</v>
      </c>
      <c r="L160" s="170">
        <f t="shared" si="81"/>
        <v>56600</v>
      </c>
      <c r="M160" s="164">
        <f t="shared" si="75"/>
        <v>39.03448275862069</v>
      </c>
    </row>
    <row r="161" spans="1:13" s="48" customFormat="1" ht="45" x14ac:dyDescent="0.25">
      <c r="A161" s="65" t="s">
        <v>9</v>
      </c>
      <c r="B161" s="35"/>
      <c r="C161" s="35"/>
      <c r="D161" s="35"/>
      <c r="E161" s="67">
        <v>851</v>
      </c>
      <c r="F161" s="87" t="s">
        <v>58</v>
      </c>
      <c r="G161" s="87" t="s">
        <v>11</v>
      </c>
      <c r="H161" s="155" t="s">
        <v>593</v>
      </c>
      <c r="I161" s="87" t="s">
        <v>22</v>
      </c>
      <c r="J161" s="90">
        <v>145000</v>
      </c>
      <c r="K161" s="90">
        <v>145000</v>
      </c>
      <c r="L161" s="170">
        <v>56600</v>
      </c>
      <c r="M161" s="164">
        <f t="shared" si="75"/>
        <v>39.03448275862069</v>
      </c>
    </row>
    <row r="162" spans="1:13" s="48" customFormat="1" ht="60" x14ac:dyDescent="0.25">
      <c r="A162" s="65" t="s">
        <v>41</v>
      </c>
      <c r="B162" s="35"/>
      <c r="C162" s="35"/>
      <c r="D162" s="35"/>
      <c r="E162" s="67">
        <v>851</v>
      </c>
      <c r="F162" s="87" t="s">
        <v>58</v>
      </c>
      <c r="G162" s="87" t="s">
        <v>11</v>
      </c>
      <c r="H162" s="155" t="s">
        <v>593</v>
      </c>
      <c r="I162" s="87" t="s">
        <v>83</v>
      </c>
      <c r="J162" s="90">
        <f t="shared" ref="J162:L162" si="82">J163</f>
        <v>60000</v>
      </c>
      <c r="K162" s="90">
        <f t="shared" si="82"/>
        <v>60000</v>
      </c>
      <c r="L162" s="170">
        <f t="shared" si="82"/>
        <v>26500</v>
      </c>
      <c r="M162" s="164">
        <f t="shared" si="75"/>
        <v>44.166666666666664</v>
      </c>
    </row>
    <row r="163" spans="1:13" s="48" customFormat="1" ht="30" x14ac:dyDescent="0.25">
      <c r="A163" s="65" t="s">
        <v>84</v>
      </c>
      <c r="B163" s="35"/>
      <c r="C163" s="35"/>
      <c r="D163" s="35"/>
      <c r="E163" s="67">
        <v>851</v>
      </c>
      <c r="F163" s="87" t="s">
        <v>58</v>
      </c>
      <c r="G163" s="87" t="s">
        <v>11</v>
      </c>
      <c r="H163" s="155" t="s">
        <v>593</v>
      </c>
      <c r="I163" s="87" t="s">
        <v>85</v>
      </c>
      <c r="J163" s="90">
        <v>60000</v>
      </c>
      <c r="K163" s="90">
        <v>60000</v>
      </c>
      <c r="L163" s="170">
        <v>26500</v>
      </c>
      <c r="M163" s="164">
        <f t="shared" si="75"/>
        <v>44.166666666666664</v>
      </c>
    </row>
    <row r="164" spans="1:13" s="48" customFormat="1" ht="120" x14ac:dyDescent="0.25">
      <c r="A164" s="65" t="s">
        <v>475</v>
      </c>
      <c r="B164" s="35"/>
      <c r="C164" s="35"/>
      <c r="D164" s="35"/>
      <c r="E164" s="67">
        <v>851</v>
      </c>
      <c r="F164" s="87" t="s">
        <v>58</v>
      </c>
      <c r="G164" s="87" t="s">
        <v>11</v>
      </c>
      <c r="H164" s="155" t="s">
        <v>595</v>
      </c>
      <c r="I164" s="87"/>
      <c r="J164" s="90">
        <f t="shared" ref="J164" si="83">J165+J167</f>
        <v>5600000</v>
      </c>
      <c r="K164" s="90">
        <f t="shared" ref="K164" si="84">K165+K167</f>
        <v>5600000</v>
      </c>
      <c r="L164" s="170">
        <f t="shared" ref="L164" si="85">L165+L167</f>
        <v>3175700</v>
      </c>
      <c r="M164" s="164">
        <f t="shared" si="75"/>
        <v>56.708928571428572</v>
      </c>
    </row>
    <row r="165" spans="1:13" s="48" customFormat="1" ht="45" x14ac:dyDescent="0.25">
      <c r="A165" s="65" t="s">
        <v>20</v>
      </c>
      <c r="B165" s="35"/>
      <c r="C165" s="35"/>
      <c r="D165" s="35"/>
      <c r="E165" s="67">
        <v>851</v>
      </c>
      <c r="F165" s="87" t="s">
        <v>58</v>
      </c>
      <c r="G165" s="87" t="s">
        <v>11</v>
      </c>
      <c r="H165" s="155" t="s">
        <v>595</v>
      </c>
      <c r="I165" s="87">
        <v>200</v>
      </c>
      <c r="J165" s="90">
        <f t="shared" ref="J165:L165" si="86">J166</f>
        <v>375000</v>
      </c>
      <c r="K165" s="90">
        <f t="shared" si="86"/>
        <v>375000</v>
      </c>
      <c r="L165" s="170">
        <f t="shared" si="86"/>
        <v>185500</v>
      </c>
      <c r="M165" s="164">
        <f t="shared" si="75"/>
        <v>49.466666666666661</v>
      </c>
    </row>
    <row r="166" spans="1:13" s="48" customFormat="1" ht="45" x14ac:dyDescent="0.25">
      <c r="A166" s="65" t="s">
        <v>9</v>
      </c>
      <c r="B166" s="35"/>
      <c r="C166" s="35"/>
      <c r="D166" s="35"/>
      <c r="E166" s="67">
        <v>851</v>
      </c>
      <c r="F166" s="87" t="s">
        <v>58</v>
      </c>
      <c r="G166" s="87" t="s">
        <v>11</v>
      </c>
      <c r="H166" s="155" t="s">
        <v>595</v>
      </c>
      <c r="I166" s="87">
        <v>240</v>
      </c>
      <c r="J166" s="90">
        <v>375000</v>
      </c>
      <c r="K166" s="90">
        <v>375000</v>
      </c>
      <c r="L166" s="170">
        <v>185500</v>
      </c>
      <c r="M166" s="164">
        <f t="shared" si="75"/>
        <v>49.466666666666661</v>
      </c>
    </row>
    <row r="167" spans="1:13" s="48" customFormat="1" ht="60" x14ac:dyDescent="0.25">
      <c r="A167" s="65" t="s">
        <v>41</v>
      </c>
      <c r="B167" s="35"/>
      <c r="C167" s="35"/>
      <c r="D167" s="35"/>
      <c r="E167" s="67">
        <v>851</v>
      </c>
      <c r="F167" s="87" t="s">
        <v>58</v>
      </c>
      <c r="G167" s="87" t="s">
        <v>11</v>
      </c>
      <c r="H167" s="155" t="s">
        <v>595</v>
      </c>
      <c r="I167" s="87">
        <v>600</v>
      </c>
      <c r="J167" s="90">
        <f t="shared" ref="J167:L167" si="87">J168</f>
        <v>5225000</v>
      </c>
      <c r="K167" s="90">
        <f t="shared" si="87"/>
        <v>5225000</v>
      </c>
      <c r="L167" s="170">
        <f t="shared" si="87"/>
        <v>2990200</v>
      </c>
      <c r="M167" s="164">
        <f t="shared" si="75"/>
        <v>57.228708133971296</v>
      </c>
    </row>
    <row r="168" spans="1:13" s="48" customFormat="1" ht="30" x14ac:dyDescent="0.25">
      <c r="A168" s="65" t="s">
        <v>84</v>
      </c>
      <c r="B168" s="35"/>
      <c r="C168" s="35"/>
      <c r="D168" s="35"/>
      <c r="E168" s="67">
        <v>851</v>
      </c>
      <c r="F168" s="87" t="s">
        <v>58</v>
      </c>
      <c r="G168" s="87" t="s">
        <v>11</v>
      </c>
      <c r="H168" s="155" t="s">
        <v>595</v>
      </c>
      <c r="I168" s="87" t="s">
        <v>85</v>
      </c>
      <c r="J168" s="90">
        <v>5225000</v>
      </c>
      <c r="K168" s="90">
        <v>5225000</v>
      </c>
      <c r="L168" s="170">
        <f>2957500+32700</f>
        <v>2990200</v>
      </c>
      <c r="M168" s="164">
        <f t="shared" si="75"/>
        <v>57.228708133971296</v>
      </c>
    </row>
    <row r="169" spans="1:13" s="48" customFormat="1" ht="30" x14ac:dyDescent="0.25">
      <c r="A169" s="187" t="s">
        <v>258</v>
      </c>
      <c r="B169" s="35"/>
      <c r="C169" s="35"/>
      <c r="D169" s="35"/>
      <c r="E169" s="67">
        <v>851</v>
      </c>
      <c r="F169" s="87" t="s">
        <v>58</v>
      </c>
      <c r="G169" s="87" t="s">
        <v>11</v>
      </c>
      <c r="H169" s="67" t="s">
        <v>597</v>
      </c>
      <c r="I169" s="87"/>
      <c r="J169" s="90">
        <f t="shared" ref="J169:L170" si="88">J170</f>
        <v>88667</v>
      </c>
      <c r="K169" s="90">
        <f t="shared" si="88"/>
        <v>88667</v>
      </c>
      <c r="L169" s="170">
        <f t="shared" si="88"/>
        <v>88667</v>
      </c>
      <c r="M169" s="164">
        <f t="shared" si="75"/>
        <v>100</v>
      </c>
    </row>
    <row r="170" spans="1:13" s="48" customFormat="1" ht="60" x14ac:dyDescent="0.25">
      <c r="A170" s="35" t="s">
        <v>41</v>
      </c>
      <c r="B170" s="35"/>
      <c r="C170" s="35"/>
      <c r="D170" s="35"/>
      <c r="E170" s="67">
        <v>851</v>
      </c>
      <c r="F170" s="87" t="s">
        <v>58</v>
      </c>
      <c r="G170" s="87" t="s">
        <v>11</v>
      </c>
      <c r="H170" s="67" t="s">
        <v>597</v>
      </c>
      <c r="I170" s="87" t="s">
        <v>83</v>
      </c>
      <c r="J170" s="90">
        <f t="shared" si="88"/>
        <v>88667</v>
      </c>
      <c r="K170" s="90">
        <f t="shared" si="88"/>
        <v>88667</v>
      </c>
      <c r="L170" s="170">
        <f t="shared" si="88"/>
        <v>88667</v>
      </c>
      <c r="M170" s="164">
        <f t="shared" si="75"/>
        <v>100</v>
      </c>
    </row>
    <row r="171" spans="1:13" s="48" customFormat="1" ht="30" x14ac:dyDescent="0.25">
      <c r="A171" s="35" t="s">
        <v>42</v>
      </c>
      <c r="B171" s="35"/>
      <c r="C171" s="35"/>
      <c r="D171" s="35"/>
      <c r="E171" s="67">
        <v>851</v>
      </c>
      <c r="F171" s="87" t="s">
        <v>58</v>
      </c>
      <c r="G171" s="87" t="s">
        <v>11</v>
      </c>
      <c r="H171" s="67" t="s">
        <v>597</v>
      </c>
      <c r="I171" s="87" t="s">
        <v>85</v>
      </c>
      <c r="J171" s="90">
        <v>88667</v>
      </c>
      <c r="K171" s="90">
        <v>88667</v>
      </c>
      <c r="L171" s="170">
        <v>88667</v>
      </c>
      <c r="M171" s="164">
        <f t="shared" si="75"/>
        <v>100</v>
      </c>
    </row>
    <row r="172" spans="1:13" s="48" customFormat="1" ht="30" x14ac:dyDescent="0.25">
      <c r="A172" s="187" t="s">
        <v>251</v>
      </c>
      <c r="B172" s="35"/>
      <c r="C172" s="35"/>
      <c r="D172" s="35"/>
      <c r="E172" s="67">
        <v>851</v>
      </c>
      <c r="F172" s="87" t="s">
        <v>58</v>
      </c>
      <c r="G172" s="87" t="s">
        <v>11</v>
      </c>
      <c r="H172" s="67" t="s">
        <v>594</v>
      </c>
      <c r="I172" s="87"/>
      <c r="J172" s="90">
        <f t="shared" ref="J172:L173" si="89">J173</f>
        <v>123599</v>
      </c>
      <c r="K172" s="90">
        <f t="shared" si="89"/>
        <v>123599</v>
      </c>
      <c r="L172" s="170">
        <f t="shared" si="89"/>
        <v>123599</v>
      </c>
      <c r="M172" s="164">
        <f t="shared" si="75"/>
        <v>100</v>
      </c>
    </row>
    <row r="173" spans="1:13" s="48" customFormat="1" ht="45" x14ac:dyDescent="0.25">
      <c r="A173" s="35" t="s">
        <v>20</v>
      </c>
      <c r="B173" s="35"/>
      <c r="C173" s="35"/>
      <c r="D173" s="35"/>
      <c r="E173" s="67">
        <v>851</v>
      </c>
      <c r="F173" s="87" t="s">
        <v>58</v>
      </c>
      <c r="G173" s="87" t="s">
        <v>11</v>
      </c>
      <c r="H173" s="67" t="s">
        <v>594</v>
      </c>
      <c r="I173" s="87" t="s">
        <v>21</v>
      </c>
      <c r="J173" s="90">
        <f t="shared" si="89"/>
        <v>123599</v>
      </c>
      <c r="K173" s="90">
        <f t="shared" si="89"/>
        <v>123599</v>
      </c>
      <c r="L173" s="170">
        <f t="shared" si="89"/>
        <v>123599</v>
      </c>
      <c r="M173" s="164">
        <f t="shared" si="75"/>
        <v>100</v>
      </c>
    </row>
    <row r="174" spans="1:13" s="48" customFormat="1" ht="45" x14ac:dyDescent="0.25">
      <c r="A174" s="35" t="s">
        <v>9</v>
      </c>
      <c r="B174" s="35"/>
      <c r="C174" s="35"/>
      <c r="D174" s="35"/>
      <c r="E174" s="67">
        <v>851</v>
      </c>
      <c r="F174" s="87" t="s">
        <v>58</v>
      </c>
      <c r="G174" s="87" t="s">
        <v>11</v>
      </c>
      <c r="H174" s="67" t="s">
        <v>594</v>
      </c>
      <c r="I174" s="87" t="s">
        <v>22</v>
      </c>
      <c r="J174" s="90">
        <v>123599</v>
      </c>
      <c r="K174" s="90">
        <v>123599</v>
      </c>
      <c r="L174" s="170">
        <v>123599</v>
      </c>
      <c r="M174" s="164">
        <f t="shared" si="75"/>
        <v>100</v>
      </c>
    </row>
    <row r="175" spans="1:13" s="48" customFormat="1" ht="28.5" x14ac:dyDescent="0.25">
      <c r="A175" s="195" t="s">
        <v>90</v>
      </c>
      <c r="B175" s="166"/>
      <c r="C175" s="166"/>
      <c r="D175" s="166"/>
      <c r="E175" s="67">
        <v>851</v>
      </c>
      <c r="F175" s="167" t="s">
        <v>58</v>
      </c>
      <c r="G175" s="167" t="s">
        <v>13</v>
      </c>
      <c r="H175" s="155" t="s">
        <v>48</v>
      </c>
      <c r="I175" s="167"/>
      <c r="J175" s="196">
        <f t="shared" ref="J175:L177" si="90">J176</f>
        <v>5000</v>
      </c>
      <c r="K175" s="196">
        <f t="shared" si="90"/>
        <v>5000</v>
      </c>
      <c r="L175" s="197">
        <f t="shared" si="90"/>
        <v>0</v>
      </c>
      <c r="M175" s="164">
        <f t="shared" si="75"/>
        <v>0</v>
      </c>
    </row>
    <row r="176" spans="1:13" s="48" customFormat="1" ht="45" x14ac:dyDescent="0.25">
      <c r="A176" s="172" t="s">
        <v>91</v>
      </c>
      <c r="B176" s="35"/>
      <c r="C176" s="35"/>
      <c r="D176" s="35"/>
      <c r="E176" s="67">
        <v>851</v>
      </c>
      <c r="F176" s="87" t="s">
        <v>58</v>
      </c>
      <c r="G176" s="87" t="s">
        <v>13</v>
      </c>
      <c r="H176" s="155" t="s">
        <v>601</v>
      </c>
      <c r="I176" s="87"/>
      <c r="J176" s="90">
        <f t="shared" si="90"/>
        <v>5000</v>
      </c>
      <c r="K176" s="90">
        <f t="shared" si="90"/>
        <v>5000</v>
      </c>
      <c r="L176" s="170">
        <f t="shared" si="90"/>
        <v>0</v>
      </c>
      <c r="M176" s="164">
        <f t="shared" si="75"/>
        <v>0</v>
      </c>
    </row>
    <row r="177" spans="1:13" s="48" customFormat="1" ht="45" x14ac:dyDescent="0.25">
      <c r="A177" s="35" t="s">
        <v>20</v>
      </c>
      <c r="B177" s="95"/>
      <c r="C177" s="95"/>
      <c r="D177" s="95"/>
      <c r="E177" s="67">
        <v>851</v>
      </c>
      <c r="F177" s="87" t="s">
        <v>58</v>
      </c>
      <c r="G177" s="87" t="s">
        <v>13</v>
      </c>
      <c r="H177" s="155" t="s">
        <v>601</v>
      </c>
      <c r="I177" s="87" t="s">
        <v>21</v>
      </c>
      <c r="J177" s="90">
        <f t="shared" si="90"/>
        <v>5000</v>
      </c>
      <c r="K177" s="90">
        <f t="shared" si="90"/>
        <v>5000</v>
      </c>
      <c r="L177" s="170">
        <f t="shared" si="90"/>
        <v>0</v>
      </c>
      <c r="M177" s="164">
        <f t="shared" si="75"/>
        <v>0</v>
      </c>
    </row>
    <row r="178" spans="1:13" s="48" customFormat="1" ht="45" x14ac:dyDescent="0.25">
      <c r="A178" s="35" t="s">
        <v>9</v>
      </c>
      <c r="B178" s="35"/>
      <c r="C178" s="35"/>
      <c r="D178" s="35"/>
      <c r="E178" s="67">
        <v>851</v>
      </c>
      <c r="F178" s="87" t="s">
        <v>58</v>
      </c>
      <c r="G178" s="87" t="s">
        <v>13</v>
      </c>
      <c r="H178" s="155" t="s">
        <v>601</v>
      </c>
      <c r="I178" s="87" t="s">
        <v>22</v>
      </c>
      <c r="J178" s="90">
        <v>5000</v>
      </c>
      <c r="K178" s="90">
        <v>5000</v>
      </c>
      <c r="L178" s="170"/>
      <c r="M178" s="164">
        <f t="shared" si="75"/>
        <v>0</v>
      </c>
    </row>
    <row r="179" spans="1:13" s="48" customFormat="1" x14ac:dyDescent="0.25">
      <c r="A179" s="195" t="s">
        <v>92</v>
      </c>
      <c r="B179" s="166"/>
      <c r="C179" s="166"/>
      <c r="D179" s="166"/>
      <c r="E179" s="67">
        <v>851</v>
      </c>
      <c r="F179" s="167" t="s">
        <v>93</v>
      </c>
      <c r="G179" s="167"/>
      <c r="H179" s="155" t="s">
        <v>48</v>
      </c>
      <c r="I179" s="167"/>
      <c r="J179" s="144">
        <f t="shared" ref="J179" si="91">J180+J184+J191</f>
        <v>15433157.800000001</v>
      </c>
      <c r="K179" s="144">
        <f t="shared" ref="K179" si="92">K180+K184+K191</f>
        <v>16646473.460000001</v>
      </c>
      <c r="L179" s="168">
        <f t="shared" ref="L179" si="93">L180+L184+L191</f>
        <v>13387566.57</v>
      </c>
      <c r="M179" s="164">
        <f t="shared" si="75"/>
        <v>80.422839120665017</v>
      </c>
    </row>
    <row r="180" spans="1:13" s="48" customFormat="1" x14ac:dyDescent="0.25">
      <c r="A180" s="195" t="s">
        <v>94</v>
      </c>
      <c r="B180" s="166"/>
      <c r="C180" s="166"/>
      <c r="D180" s="166"/>
      <c r="E180" s="67">
        <v>851</v>
      </c>
      <c r="F180" s="167" t="s">
        <v>93</v>
      </c>
      <c r="G180" s="167" t="s">
        <v>11</v>
      </c>
      <c r="H180" s="155" t="s">
        <v>48</v>
      </c>
      <c r="I180" s="167"/>
      <c r="J180" s="144">
        <f t="shared" ref="J180:L182" si="94">J181</f>
        <v>3235700</v>
      </c>
      <c r="K180" s="144">
        <f t="shared" si="94"/>
        <v>3235700</v>
      </c>
      <c r="L180" s="168">
        <f t="shared" si="94"/>
        <v>1496245.11</v>
      </c>
      <c r="M180" s="164">
        <f t="shared" si="75"/>
        <v>46.241774886423343</v>
      </c>
    </row>
    <row r="181" spans="1:13" s="48" customFormat="1" ht="30" x14ac:dyDescent="0.25">
      <c r="A181" s="172" t="s">
        <v>95</v>
      </c>
      <c r="B181" s="35"/>
      <c r="C181" s="35"/>
      <c r="D181" s="35"/>
      <c r="E181" s="67">
        <v>851</v>
      </c>
      <c r="F181" s="87" t="s">
        <v>93</v>
      </c>
      <c r="G181" s="87" t="s">
        <v>11</v>
      </c>
      <c r="H181" s="155" t="s">
        <v>602</v>
      </c>
      <c r="I181" s="87"/>
      <c r="J181" s="90">
        <f t="shared" si="94"/>
        <v>3235700</v>
      </c>
      <c r="K181" s="90">
        <f t="shared" si="94"/>
        <v>3235700</v>
      </c>
      <c r="L181" s="170">
        <f t="shared" si="94"/>
        <v>1496245.11</v>
      </c>
      <c r="M181" s="164">
        <f t="shared" si="75"/>
        <v>46.241774886423343</v>
      </c>
    </row>
    <row r="182" spans="1:13" s="48" customFormat="1" ht="30" x14ac:dyDescent="0.25">
      <c r="A182" s="95" t="s">
        <v>96</v>
      </c>
      <c r="B182" s="95"/>
      <c r="C182" s="95"/>
      <c r="D182" s="95"/>
      <c r="E182" s="67">
        <v>851</v>
      </c>
      <c r="F182" s="87" t="s">
        <v>93</v>
      </c>
      <c r="G182" s="87" t="s">
        <v>11</v>
      </c>
      <c r="H182" s="155" t="s">
        <v>602</v>
      </c>
      <c r="I182" s="87" t="s">
        <v>97</v>
      </c>
      <c r="J182" s="90">
        <f t="shared" si="94"/>
        <v>3235700</v>
      </c>
      <c r="K182" s="90">
        <f t="shared" si="94"/>
        <v>3235700</v>
      </c>
      <c r="L182" s="170">
        <f t="shared" si="94"/>
        <v>1496245.11</v>
      </c>
      <c r="M182" s="164">
        <f t="shared" si="75"/>
        <v>46.241774886423343</v>
      </c>
    </row>
    <row r="183" spans="1:13" s="48" customFormat="1" ht="45" x14ac:dyDescent="0.25">
      <c r="A183" s="95" t="s">
        <v>98</v>
      </c>
      <c r="B183" s="35"/>
      <c r="C183" s="35"/>
      <c r="D183" s="179"/>
      <c r="E183" s="67">
        <v>851</v>
      </c>
      <c r="F183" s="87" t="s">
        <v>93</v>
      </c>
      <c r="G183" s="87" t="s">
        <v>11</v>
      </c>
      <c r="H183" s="155" t="s">
        <v>602</v>
      </c>
      <c r="I183" s="87" t="s">
        <v>99</v>
      </c>
      <c r="J183" s="90">
        <v>3235700</v>
      </c>
      <c r="K183" s="90">
        <v>3235700</v>
      </c>
      <c r="L183" s="170">
        <v>1496245.11</v>
      </c>
      <c r="M183" s="164">
        <f t="shared" si="75"/>
        <v>46.241774886423343</v>
      </c>
    </row>
    <row r="184" spans="1:13" s="48" customFormat="1" x14ac:dyDescent="0.25">
      <c r="A184" s="165" t="s">
        <v>102</v>
      </c>
      <c r="B184" s="166"/>
      <c r="C184" s="166"/>
      <c r="D184" s="166"/>
      <c r="E184" s="67">
        <v>851</v>
      </c>
      <c r="F184" s="167" t="s">
        <v>93</v>
      </c>
      <c r="G184" s="167" t="s">
        <v>13</v>
      </c>
      <c r="H184" s="155" t="s">
        <v>48</v>
      </c>
      <c r="I184" s="167"/>
      <c r="J184" s="144">
        <f t="shared" ref="J184" si="95">J188+J185</f>
        <v>12177457.800000001</v>
      </c>
      <c r="K184" s="144">
        <f t="shared" ref="K184" si="96">K188+K185</f>
        <v>13330773.460000001</v>
      </c>
      <c r="L184" s="168">
        <f t="shared" ref="L184" si="97">L188+L185</f>
        <v>11811321.460000001</v>
      </c>
      <c r="M184" s="164">
        <f t="shared" si="75"/>
        <v>88.60192167724378</v>
      </c>
    </row>
    <row r="185" spans="1:13" s="174" customFormat="1" ht="90" x14ac:dyDescent="0.25">
      <c r="A185" s="65" t="s">
        <v>175</v>
      </c>
      <c r="B185" s="35"/>
      <c r="C185" s="35"/>
      <c r="D185" s="35"/>
      <c r="E185" s="67">
        <v>851</v>
      </c>
      <c r="F185" s="67" t="s">
        <v>93</v>
      </c>
      <c r="G185" s="67" t="s">
        <v>13</v>
      </c>
      <c r="H185" s="155" t="s">
        <v>603</v>
      </c>
      <c r="I185" s="67"/>
      <c r="J185" s="90">
        <f t="shared" ref="J185:L186" si="98">J186</f>
        <v>9026160</v>
      </c>
      <c r="K185" s="90">
        <f t="shared" si="98"/>
        <v>10179475.66</v>
      </c>
      <c r="L185" s="170">
        <f t="shared" si="98"/>
        <v>8660023.6600000001</v>
      </c>
      <c r="M185" s="164">
        <f t="shared" si="75"/>
        <v>85.073376559358067</v>
      </c>
    </row>
    <row r="186" spans="1:13" s="174" customFormat="1" ht="45" x14ac:dyDescent="0.25">
      <c r="A186" s="65" t="s">
        <v>71</v>
      </c>
      <c r="B186" s="35"/>
      <c r="C186" s="35"/>
      <c r="D186" s="35"/>
      <c r="E186" s="67">
        <v>851</v>
      </c>
      <c r="F186" s="67" t="s">
        <v>93</v>
      </c>
      <c r="G186" s="67" t="s">
        <v>13</v>
      </c>
      <c r="H186" s="155" t="s">
        <v>603</v>
      </c>
      <c r="I186" s="67" t="s">
        <v>72</v>
      </c>
      <c r="J186" s="90">
        <f t="shared" si="98"/>
        <v>9026160</v>
      </c>
      <c r="K186" s="90">
        <f t="shared" si="98"/>
        <v>10179475.66</v>
      </c>
      <c r="L186" s="170">
        <f t="shared" si="98"/>
        <v>8660023.6600000001</v>
      </c>
      <c r="M186" s="164">
        <f t="shared" si="75"/>
        <v>85.073376559358067</v>
      </c>
    </row>
    <row r="187" spans="1:13" s="174" customFormat="1" ht="30" x14ac:dyDescent="0.25">
      <c r="A187" s="65" t="s">
        <v>73</v>
      </c>
      <c r="B187" s="35"/>
      <c r="C187" s="35"/>
      <c r="D187" s="35"/>
      <c r="E187" s="67">
        <v>851</v>
      </c>
      <c r="F187" s="67" t="s">
        <v>93</v>
      </c>
      <c r="G187" s="67" t="s">
        <v>13</v>
      </c>
      <c r="H187" s="155" t="s">
        <v>603</v>
      </c>
      <c r="I187" s="67" t="s">
        <v>74</v>
      </c>
      <c r="J187" s="90">
        <v>9026160</v>
      </c>
      <c r="K187" s="90">
        <v>10179475.66</v>
      </c>
      <c r="L187" s="170">
        <v>8660023.6600000001</v>
      </c>
      <c r="M187" s="164">
        <f t="shared" si="75"/>
        <v>85.073376559358067</v>
      </c>
    </row>
    <row r="188" spans="1:13" s="48" customFormat="1" ht="30" x14ac:dyDescent="0.25">
      <c r="A188" s="65" t="s">
        <v>257</v>
      </c>
      <c r="B188" s="95"/>
      <c r="C188" s="95"/>
      <c r="D188" s="95"/>
      <c r="E188" s="67">
        <v>851</v>
      </c>
      <c r="F188" s="87" t="s">
        <v>93</v>
      </c>
      <c r="G188" s="87" t="s">
        <v>13</v>
      </c>
      <c r="H188" s="155" t="s">
        <v>604</v>
      </c>
      <c r="I188" s="87"/>
      <c r="J188" s="90">
        <f t="shared" ref="J188:L189" si="99">J189</f>
        <v>3151297.8</v>
      </c>
      <c r="K188" s="90">
        <f t="shared" si="99"/>
        <v>3151297.8</v>
      </c>
      <c r="L188" s="170">
        <f t="shared" si="99"/>
        <v>3151297.8</v>
      </c>
      <c r="M188" s="164">
        <f t="shared" si="75"/>
        <v>100</v>
      </c>
    </row>
    <row r="189" spans="1:13" s="48" customFormat="1" ht="30" x14ac:dyDescent="0.25">
      <c r="A189" s="65" t="s">
        <v>96</v>
      </c>
      <c r="B189" s="95"/>
      <c r="C189" s="95"/>
      <c r="D189" s="95"/>
      <c r="E189" s="67">
        <v>851</v>
      </c>
      <c r="F189" s="87" t="s">
        <v>93</v>
      </c>
      <c r="G189" s="87" t="s">
        <v>13</v>
      </c>
      <c r="H189" s="155" t="s">
        <v>604</v>
      </c>
      <c r="I189" s="87" t="s">
        <v>97</v>
      </c>
      <c r="J189" s="90">
        <f t="shared" si="99"/>
        <v>3151297.8</v>
      </c>
      <c r="K189" s="90">
        <f t="shared" si="99"/>
        <v>3151297.8</v>
      </c>
      <c r="L189" s="170">
        <f t="shared" si="99"/>
        <v>3151297.8</v>
      </c>
      <c r="M189" s="164">
        <f t="shared" si="75"/>
        <v>100</v>
      </c>
    </row>
    <row r="190" spans="1:13" s="48" customFormat="1" ht="45" x14ac:dyDescent="0.25">
      <c r="A190" s="65" t="s">
        <v>98</v>
      </c>
      <c r="B190" s="95"/>
      <c r="C190" s="95"/>
      <c r="D190" s="95"/>
      <c r="E190" s="67">
        <v>851</v>
      </c>
      <c r="F190" s="87" t="s">
        <v>93</v>
      </c>
      <c r="G190" s="87" t="s">
        <v>13</v>
      </c>
      <c r="H190" s="155" t="s">
        <v>604</v>
      </c>
      <c r="I190" s="87" t="s">
        <v>99</v>
      </c>
      <c r="J190" s="90">
        <v>3151297.8</v>
      </c>
      <c r="K190" s="90">
        <v>3151297.8</v>
      </c>
      <c r="L190" s="170">
        <v>3151297.8</v>
      </c>
      <c r="M190" s="164">
        <f t="shared" si="75"/>
        <v>100</v>
      </c>
    </row>
    <row r="191" spans="1:13" s="48" customFormat="1" ht="28.5" x14ac:dyDescent="0.25">
      <c r="A191" s="165" t="s">
        <v>103</v>
      </c>
      <c r="B191" s="166"/>
      <c r="C191" s="166"/>
      <c r="D191" s="166"/>
      <c r="E191" s="67">
        <v>851</v>
      </c>
      <c r="F191" s="167" t="s">
        <v>93</v>
      </c>
      <c r="G191" s="167" t="s">
        <v>104</v>
      </c>
      <c r="H191" s="155" t="s">
        <v>48</v>
      </c>
      <c r="I191" s="167"/>
      <c r="J191" s="144">
        <f>J192</f>
        <v>20000</v>
      </c>
      <c r="K191" s="144">
        <f>K192</f>
        <v>80000</v>
      </c>
      <c r="L191" s="168">
        <f>L192</f>
        <v>80000</v>
      </c>
      <c r="M191" s="164">
        <f t="shared" si="75"/>
        <v>100</v>
      </c>
    </row>
    <row r="192" spans="1:13" s="48" customFormat="1" ht="30" x14ac:dyDescent="0.25">
      <c r="A192" s="172" t="s">
        <v>101</v>
      </c>
      <c r="B192" s="35"/>
      <c r="C192" s="35"/>
      <c r="D192" s="179"/>
      <c r="E192" s="67">
        <v>851</v>
      </c>
      <c r="F192" s="87" t="s">
        <v>93</v>
      </c>
      <c r="G192" s="87" t="s">
        <v>104</v>
      </c>
      <c r="H192" s="67" t="s">
        <v>224</v>
      </c>
      <c r="I192" s="87"/>
      <c r="J192" s="90">
        <f t="shared" ref="J192:L193" si="100">J193</f>
        <v>20000</v>
      </c>
      <c r="K192" s="90">
        <f t="shared" si="100"/>
        <v>80000</v>
      </c>
      <c r="L192" s="170">
        <f t="shared" si="100"/>
        <v>80000</v>
      </c>
      <c r="M192" s="164">
        <f t="shared" si="75"/>
        <v>100</v>
      </c>
    </row>
    <row r="193" spans="1:13" s="48" customFormat="1" ht="30" x14ac:dyDescent="0.25">
      <c r="A193" s="95" t="s">
        <v>96</v>
      </c>
      <c r="B193" s="35"/>
      <c r="C193" s="35"/>
      <c r="D193" s="179"/>
      <c r="E193" s="67">
        <v>851</v>
      </c>
      <c r="F193" s="87" t="s">
        <v>93</v>
      </c>
      <c r="G193" s="87" t="s">
        <v>104</v>
      </c>
      <c r="H193" s="67" t="s">
        <v>224</v>
      </c>
      <c r="I193" s="87" t="s">
        <v>97</v>
      </c>
      <c r="J193" s="90">
        <f t="shared" si="100"/>
        <v>20000</v>
      </c>
      <c r="K193" s="90">
        <f t="shared" si="100"/>
        <v>80000</v>
      </c>
      <c r="L193" s="170">
        <f t="shared" si="100"/>
        <v>80000</v>
      </c>
      <c r="M193" s="164">
        <f t="shared" si="75"/>
        <v>100</v>
      </c>
    </row>
    <row r="194" spans="1:13" s="48" customFormat="1" ht="45" x14ac:dyDescent="0.25">
      <c r="A194" s="95" t="s">
        <v>98</v>
      </c>
      <c r="B194" s="35"/>
      <c r="C194" s="35"/>
      <c r="D194" s="179"/>
      <c r="E194" s="67">
        <v>851</v>
      </c>
      <c r="F194" s="87" t="s">
        <v>93</v>
      </c>
      <c r="G194" s="87" t="s">
        <v>104</v>
      </c>
      <c r="H194" s="67" t="s">
        <v>224</v>
      </c>
      <c r="I194" s="87" t="s">
        <v>99</v>
      </c>
      <c r="J194" s="90">
        <v>20000</v>
      </c>
      <c r="K194" s="90">
        <v>80000</v>
      </c>
      <c r="L194" s="170">
        <v>80000</v>
      </c>
      <c r="M194" s="164">
        <f t="shared" si="75"/>
        <v>100</v>
      </c>
    </row>
    <row r="195" spans="1:13" s="48" customFormat="1" x14ac:dyDescent="0.25">
      <c r="A195" s="165" t="s">
        <v>107</v>
      </c>
      <c r="B195" s="166"/>
      <c r="C195" s="166"/>
      <c r="D195" s="166"/>
      <c r="E195" s="67">
        <v>851</v>
      </c>
      <c r="F195" s="167" t="s">
        <v>108</v>
      </c>
      <c r="G195" s="167"/>
      <c r="H195" s="155" t="s">
        <v>48</v>
      </c>
      <c r="I195" s="167"/>
      <c r="J195" s="144">
        <f>J200+J196</f>
        <v>2634760</v>
      </c>
      <c r="K195" s="144">
        <f>K200+K196</f>
        <v>880813</v>
      </c>
      <c r="L195" s="168">
        <f>L200+L196</f>
        <v>351679.2</v>
      </c>
      <c r="M195" s="164">
        <f t="shared" si="75"/>
        <v>39.926658666481991</v>
      </c>
    </row>
    <row r="196" spans="1:13" s="48" customFormat="1" x14ac:dyDescent="0.25">
      <c r="A196" s="165" t="s">
        <v>297</v>
      </c>
      <c r="B196" s="166"/>
      <c r="C196" s="166"/>
      <c r="D196" s="166"/>
      <c r="E196" s="67">
        <v>851</v>
      </c>
      <c r="F196" s="167" t="s">
        <v>108</v>
      </c>
      <c r="G196" s="167" t="s">
        <v>11</v>
      </c>
      <c r="H196" s="155" t="s">
        <v>48</v>
      </c>
      <c r="I196" s="167"/>
      <c r="J196" s="144">
        <f>J197</f>
        <v>1846260</v>
      </c>
      <c r="K196" s="144">
        <f t="shared" ref="K196:L196" si="101">K197</f>
        <v>92313</v>
      </c>
      <c r="L196" s="144">
        <f t="shared" si="101"/>
        <v>0</v>
      </c>
      <c r="M196" s="164">
        <f t="shared" si="75"/>
        <v>0</v>
      </c>
    </row>
    <row r="197" spans="1:13" s="48" customFormat="1" ht="60" x14ac:dyDescent="0.25">
      <c r="A197" s="172" t="s">
        <v>548</v>
      </c>
      <c r="B197" s="35"/>
      <c r="C197" s="35"/>
      <c r="D197" s="35"/>
      <c r="E197" s="67">
        <v>851</v>
      </c>
      <c r="F197" s="87" t="s">
        <v>108</v>
      </c>
      <c r="G197" s="87" t="s">
        <v>11</v>
      </c>
      <c r="H197" s="67" t="s">
        <v>605</v>
      </c>
      <c r="I197" s="87"/>
      <c r="J197" s="90">
        <f t="shared" ref="J197:L198" si="102">J198</f>
        <v>1846260</v>
      </c>
      <c r="K197" s="90">
        <f t="shared" si="102"/>
        <v>92313</v>
      </c>
      <c r="L197" s="170">
        <f t="shared" si="102"/>
        <v>0</v>
      </c>
      <c r="M197" s="164">
        <f t="shared" si="75"/>
        <v>0</v>
      </c>
    </row>
    <row r="198" spans="1:13" s="48" customFormat="1" ht="45" x14ac:dyDescent="0.25">
      <c r="A198" s="35" t="s">
        <v>71</v>
      </c>
      <c r="B198" s="35"/>
      <c r="C198" s="35"/>
      <c r="D198" s="35"/>
      <c r="E198" s="67">
        <v>851</v>
      </c>
      <c r="F198" s="87" t="s">
        <v>108</v>
      </c>
      <c r="G198" s="87" t="s">
        <v>11</v>
      </c>
      <c r="H198" s="67" t="s">
        <v>605</v>
      </c>
      <c r="I198" s="87" t="s">
        <v>72</v>
      </c>
      <c r="J198" s="90">
        <f t="shared" si="102"/>
        <v>1846260</v>
      </c>
      <c r="K198" s="90">
        <f t="shared" si="102"/>
        <v>92313</v>
      </c>
      <c r="L198" s="170">
        <f t="shared" si="102"/>
        <v>0</v>
      </c>
      <c r="M198" s="164">
        <f t="shared" si="75"/>
        <v>0</v>
      </c>
    </row>
    <row r="199" spans="1:13" s="48" customFormat="1" ht="30" x14ac:dyDescent="0.25">
      <c r="A199" s="35" t="s">
        <v>73</v>
      </c>
      <c r="B199" s="35"/>
      <c r="C199" s="35"/>
      <c r="D199" s="35"/>
      <c r="E199" s="67">
        <v>851</v>
      </c>
      <c r="F199" s="87" t="s">
        <v>108</v>
      </c>
      <c r="G199" s="87" t="s">
        <v>11</v>
      </c>
      <c r="H199" s="67" t="s">
        <v>605</v>
      </c>
      <c r="I199" s="87" t="s">
        <v>74</v>
      </c>
      <c r="J199" s="90">
        <v>1846260</v>
      </c>
      <c r="K199" s="90">
        <v>92313</v>
      </c>
      <c r="L199" s="170">
        <v>0</v>
      </c>
      <c r="M199" s="164">
        <f t="shared" si="75"/>
        <v>0</v>
      </c>
    </row>
    <row r="200" spans="1:13" s="48" customFormat="1" x14ac:dyDescent="0.25">
      <c r="A200" s="165" t="s">
        <v>109</v>
      </c>
      <c r="B200" s="178"/>
      <c r="C200" s="178"/>
      <c r="D200" s="178"/>
      <c r="E200" s="67">
        <v>851</v>
      </c>
      <c r="F200" s="167" t="s">
        <v>108</v>
      </c>
      <c r="G200" s="167" t="s">
        <v>44</v>
      </c>
      <c r="H200" s="155" t="s">
        <v>48</v>
      </c>
      <c r="I200" s="167"/>
      <c r="J200" s="144">
        <f>J201+J206+J214+J211</f>
        <v>788500</v>
      </c>
      <c r="K200" s="144">
        <f t="shared" ref="K200:L200" si="103">K201+K206+K214+K211</f>
        <v>788500</v>
      </c>
      <c r="L200" s="144">
        <f t="shared" si="103"/>
        <v>351679.2</v>
      </c>
      <c r="M200" s="164">
        <f t="shared" si="75"/>
        <v>44.601039949270771</v>
      </c>
    </row>
    <row r="201" spans="1:13" s="198" customFormat="1" ht="30" x14ac:dyDescent="0.25">
      <c r="A201" s="65" t="s">
        <v>110</v>
      </c>
      <c r="B201" s="35"/>
      <c r="C201" s="35"/>
      <c r="D201" s="35"/>
      <c r="E201" s="67">
        <v>851</v>
      </c>
      <c r="F201" s="87" t="s">
        <v>108</v>
      </c>
      <c r="G201" s="87" t="s">
        <v>44</v>
      </c>
      <c r="H201" s="155" t="s">
        <v>606</v>
      </c>
      <c r="I201" s="87"/>
      <c r="J201" s="90">
        <f t="shared" ref="J201" si="104">J202+J204</f>
        <v>90600</v>
      </c>
      <c r="K201" s="90">
        <f t="shared" ref="K201" si="105">K202+K204</f>
        <v>90600</v>
      </c>
      <c r="L201" s="170">
        <f t="shared" ref="L201" si="106">L202+L204</f>
        <v>25592</v>
      </c>
      <c r="M201" s="164">
        <f t="shared" si="75"/>
        <v>28.247240618101543</v>
      </c>
    </row>
    <row r="202" spans="1:13" s="198" customFormat="1" ht="105" x14ac:dyDescent="0.25">
      <c r="A202" s="65" t="s">
        <v>15</v>
      </c>
      <c r="B202" s="35"/>
      <c r="C202" s="35"/>
      <c r="D202" s="35"/>
      <c r="E202" s="67">
        <v>851</v>
      </c>
      <c r="F202" s="87" t="s">
        <v>108</v>
      </c>
      <c r="G202" s="87" t="s">
        <v>44</v>
      </c>
      <c r="H202" s="155" t="s">
        <v>606</v>
      </c>
      <c r="I202" s="87" t="s">
        <v>17</v>
      </c>
      <c r="J202" s="90">
        <f t="shared" ref="J202:L202" si="107">J203</f>
        <v>26000</v>
      </c>
      <c r="K202" s="90">
        <f t="shared" si="107"/>
        <v>26000</v>
      </c>
      <c r="L202" s="170">
        <f t="shared" si="107"/>
        <v>20400</v>
      </c>
      <c r="M202" s="164">
        <f t="shared" si="75"/>
        <v>78.461538461538467</v>
      </c>
    </row>
    <row r="203" spans="1:13" s="198" customFormat="1" ht="30" x14ac:dyDescent="0.25">
      <c r="A203" s="65" t="s">
        <v>7</v>
      </c>
      <c r="B203" s="35"/>
      <c r="C203" s="35"/>
      <c r="D203" s="35"/>
      <c r="E203" s="67">
        <v>851</v>
      </c>
      <c r="F203" s="87" t="s">
        <v>108</v>
      </c>
      <c r="G203" s="87" t="s">
        <v>44</v>
      </c>
      <c r="H203" s="155" t="s">
        <v>606</v>
      </c>
      <c r="I203" s="87" t="s">
        <v>52</v>
      </c>
      <c r="J203" s="90">
        <v>26000</v>
      </c>
      <c r="K203" s="90">
        <v>26000</v>
      </c>
      <c r="L203" s="170">
        <v>20400</v>
      </c>
      <c r="M203" s="164">
        <f t="shared" ref="M203:M249" si="108">L203/K203*100</f>
        <v>78.461538461538467</v>
      </c>
    </row>
    <row r="204" spans="1:13" s="48" customFormat="1" ht="45" x14ac:dyDescent="0.25">
      <c r="A204" s="65" t="s">
        <v>20</v>
      </c>
      <c r="B204" s="95"/>
      <c r="C204" s="95"/>
      <c r="D204" s="95"/>
      <c r="E204" s="67">
        <v>851</v>
      </c>
      <c r="F204" s="87" t="s">
        <v>108</v>
      </c>
      <c r="G204" s="87" t="s">
        <v>44</v>
      </c>
      <c r="H204" s="155" t="s">
        <v>606</v>
      </c>
      <c r="I204" s="87" t="s">
        <v>21</v>
      </c>
      <c r="J204" s="90">
        <f t="shared" ref="J204:L204" si="109">J205</f>
        <v>64600</v>
      </c>
      <c r="K204" s="90">
        <f t="shared" si="109"/>
        <v>64600</v>
      </c>
      <c r="L204" s="170">
        <f t="shared" si="109"/>
        <v>5192</v>
      </c>
      <c r="M204" s="164">
        <f t="shared" si="108"/>
        <v>8.0371517027863764</v>
      </c>
    </row>
    <row r="205" spans="1:13" s="48" customFormat="1" ht="45" x14ac:dyDescent="0.25">
      <c r="A205" s="65" t="s">
        <v>9</v>
      </c>
      <c r="B205" s="35"/>
      <c r="C205" s="35"/>
      <c r="D205" s="35"/>
      <c r="E205" s="67">
        <v>851</v>
      </c>
      <c r="F205" s="87" t="s">
        <v>108</v>
      </c>
      <c r="G205" s="87" t="s">
        <v>44</v>
      </c>
      <c r="H205" s="155" t="s">
        <v>606</v>
      </c>
      <c r="I205" s="87" t="s">
        <v>22</v>
      </c>
      <c r="J205" s="90">
        <v>64600</v>
      </c>
      <c r="K205" s="90">
        <v>64600</v>
      </c>
      <c r="L205" s="170">
        <v>5192</v>
      </c>
      <c r="M205" s="164">
        <f t="shared" si="108"/>
        <v>8.0371517027863764</v>
      </c>
    </row>
    <row r="206" spans="1:13" s="48" customFormat="1" ht="30" x14ac:dyDescent="0.25">
      <c r="A206" s="65" t="s">
        <v>111</v>
      </c>
      <c r="B206" s="178"/>
      <c r="C206" s="178"/>
      <c r="D206" s="178"/>
      <c r="E206" s="67">
        <v>851</v>
      </c>
      <c r="F206" s="87" t="s">
        <v>108</v>
      </c>
      <c r="G206" s="87" t="s">
        <v>44</v>
      </c>
      <c r="H206" s="155" t="s">
        <v>607</v>
      </c>
      <c r="I206" s="87"/>
      <c r="J206" s="90">
        <f t="shared" ref="J206" si="110">J209+J207</f>
        <v>419900</v>
      </c>
      <c r="K206" s="90">
        <f t="shared" ref="K206" si="111">K209+K207</f>
        <v>419900</v>
      </c>
      <c r="L206" s="170">
        <f t="shared" ref="L206" si="112">L209+L207</f>
        <v>235021.6</v>
      </c>
      <c r="M206" s="164">
        <f t="shared" si="108"/>
        <v>55.970850202429155</v>
      </c>
    </row>
    <row r="207" spans="1:13" s="48" customFormat="1" ht="105" x14ac:dyDescent="0.25">
      <c r="A207" s="65" t="s">
        <v>15</v>
      </c>
      <c r="B207" s="35"/>
      <c r="C207" s="35"/>
      <c r="D207" s="35"/>
      <c r="E207" s="67">
        <v>851</v>
      </c>
      <c r="F207" s="87" t="s">
        <v>108</v>
      </c>
      <c r="G207" s="87" t="s">
        <v>44</v>
      </c>
      <c r="H207" s="155" t="s">
        <v>607</v>
      </c>
      <c r="I207" s="87" t="s">
        <v>17</v>
      </c>
      <c r="J207" s="90">
        <f t="shared" ref="J207:L207" si="113">J208</f>
        <v>211200</v>
      </c>
      <c r="K207" s="90">
        <f t="shared" si="113"/>
        <v>211200</v>
      </c>
      <c r="L207" s="170">
        <f t="shared" si="113"/>
        <v>110200</v>
      </c>
      <c r="M207" s="164">
        <f t="shared" si="108"/>
        <v>52.178030303030297</v>
      </c>
    </row>
    <row r="208" spans="1:13" s="48" customFormat="1" ht="30" x14ac:dyDescent="0.25">
      <c r="A208" s="65" t="s">
        <v>7</v>
      </c>
      <c r="B208" s="35"/>
      <c r="C208" s="35"/>
      <c r="D208" s="35"/>
      <c r="E208" s="67">
        <v>851</v>
      </c>
      <c r="F208" s="87" t="s">
        <v>108</v>
      </c>
      <c r="G208" s="87" t="s">
        <v>44</v>
      </c>
      <c r="H208" s="155" t="s">
        <v>607</v>
      </c>
      <c r="I208" s="87" t="s">
        <v>52</v>
      </c>
      <c r="J208" s="90">
        <v>211200</v>
      </c>
      <c r="K208" s="90">
        <v>211200</v>
      </c>
      <c r="L208" s="170">
        <v>110200</v>
      </c>
      <c r="M208" s="164">
        <f t="shared" si="108"/>
        <v>52.178030303030297</v>
      </c>
    </row>
    <row r="209" spans="1:13" s="48" customFormat="1" ht="45" x14ac:dyDescent="0.25">
      <c r="A209" s="65" t="s">
        <v>20</v>
      </c>
      <c r="B209" s="178"/>
      <c r="C209" s="178"/>
      <c r="D209" s="178"/>
      <c r="E209" s="67">
        <v>851</v>
      </c>
      <c r="F209" s="87" t="s">
        <v>108</v>
      </c>
      <c r="G209" s="87" t="s">
        <v>44</v>
      </c>
      <c r="H209" s="155" t="s">
        <v>607</v>
      </c>
      <c r="I209" s="87" t="s">
        <v>21</v>
      </c>
      <c r="J209" s="90">
        <f t="shared" ref="J209:L209" si="114">J210</f>
        <v>208700</v>
      </c>
      <c r="K209" s="90">
        <f t="shared" si="114"/>
        <v>208700</v>
      </c>
      <c r="L209" s="170">
        <f t="shared" si="114"/>
        <v>124821.6</v>
      </c>
      <c r="M209" s="164">
        <f t="shared" si="108"/>
        <v>59.809103977000476</v>
      </c>
    </row>
    <row r="210" spans="1:13" s="48" customFormat="1" ht="45" x14ac:dyDescent="0.25">
      <c r="A210" s="65" t="s">
        <v>9</v>
      </c>
      <c r="B210" s="178"/>
      <c r="C210" s="178"/>
      <c r="D210" s="178"/>
      <c r="E210" s="67">
        <v>851</v>
      </c>
      <c r="F210" s="87" t="s">
        <v>108</v>
      </c>
      <c r="G210" s="87" t="s">
        <v>44</v>
      </c>
      <c r="H210" s="155" t="s">
        <v>607</v>
      </c>
      <c r="I210" s="87" t="s">
        <v>22</v>
      </c>
      <c r="J210" s="90">
        <v>208700</v>
      </c>
      <c r="K210" s="90">
        <v>208700</v>
      </c>
      <c r="L210" s="170">
        <v>124821.6</v>
      </c>
      <c r="M210" s="164">
        <f t="shared" si="108"/>
        <v>59.809103977000476</v>
      </c>
    </row>
    <row r="211" spans="1:13" s="48" customFormat="1" ht="75" x14ac:dyDescent="0.25">
      <c r="A211" s="65" t="s">
        <v>476</v>
      </c>
      <c r="B211" s="178"/>
      <c r="C211" s="178"/>
      <c r="D211" s="178"/>
      <c r="E211" s="67">
        <v>851</v>
      </c>
      <c r="F211" s="87" t="s">
        <v>108</v>
      </c>
      <c r="G211" s="87" t="s">
        <v>44</v>
      </c>
      <c r="H211" s="155" t="s">
        <v>608</v>
      </c>
      <c r="I211" s="87"/>
      <c r="J211" s="90">
        <f t="shared" ref="J211:L212" si="115">J212</f>
        <v>10000</v>
      </c>
      <c r="K211" s="90">
        <f t="shared" si="115"/>
        <v>10000</v>
      </c>
      <c r="L211" s="170">
        <f t="shared" si="115"/>
        <v>0</v>
      </c>
      <c r="M211" s="164">
        <f t="shared" si="108"/>
        <v>0</v>
      </c>
    </row>
    <row r="212" spans="1:13" s="48" customFormat="1" ht="45" x14ac:dyDescent="0.25">
      <c r="A212" s="65" t="s">
        <v>20</v>
      </c>
      <c r="B212" s="178"/>
      <c r="C212" s="178"/>
      <c r="D212" s="178"/>
      <c r="E212" s="67">
        <v>851</v>
      </c>
      <c r="F212" s="87" t="s">
        <v>108</v>
      </c>
      <c r="G212" s="87" t="s">
        <v>44</v>
      </c>
      <c r="H212" s="155" t="s">
        <v>608</v>
      </c>
      <c r="I212" s="87" t="s">
        <v>21</v>
      </c>
      <c r="J212" s="90">
        <f t="shared" si="115"/>
        <v>10000</v>
      </c>
      <c r="K212" s="90">
        <f t="shared" si="115"/>
        <v>10000</v>
      </c>
      <c r="L212" s="170">
        <f t="shared" si="115"/>
        <v>0</v>
      </c>
      <c r="M212" s="164">
        <f t="shared" si="108"/>
        <v>0</v>
      </c>
    </row>
    <row r="213" spans="1:13" s="48" customFormat="1" ht="45" x14ac:dyDescent="0.25">
      <c r="A213" s="65" t="s">
        <v>9</v>
      </c>
      <c r="B213" s="178"/>
      <c r="C213" s="178"/>
      <c r="D213" s="178"/>
      <c r="E213" s="67">
        <v>851</v>
      </c>
      <c r="F213" s="87" t="s">
        <v>108</v>
      </c>
      <c r="G213" s="87" t="s">
        <v>44</v>
      </c>
      <c r="H213" s="155" t="s">
        <v>608</v>
      </c>
      <c r="I213" s="87" t="s">
        <v>22</v>
      </c>
      <c r="J213" s="90">
        <v>10000</v>
      </c>
      <c r="K213" s="90">
        <v>10000</v>
      </c>
      <c r="L213" s="170">
        <v>0</v>
      </c>
      <c r="M213" s="164">
        <f t="shared" si="108"/>
        <v>0</v>
      </c>
    </row>
    <row r="214" spans="1:13" s="48" customFormat="1" ht="165" x14ac:dyDescent="0.25">
      <c r="A214" s="65" t="s">
        <v>112</v>
      </c>
      <c r="B214" s="178"/>
      <c r="C214" s="178"/>
      <c r="D214" s="178"/>
      <c r="E214" s="67">
        <v>851</v>
      </c>
      <c r="F214" s="87" t="s">
        <v>108</v>
      </c>
      <c r="G214" s="87" t="s">
        <v>44</v>
      </c>
      <c r="H214" s="155" t="s">
        <v>609</v>
      </c>
      <c r="I214" s="87"/>
      <c r="J214" s="90">
        <f>J215+J217</f>
        <v>268000</v>
      </c>
      <c r="K214" s="90">
        <f>K215+K217</f>
        <v>268000</v>
      </c>
      <c r="L214" s="170">
        <f>L215+L217</f>
        <v>91065.600000000006</v>
      </c>
      <c r="M214" s="164">
        <f t="shared" si="108"/>
        <v>33.979701492537316</v>
      </c>
    </row>
    <row r="215" spans="1:13" s="48" customFormat="1" ht="105" x14ac:dyDescent="0.25">
      <c r="A215" s="65" t="s">
        <v>15</v>
      </c>
      <c r="B215" s="35"/>
      <c r="C215" s="35"/>
      <c r="D215" s="35"/>
      <c r="E215" s="67">
        <v>851</v>
      </c>
      <c r="F215" s="87" t="s">
        <v>108</v>
      </c>
      <c r="G215" s="87" t="s">
        <v>44</v>
      </c>
      <c r="H215" s="155" t="s">
        <v>609</v>
      </c>
      <c r="I215" s="87" t="s">
        <v>17</v>
      </c>
      <c r="J215" s="90">
        <f t="shared" ref="J215:L215" si="116">J216</f>
        <v>71000</v>
      </c>
      <c r="K215" s="90">
        <f t="shared" si="116"/>
        <v>71000</v>
      </c>
      <c r="L215" s="170">
        <f t="shared" si="116"/>
        <v>39200</v>
      </c>
      <c r="M215" s="164">
        <f t="shared" si="108"/>
        <v>55.211267605633807</v>
      </c>
    </row>
    <row r="216" spans="1:13" s="48" customFormat="1" ht="30" x14ac:dyDescent="0.25">
      <c r="A216" s="65" t="s">
        <v>7</v>
      </c>
      <c r="B216" s="35"/>
      <c r="C216" s="35"/>
      <c r="D216" s="35"/>
      <c r="E216" s="67">
        <v>851</v>
      </c>
      <c r="F216" s="87" t="s">
        <v>108</v>
      </c>
      <c r="G216" s="87" t="s">
        <v>44</v>
      </c>
      <c r="H216" s="155" t="s">
        <v>609</v>
      </c>
      <c r="I216" s="87" t="s">
        <v>52</v>
      </c>
      <c r="J216" s="90">
        <v>71000</v>
      </c>
      <c r="K216" s="90">
        <v>71000</v>
      </c>
      <c r="L216" s="170">
        <v>39200</v>
      </c>
      <c r="M216" s="164">
        <f t="shared" si="108"/>
        <v>55.211267605633807</v>
      </c>
    </row>
    <row r="217" spans="1:13" s="48" customFormat="1" ht="45" x14ac:dyDescent="0.25">
      <c r="A217" s="65" t="s">
        <v>20</v>
      </c>
      <c r="B217" s="178"/>
      <c r="C217" s="178"/>
      <c r="D217" s="178"/>
      <c r="E217" s="67">
        <v>851</v>
      </c>
      <c r="F217" s="87" t="s">
        <v>108</v>
      </c>
      <c r="G217" s="87" t="s">
        <v>44</v>
      </c>
      <c r="H217" s="155" t="s">
        <v>609</v>
      </c>
      <c r="I217" s="87" t="s">
        <v>21</v>
      </c>
      <c r="J217" s="90">
        <f t="shared" ref="J217:L217" si="117">J218</f>
        <v>197000</v>
      </c>
      <c r="K217" s="90">
        <f t="shared" si="117"/>
        <v>197000</v>
      </c>
      <c r="L217" s="170">
        <f t="shared" si="117"/>
        <v>51865.599999999999</v>
      </c>
      <c r="M217" s="164">
        <f t="shared" si="108"/>
        <v>26.327715736040609</v>
      </c>
    </row>
    <row r="218" spans="1:13" s="48" customFormat="1" ht="45" x14ac:dyDescent="0.25">
      <c r="A218" s="65" t="s">
        <v>9</v>
      </c>
      <c r="B218" s="178"/>
      <c r="C218" s="178"/>
      <c r="D218" s="178"/>
      <c r="E218" s="67">
        <v>851</v>
      </c>
      <c r="F218" s="87" t="s">
        <v>108</v>
      </c>
      <c r="G218" s="87" t="s">
        <v>44</v>
      </c>
      <c r="H218" s="155" t="s">
        <v>609</v>
      </c>
      <c r="I218" s="87" t="s">
        <v>22</v>
      </c>
      <c r="J218" s="90">
        <v>197000</v>
      </c>
      <c r="K218" s="90">
        <v>197000</v>
      </c>
      <c r="L218" s="170">
        <v>51865.599999999999</v>
      </c>
      <c r="M218" s="164">
        <f t="shared" si="108"/>
        <v>26.327715736040609</v>
      </c>
    </row>
    <row r="219" spans="1:13" s="48" customFormat="1" ht="42.75" x14ac:dyDescent="0.25">
      <c r="A219" s="162" t="s">
        <v>114</v>
      </c>
      <c r="B219" s="212"/>
      <c r="C219" s="212"/>
      <c r="D219" s="212"/>
      <c r="E219" s="173">
        <v>852</v>
      </c>
      <c r="F219" s="67"/>
      <c r="G219" s="67"/>
      <c r="H219" s="163" t="s">
        <v>48</v>
      </c>
      <c r="I219" s="87"/>
      <c r="J219" s="144">
        <f>J220+J318</f>
        <v>249355728.93000001</v>
      </c>
      <c r="K219" s="144">
        <f>K220+K318</f>
        <v>247034095.93000001</v>
      </c>
      <c r="L219" s="168">
        <f>L220+L318</f>
        <v>100917009.72999999</v>
      </c>
      <c r="M219" s="164">
        <f t="shared" si="108"/>
        <v>40.851449817111884</v>
      </c>
    </row>
    <row r="220" spans="1:13" s="169" customFormat="1" x14ac:dyDescent="0.25">
      <c r="A220" s="165" t="s">
        <v>77</v>
      </c>
      <c r="B220" s="166"/>
      <c r="C220" s="166"/>
      <c r="D220" s="166"/>
      <c r="E220" s="67">
        <v>852</v>
      </c>
      <c r="F220" s="167" t="s">
        <v>78</v>
      </c>
      <c r="G220" s="167"/>
      <c r="H220" s="155" t="s">
        <v>48</v>
      </c>
      <c r="I220" s="167"/>
      <c r="J220" s="144">
        <f>J221+J237+J277+J293+J299</f>
        <v>240627170.93000001</v>
      </c>
      <c r="K220" s="144">
        <f>K221+K237+K277+K293+K299</f>
        <v>240801137.93000001</v>
      </c>
      <c r="L220" s="168">
        <f>L221+L237+L277+L293+L299</f>
        <v>98209081.489999995</v>
      </c>
      <c r="M220" s="164">
        <f t="shared" si="108"/>
        <v>40.784309548632201</v>
      </c>
    </row>
    <row r="221" spans="1:13" s="169" customFormat="1" x14ac:dyDescent="0.25">
      <c r="A221" s="165" t="s">
        <v>115</v>
      </c>
      <c r="B221" s="166"/>
      <c r="C221" s="166"/>
      <c r="D221" s="166"/>
      <c r="E221" s="67">
        <v>852</v>
      </c>
      <c r="F221" s="167" t="s">
        <v>78</v>
      </c>
      <c r="G221" s="167" t="s">
        <v>11</v>
      </c>
      <c r="H221" s="155" t="s">
        <v>48</v>
      </c>
      <c r="I221" s="167"/>
      <c r="J221" s="144">
        <f>J222+J225+J228+J231+J234</f>
        <v>42653612</v>
      </c>
      <c r="K221" s="144">
        <f t="shared" ref="K221:L221" si="118">K222+K225+K228+K231+K234</f>
        <v>42653612</v>
      </c>
      <c r="L221" s="144">
        <f t="shared" si="118"/>
        <v>19407030</v>
      </c>
      <c r="M221" s="164">
        <f t="shared" si="108"/>
        <v>45.499147879902878</v>
      </c>
    </row>
    <row r="222" spans="1:13" s="169" customFormat="1" ht="345" x14ac:dyDescent="0.25">
      <c r="A222" s="65" t="s">
        <v>483</v>
      </c>
      <c r="B222" s="166"/>
      <c r="C222" s="166"/>
      <c r="D222" s="166"/>
      <c r="E222" s="67">
        <v>852</v>
      </c>
      <c r="F222" s="87" t="s">
        <v>78</v>
      </c>
      <c r="G222" s="87" t="s">
        <v>11</v>
      </c>
      <c r="H222" s="155" t="s">
        <v>611</v>
      </c>
      <c r="I222" s="87"/>
      <c r="J222" s="90">
        <f t="shared" ref="J222:L223" si="119">J223</f>
        <v>31482346</v>
      </c>
      <c r="K222" s="90">
        <f t="shared" si="119"/>
        <v>31482346</v>
      </c>
      <c r="L222" s="170">
        <f t="shared" si="119"/>
        <v>13879028</v>
      </c>
      <c r="M222" s="164">
        <f t="shared" si="108"/>
        <v>44.085113606209653</v>
      </c>
    </row>
    <row r="223" spans="1:13" s="169" customFormat="1" ht="60" x14ac:dyDescent="0.25">
      <c r="A223" s="65" t="s">
        <v>41</v>
      </c>
      <c r="B223" s="166"/>
      <c r="C223" s="166"/>
      <c r="D223" s="166"/>
      <c r="E223" s="67">
        <v>852</v>
      </c>
      <c r="F223" s="87" t="s">
        <v>78</v>
      </c>
      <c r="G223" s="87" t="s">
        <v>11</v>
      </c>
      <c r="H223" s="155" t="s">
        <v>611</v>
      </c>
      <c r="I223" s="87" t="s">
        <v>83</v>
      </c>
      <c r="J223" s="90">
        <f t="shared" si="119"/>
        <v>31482346</v>
      </c>
      <c r="K223" s="90">
        <f t="shared" si="119"/>
        <v>31482346</v>
      </c>
      <c r="L223" s="170">
        <f t="shared" si="119"/>
        <v>13879028</v>
      </c>
      <c r="M223" s="164">
        <f t="shared" si="108"/>
        <v>44.085113606209653</v>
      </c>
    </row>
    <row r="224" spans="1:13" s="169" customFormat="1" ht="30" x14ac:dyDescent="0.25">
      <c r="A224" s="65" t="s">
        <v>84</v>
      </c>
      <c r="B224" s="35"/>
      <c r="C224" s="35"/>
      <c r="D224" s="35"/>
      <c r="E224" s="67">
        <v>852</v>
      </c>
      <c r="F224" s="87" t="s">
        <v>78</v>
      </c>
      <c r="G224" s="87" t="s">
        <v>11</v>
      </c>
      <c r="H224" s="155" t="s">
        <v>611</v>
      </c>
      <c r="I224" s="87" t="s">
        <v>85</v>
      </c>
      <c r="J224" s="90">
        <v>31482346</v>
      </c>
      <c r="K224" s="90">
        <v>31482346</v>
      </c>
      <c r="L224" s="170">
        <v>13879028</v>
      </c>
      <c r="M224" s="164">
        <f t="shared" si="108"/>
        <v>44.085113606209653</v>
      </c>
    </row>
    <row r="225" spans="1:13" s="174" customFormat="1" ht="30" x14ac:dyDescent="0.25">
      <c r="A225" s="65" t="s">
        <v>116</v>
      </c>
      <c r="B225" s="35"/>
      <c r="C225" s="35"/>
      <c r="D225" s="95"/>
      <c r="E225" s="67">
        <v>852</v>
      </c>
      <c r="F225" s="67" t="s">
        <v>78</v>
      </c>
      <c r="G225" s="67" t="s">
        <v>11</v>
      </c>
      <c r="H225" s="155" t="s">
        <v>612</v>
      </c>
      <c r="I225" s="67"/>
      <c r="J225" s="90">
        <f t="shared" ref="J225:L226" si="120">J226</f>
        <v>10381100</v>
      </c>
      <c r="K225" s="90">
        <f t="shared" si="120"/>
        <v>10381100</v>
      </c>
      <c r="L225" s="170">
        <f t="shared" si="120"/>
        <v>5196903</v>
      </c>
      <c r="M225" s="164">
        <f t="shared" si="108"/>
        <v>50.061197753609918</v>
      </c>
    </row>
    <row r="226" spans="1:13" s="174" customFormat="1" ht="60" x14ac:dyDescent="0.25">
      <c r="A226" s="65" t="s">
        <v>41</v>
      </c>
      <c r="B226" s="35"/>
      <c r="C226" s="35"/>
      <c r="D226" s="35"/>
      <c r="E226" s="67">
        <v>852</v>
      </c>
      <c r="F226" s="67" t="s">
        <v>78</v>
      </c>
      <c r="G226" s="67" t="s">
        <v>11</v>
      </c>
      <c r="H226" s="155" t="s">
        <v>612</v>
      </c>
      <c r="I226" s="67" t="s">
        <v>83</v>
      </c>
      <c r="J226" s="90">
        <f t="shared" si="120"/>
        <v>10381100</v>
      </c>
      <c r="K226" s="90">
        <f t="shared" si="120"/>
        <v>10381100</v>
      </c>
      <c r="L226" s="170">
        <f t="shared" si="120"/>
        <v>5196903</v>
      </c>
      <c r="M226" s="164">
        <f t="shared" si="108"/>
        <v>50.061197753609918</v>
      </c>
    </row>
    <row r="227" spans="1:13" s="174" customFormat="1" ht="30" x14ac:dyDescent="0.25">
      <c r="A227" s="65" t="s">
        <v>84</v>
      </c>
      <c r="B227" s="35"/>
      <c r="C227" s="35"/>
      <c r="D227" s="35"/>
      <c r="E227" s="67">
        <v>852</v>
      </c>
      <c r="F227" s="67" t="s">
        <v>78</v>
      </c>
      <c r="G227" s="67" t="s">
        <v>11</v>
      </c>
      <c r="H227" s="155" t="s">
        <v>612</v>
      </c>
      <c r="I227" s="87" t="s">
        <v>85</v>
      </c>
      <c r="J227" s="90">
        <f>7976400+2404700</f>
        <v>10381100</v>
      </c>
      <c r="K227" s="90">
        <f>7976400+2404700</f>
        <v>10381100</v>
      </c>
      <c r="L227" s="170">
        <v>5196903</v>
      </c>
      <c r="M227" s="164">
        <f t="shared" si="108"/>
        <v>50.061197753609918</v>
      </c>
    </row>
    <row r="228" spans="1:13" s="169" customFormat="1" ht="30" x14ac:dyDescent="0.25">
      <c r="A228" s="65" t="s">
        <v>118</v>
      </c>
      <c r="B228" s="166"/>
      <c r="C228" s="166"/>
      <c r="D228" s="166"/>
      <c r="E228" s="67">
        <v>852</v>
      </c>
      <c r="F228" s="87" t="s">
        <v>78</v>
      </c>
      <c r="G228" s="87" t="s">
        <v>11</v>
      </c>
      <c r="H228" s="155" t="s">
        <v>613</v>
      </c>
      <c r="I228" s="87"/>
      <c r="J228" s="90">
        <f t="shared" ref="J228:L229" si="121">J229</f>
        <v>86922</v>
      </c>
      <c r="K228" s="90">
        <f t="shared" si="121"/>
        <v>86922</v>
      </c>
      <c r="L228" s="170">
        <f t="shared" si="121"/>
        <v>86000</v>
      </c>
      <c r="M228" s="164">
        <f t="shared" si="108"/>
        <v>98.939278893720811</v>
      </c>
    </row>
    <row r="229" spans="1:13" s="169" customFormat="1" ht="60" x14ac:dyDescent="0.25">
      <c r="A229" s="65" t="s">
        <v>41</v>
      </c>
      <c r="B229" s="166"/>
      <c r="C229" s="166"/>
      <c r="D229" s="166"/>
      <c r="E229" s="67">
        <v>852</v>
      </c>
      <c r="F229" s="87" t="s">
        <v>78</v>
      </c>
      <c r="G229" s="87" t="s">
        <v>11</v>
      </c>
      <c r="H229" s="155" t="s">
        <v>613</v>
      </c>
      <c r="I229" s="87" t="s">
        <v>83</v>
      </c>
      <c r="J229" s="90">
        <f t="shared" si="121"/>
        <v>86922</v>
      </c>
      <c r="K229" s="90">
        <f t="shared" si="121"/>
        <v>86922</v>
      </c>
      <c r="L229" s="170">
        <f t="shared" si="121"/>
        <v>86000</v>
      </c>
      <c r="M229" s="164">
        <f t="shared" si="108"/>
        <v>98.939278893720811</v>
      </c>
    </row>
    <row r="230" spans="1:13" s="169" customFormat="1" ht="30" x14ac:dyDescent="0.25">
      <c r="A230" s="65" t="s">
        <v>84</v>
      </c>
      <c r="B230" s="35"/>
      <c r="C230" s="35"/>
      <c r="D230" s="35"/>
      <c r="E230" s="67">
        <v>852</v>
      </c>
      <c r="F230" s="87" t="s">
        <v>78</v>
      </c>
      <c r="G230" s="87" t="s">
        <v>11</v>
      </c>
      <c r="H230" s="155" t="s">
        <v>613</v>
      </c>
      <c r="I230" s="87" t="s">
        <v>85</v>
      </c>
      <c r="J230" s="90">
        <v>86922</v>
      </c>
      <c r="K230" s="90">
        <v>86922</v>
      </c>
      <c r="L230" s="170">
        <v>86000</v>
      </c>
      <c r="M230" s="164">
        <f t="shared" si="108"/>
        <v>98.939278893720811</v>
      </c>
    </row>
    <row r="231" spans="1:13" s="48" customFormat="1" ht="45" x14ac:dyDescent="0.25">
      <c r="A231" s="65" t="s">
        <v>119</v>
      </c>
      <c r="B231" s="35"/>
      <c r="C231" s="35"/>
      <c r="D231" s="35"/>
      <c r="E231" s="67">
        <v>852</v>
      </c>
      <c r="F231" s="67" t="s">
        <v>78</v>
      </c>
      <c r="G231" s="87" t="s">
        <v>11</v>
      </c>
      <c r="H231" s="155" t="s">
        <v>615</v>
      </c>
      <c r="I231" s="87"/>
      <c r="J231" s="90">
        <f t="shared" ref="J231:L232" si="122">J232</f>
        <v>243644</v>
      </c>
      <c r="K231" s="90">
        <f t="shared" si="122"/>
        <v>243644</v>
      </c>
      <c r="L231" s="170">
        <f t="shared" si="122"/>
        <v>27299</v>
      </c>
      <c r="M231" s="164">
        <f t="shared" si="108"/>
        <v>11.20446224819819</v>
      </c>
    </row>
    <row r="232" spans="1:13" s="48" customFormat="1" ht="60" x14ac:dyDescent="0.25">
      <c r="A232" s="65" t="s">
        <v>41</v>
      </c>
      <c r="B232" s="35"/>
      <c r="C232" s="35"/>
      <c r="D232" s="35"/>
      <c r="E232" s="67">
        <v>852</v>
      </c>
      <c r="F232" s="87" t="s">
        <v>78</v>
      </c>
      <c r="G232" s="87" t="s">
        <v>11</v>
      </c>
      <c r="H232" s="155" t="s">
        <v>615</v>
      </c>
      <c r="I232" s="87" t="s">
        <v>83</v>
      </c>
      <c r="J232" s="90">
        <f t="shared" si="122"/>
        <v>243644</v>
      </c>
      <c r="K232" s="90">
        <f t="shared" si="122"/>
        <v>243644</v>
      </c>
      <c r="L232" s="170">
        <f t="shared" si="122"/>
        <v>27299</v>
      </c>
      <c r="M232" s="164">
        <f t="shared" si="108"/>
        <v>11.20446224819819</v>
      </c>
    </row>
    <row r="233" spans="1:13" s="48" customFormat="1" ht="30" x14ac:dyDescent="0.25">
      <c r="A233" s="65" t="s">
        <v>84</v>
      </c>
      <c r="B233" s="35"/>
      <c r="C233" s="35"/>
      <c r="D233" s="35"/>
      <c r="E233" s="67">
        <v>852</v>
      </c>
      <c r="F233" s="87" t="s">
        <v>78</v>
      </c>
      <c r="G233" s="87" t="s">
        <v>11</v>
      </c>
      <c r="H233" s="155" t="s">
        <v>615</v>
      </c>
      <c r="I233" s="87" t="s">
        <v>85</v>
      </c>
      <c r="J233" s="90">
        <v>243644</v>
      </c>
      <c r="K233" s="90">
        <v>243644</v>
      </c>
      <c r="L233" s="170">
        <v>27299</v>
      </c>
      <c r="M233" s="164">
        <f t="shared" si="108"/>
        <v>11.20446224819819</v>
      </c>
    </row>
    <row r="234" spans="1:13" s="169" customFormat="1" ht="165" x14ac:dyDescent="0.25">
      <c r="A234" s="65" t="s">
        <v>484</v>
      </c>
      <c r="B234" s="166"/>
      <c r="C234" s="166"/>
      <c r="D234" s="166"/>
      <c r="E234" s="67">
        <v>852</v>
      </c>
      <c r="F234" s="87" t="s">
        <v>78</v>
      </c>
      <c r="G234" s="87" t="s">
        <v>11</v>
      </c>
      <c r="H234" s="155" t="s">
        <v>617</v>
      </c>
      <c r="I234" s="87"/>
      <c r="J234" s="90">
        <f t="shared" ref="J234:L235" si="123">J235</f>
        <v>459600</v>
      </c>
      <c r="K234" s="90">
        <f t="shared" si="123"/>
        <v>459600</v>
      </c>
      <c r="L234" s="170">
        <f t="shared" si="123"/>
        <v>217800</v>
      </c>
      <c r="M234" s="164">
        <f t="shared" si="108"/>
        <v>47.389033942558747</v>
      </c>
    </row>
    <row r="235" spans="1:13" s="169" customFormat="1" ht="60" x14ac:dyDescent="0.25">
      <c r="A235" s="65" t="s">
        <v>41</v>
      </c>
      <c r="B235" s="166"/>
      <c r="C235" s="166"/>
      <c r="D235" s="166"/>
      <c r="E235" s="67">
        <v>852</v>
      </c>
      <c r="F235" s="87" t="s">
        <v>78</v>
      </c>
      <c r="G235" s="87" t="s">
        <v>11</v>
      </c>
      <c r="H235" s="155" t="s">
        <v>617</v>
      </c>
      <c r="I235" s="87" t="s">
        <v>83</v>
      </c>
      <c r="J235" s="90">
        <f t="shared" si="123"/>
        <v>459600</v>
      </c>
      <c r="K235" s="90">
        <f t="shared" si="123"/>
        <v>459600</v>
      </c>
      <c r="L235" s="170">
        <f t="shared" si="123"/>
        <v>217800</v>
      </c>
      <c r="M235" s="164">
        <f t="shared" si="108"/>
        <v>47.389033942558747</v>
      </c>
    </row>
    <row r="236" spans="1:13" s="169" customFormat="1" ht="30" x14ac:dyDescent="0.25">
      <c r="A236" s="65" t="s">
        <v>84</v>
      </c>
      <c r="B236" s="35"/>
      <c r="C236" s="35"/>
      <c r="D236" s="35"/>
      <c r="E236" s="67">
        <v>852</v>
      </c>
      <c r="F236" s="87" t="s">
        <v>78</v>
      </c>
      <c r="G236" s="87" t="s">
        <v>11</v>
      </c>
      <c r="H236" s="155" t="s">
        <v>617</v>
      </c>
      <c r="I236" s="87" t="s">
        <v>85</v>
      </c>
      <c r="J236" s="90">
        <v>459600</v>
      </c>
      <c r="K236" s="90">
        <v>459600</v>
      </c>
      <c r="L236" s="170">
        <v>217800</v>
      </c>
      <c r="M236" s="164">
        <f t="shared" si="108"/>
        <v>47.389033942558747</v>
      </c>
    </row>
    <row r="237" spans="1:13" s="169" customFormat="1" x14ac:dyDescent="0.25">
      <c r="A237" s="165" t="s">
        <v>79</v>
      </c>
      <c r="B237" s="166"/>
      <c r="C237" s="166"/>
      <c r="D237" s="166"/>
      <c r="E237" s="67">
        <v>852</v>
      </c>
      <c r="F237" s="167" t="s">
        <v>78</v>
      </c>
      <c r="G237" s="167" t="s">
        <v>44</v>
      </c>
      <c r="H237" s="155" t="s">
        <v>48</v>
      </c>
      <c r="I237" s="167"/>
      <c r="J237" s="144">
        <f>J238+J241+J244+J268+J247+J250+J253+J271+J259+J265+J264+J274+J256</f>
        <v>169488947.93000001</v>
      </c>
      <c r="K237" s="144">
        <f t="shared" ref="K237:L237" si="124">K238+K241+K244+K268+K247+K250+K253+K271+K259+K265+K264+K274+K256</f>
        <v>169488947.93000001</v>
      </c>
      <c r="L237" s="144">
        <f t="shared" si="124"/>
        <v>65804029.539999999</v>
      </c>
      <c r="M237" s="164">
        <f t="shared" si="108"/>
        <v>38.824967848155786</v>
      </c>
    </row>
    <row r="238" spans="1:13" s="48" customFormat="1" ht="75" x14ac:dyDescent="0.25">
      <c r="A238" s="199" t="s">
        <v>693</v>
      </c>
      <c r="B238" s="35"/>
      <c r="C238" s="35"/>
      <c r="D238" s="35"/>
      <c r="E238" s="67" t="s">
        <v>530</v>
      </c>
      <c r="F238" s="87" t="s">
        <v>78</v>
      </c>
      <c r="G238" s="87" t="s">
        <v>44</v>
      </c>
      <c r="H238" s="155" t="s">
        <v>692</v>
      </c>
      <c r="I238" s="87"/>
      <c r="J238" s="90">
        <f t="shared" ref="J238:L239" si="125">J239</f>
        <v>2574341</v>
      </c>
      <c r="K238" s="90">
        <f t="shared" si="125"/>
        <v>2574341</v>
      </c>
      <c r="L238" s="170">
        <f t="shared" si="125"/>
        <v>0</v>
      </c>
      <c r="M238" s="164">
        <f t="shared" si="108"/>
        <v>0</v>
      </c>
    </row>
    <row r="239" spans="1:13" s="48" customFormat="1" ht="60" x14ac:dyDescent="0.25">
      <c r="A239" s="65" t="s">
        <v>41</v>
      </c>
      <c r="B239" s="35"/>
      <c r="C239" s="35"/>
      <c r="D239" s="35"/>
      <c r="E239" s="67" t="s">
        <v>530</v>
      </c>
      <c r="F239" s="87" t="s">
        <v>78</v>
      </c>
      <c r="G239" s="87" t="s">
        <v>44</v>
      </c>
      <c r="H239" s="155" t="s">
        <v>692</v>
      </c>
      <c r="I239" s="87" t="s">
        <v>83</v>
      </c>
      <c r="J239" s="90">
        <f t="shared" si="125"/>
        <v>2574341</v>
      </c>
      <c r="K239" s="90">
        <f t="shared" si="125"/>
        <v>2574341</v>
      </c>
      <c r="L239" s="170">
        <f t="shared" si="125"/>
        <v>0</v>
      </c>
      <c r="M239" s="164">
        <f t="shared" si="108"/>
        <v>0</v>
      </c>
    </row>
    <row r="240" spans="1:13" s="48" customFormat="1" ht="30" x14ac:dyDescent="0.25">
      <c r="A240" s="65" t="s">
        <v>84</v>
      </c>
      <c r="B240" s="35"/>
      <c r="C240" s="35"/>
      <c r="D240" s="35"/>
      <c r="E240" s="67" t="s">
        <v>530</v>
      </c>
      <c r="F240" s="87" t="s">
        <v>78</v>
      </c>
      <c r="G240" s="87" t="s">
        <v>44</v>
      </c>
      <c r="H240" s="155" t="s">
        <v>692</v>
      </c>
      <c r="I240" s="87" t="s">
        <v>85</v>
      </c>
      <c r="J240" s="90">
        <v>2574341</v>
      </c>
      <c r="K240" s="90">
        <v>2574341</v>
      </c>
      <c r="L240" s="170">
        <v>0</v>
      </c>
      <c r="M240" s="164">
        <f t="shared" si="108"/>
        <v>0</v>
      </c>
    </row>
    <row r="241" spans="1:13" s="169" customFormat="1" ht="45" x14ac:dyDescent="0.25">
      <c r="A241" s="65" t="s">
        <v>690</v>
      </c>
      <c r="B241" s="166"/>
      <c r="C241" s="166"/>
      <c r="D241" s="166"/>
      <c r="E241" s="67">
        <v>852</v>
      </c>
      <c r="F241" s="87" t="s">
        <v>78</v>
      </c>
      <c r="G241" s="87" t="s">
        <v>44</v>
      </c>
      <c r="H241" s="155" t="s">
        <v>689</v>
      </c>
      <c r="I241" s="87"/>
      <c r="J241" s="90">
        <f t="shared" ref="J241:L242" si="126">J242</f>
        <v>49254423.289999999</v>
      </c>
      <c r="K241" s="90">
        <f t="shared" si="126"/>
        <v>49254423.289999999</v>
      </c>
      <c r="L241" s="170">
        <f t="shared" si="126"/>
        <v>0</v>
      </c>
      <c r="M241" s="164">
        <f t="shared" si="108"/>
        <v>0</v>
      </c>
    </row>
    <row r="242" spans="1:13" s="169" customFormat="1" ht="60" x14ac:dyDescent="0.25">
      <c r="A242" s="65" t="s">
        <v>41</v>
      </c>
      <c r="B242" s="166"/>
      <c r="C242" s="166"/>
      <c r="D242" s="166"/>
      <c r="E242" s="67">
        <v>852</v>
      </c>
      <c r="F242" s="87" t="s">
        <v>78</v>
      </c>
      <c r="G242" s="87" t="s">
        <v>44</v>
      </c>
      <c r="H242" s="155" t="s">
        <v>689</v>
      </c>
      <c r="I242" s="87" t="s">
        <v>83</v>
      </c>
      <c r="J242" s="90">
        <f t="shared" si="126"/>
        <v>49254423.289999999</v>
      </c>
      <c r="K242" s="90">
        <f t="shared" si="126"/>
        <v>49254423.289999999</v>
      </c>
      <c r="L242" s="170">
        <f t="shared" si="126"/>
        <v>0</v>
      </c>
      <c r="M242" s="164">
        <f t="shared" si="108"/>
        <v>0</v>
      </c>
    </row>
    <row r="243" spans="1:13" s="48" customFormat="1" ht="30" x14ac:dyDescent="0.25">
      <c r="A243" s="65" t="s">
        <v>84</v>
      </c>
      <c r="B243" s="35"/>
      <c r="C243" s="35"/>
      <c r="D243" s="35"/>
      <c r="E243" s="67">
        <v>852</v>
      </c>
      <c r="F243" s="87" t="s">
        <v>78</v>
      </c>
      <c r="G243" s="87" t="s">
        <v>44</v>
      </c>
      <c r="H243" s="155" t="s">
        <v>689</v>
      </c>
      <c r="I243" s="87" t="s">
        <v>85</v>
      </c>
      <c r="J243" s="90">
        <v>49254423.289999999</v>
      </c>
      <c r="K243" s="90">
        <v>49254423.289999999</v>
      </c>
      <c r="L243" s="170"/>
      <c r="M243" s="164">
        <f t="shared" si="108"/>
        <v>0</v>
      </c>
    </row>
    <row r="244" spans="1:13" s="48" customFormat="1" ht="135" x14ac:dyDescent="0.25">
      <c r="A244" s="65" t="s">
        <v>485</v>
      </c>
      <c r="B244" s="166"/>
      <c r="C244" s="166"/>
      <c r="D244" s="166"/>
      <c r="E244" s="67">
        <v>852</v>
      </c>
      <c r="F244" s="87" t="s">
        <v>78</v>
      </c>
      <c r="G244" s="87" t="s">
        <v>44</v>
      </c>
      <c r="H244" s="155" t="s">
        <v>618</v>
      </c>
      <c r="I244" s="87"/>
      <c r="J244" s="90">
        <f t="shared" ref="J244:L245" si="127">J245</f>
        <v>73105633</v>
      </c>
      <c r="K244" s="90">
        <f t="shared" si="127"/>
        <v>73105633</v>
      </c>
      <c r="L244" s="170">
        <f t="shared" si="127"/>
        <v>44879152</v>
      </c>
      <c r="M244" s="164">
        <f t="shared" si="108"/>
        <v>61.389458183065045</v>
      </c>
    </row>
    <row r="245" spans="1:13" s="48" customFormat="1" ht="60" x14ac:dyDescent="0.25">
      <c r="A245" s="65" t="s">
        <v>41</v>
      </c>
      <c r="B245" s="166"/>
      <c r="C245" s="166"/>
      <c r="D245" s="166"/>
      <c r="E245" s="67">
        <v>852</v>
      </c>
      <c r="F245" s="87" t="s">
        <v>78</v>
      </c>
      <c r="G245" s="87" t="s">
        <v>44</v>
      </c>
      <c r="H245" s="155" t="s">
        <v>618</v>
      </c>
      <c r="I245" s="87" t="s">
        <v>83</v>
      </c>
      <c r="J245" s="90">
        <f t="shared" si="127"/>
        <v>73105633</v>
      </c>
      <c r="K245" s="90">
        <f t="shared" si="127"/>
        <v>73105633</v>
      </c>
      <c r="L245" s="170">
        <f t="shared" si="127"/>
        <v>44879152</v>
      </c>
      <c r="M245" s="164">
        <f t="shared" si="108"/>
        <v>61.389458183065045</v>
      </c>
    </row>
    <row r="246" spans="1:13" s="48" customFormat="1" ht="30" x14ac:dyDescent="0.25">
      <c r="A246" s="65" t="s">
        <v>84</v>
      </c>
      <c r="B246" s="35"/>
      <c r="C246" s="35"/>
      <c r="D246" s="35"/>
      <c r="E246" s="67">
        <v>852</v>
      </c>
      <c r="F246" s="87" t="s">
        <v>78</v>
      </c>
      <c r="G246" s="87" t="s">
        <v>44</v>
      </c>
      <c r="H246" s="155" t="s">
        <v>618</v>
      </c>
      <c r="I246" s="87" t="s">
        <v>85</v>
      </c>
      <c r="J246" s="90">
        <v>73105633</v>
      </c>
      <c r="K246" s="90">
        <v>73105633</v>
      </c>
      <c r="L246" s="170">
        <v>44879152</v>
      </c>
      <c r="M246" s="164">
        <f t="shared" si="108"/>
        <v>61.389458183065045</v>
      </c>
    </row>
    <row r="247" spans="1:13" s="48" customFormat="1" ht="30" x14ac:dyDescent="0.25">
      <c r="A247" s="65" t="s">
        <v>120</v>
      </c>
      <c r="B247" s="35"/>
      <c r="C247" s="35"/>
      <c r="D247" s="35"/>
      <c r="E247" s="67">
        <v>852</v>
      </c>
      <c r="F247" s="87" t="s">
        <v>78</v>
      </c>
      <c r="G247" s="87" t="s">
        <v>44</v>
      </c>
      <c r="H247" s="155" t="s">
        <v>620</v>
      </c>
      <c r="I247" s="87"/>
      <c r="J247" s="90">
        <f t="shared" ref="J247:L248" si="128">J248</f>
        <v>22797200</v>
      </c>
      <c r="K247" s="90">
        <f t="shared" si="128"/>
        <v>22797200</v>
      </c>
      <c r="L247" s="170">
        <f t="shared" si="128"/>
        <v>12265154.220000001</v>
      </c>
      <c r="M247" s="164">
        <f t="shared" si="108"/>
        <v>53.801143210569727</v>
      </c>
    </row>
    <row r="248" spans="1:13" s="48" customFormat="1" ht="60" x14ac:dyDescent="0.25">
      <c r="A248" s="65" t="s">
        <v>41</v>
      </c>
      <c r="B248" s="35"/>
      <c r="C248" s="35"/>
      <c r="D248" s="35"/>
      <c r="E248" s="67">
        <v>852</v>
      </c>
      <c r="F248" s="87" t="s">
        <v>78</v>
      </c>
      <c r="G248" s="67" t="s">
        <v>44</v>
      </c>
      <c r="H248" s="155" t="s">
        <v>620</v>
      </c>
      <c r="I248" s="87" t="s">
        <v>83</v>
      </c>
      <c r="J248" s="90">
        <f t="shared" si="128"/>
        <v>22797200</v>
      </c>
      <c r="K248" s="90">
        <f t="shared" si="128"/>
        <v>22797200</v>
      </c>
      <c r="L248" s="170">
        <f t="shared" si="128"/>
        <v>12265154.220000001</v>
      </c>
      <c r="M248" s="164">
        <f t="shared" si="108"/>
        <v>53.801143210569727</v>
      </c>
    </row>
    <row r="249" spans="1:13" s="48" customFormat="1" ht="30" x14ac:dyDescent="0.25">
      <c r="A249" s="65" t="s">
        <v>84</v>
      </c>
      <c r="B249" s="35"/>
      <c r="C249" s="35"/>
      <c r="D249" s="35"/>
      <c r="E249" s="67">
        <v>852</v>
      </c>
      <c r="F249" s="87" t="s">
        <v>78</v>
      </c>
      <c r="G249" s="67" t="s">
        <v>44</v>
      </c>
      <c r="H249" s="155" t="s">
        <v>620</v>
      </c>
      <c r="I249" s="87" t="s">
        <v>85</v>
      </c>
      <c r="J249" s="90">
        <f>21362400+1434800</f>
        <v>22797200</v>
      </c>
      <c r="K249" s="90">
        <f>21362400+1434800</f>
        <v>22797200</v>
      </c>
      <c r="L249" s="170">
        <v>12265154.220000001</v>
      </c>
      <c r="M249" s="164">
        <f t="shared" si="108"/>
        <v>53.801143210569727</v>
      </c>
    </row>
    <row r="250" spans="1:13" s="48" customFormat="1" ht="30" x14ac:dyDescent="0.25">
      <c r="A250" s="65" t="s">
        <v>118</v>
      </c>
      <c r="B250" s="35"/>
      <c r="C250" s="35"/>
      <c r="D250" s="35"/>
      <c r="E250" s="67">
        <v>852</v>
      </c>
      <c r="F250" s="87" t="s">
        <v>78</v>
      </c>
      <c r="G250" s="67" t="s">
        <v>44</v>
      </c>
      <c r="H250" s="155" t="s">
        <v>613</v>
      </c>
      <c r="I250" s="87"/>
      <c r="J250" s="90">
        <f t="shared" ref="J250:L251" si="129">J251</f>
        <v>1938991</v>
      </c>
      <c r="K250" s="90">
        <f t="shared" si="129"/>
        <v>1938991</v>
      </c>
      <c r="L250" s="170">
        <f t="shared" si="129"/>
        <v>393932</v>
      </c>
      <c r="M250" s="164">
        <f t="shared" ref="M250:M293" si="130">L250/K250*100</f>
        <v>20.316339787033566</v>
      </c>
    </row>
    <row r="251" spans="1:13" s="48" customFormat="1" ht="60" x14ac:dyDescent="0.25">
      <c r="A251" s="65" t="s">
        <v>41</v>
      </c>
      <c r="B251" s="35"/>
      <c r="C251" s="35"/>
      <c r="D251" s="35"/>
      <c r="E251" s="67">
        <v>852</v>
      </c>
      <c r="F251" s="87" t="s">
        <v>78</v>
      </c>
      <c r="G251" s="67" t="s">
        <v>44</v>
      </c>
      <c r="H251" s="155" t="s">
        <v>613</v>
      </c>
      <c r="I251" s="87" t="s">
        <v>83</v>
      </c>
      <c r="J251" s="90">
        <f t="shared" si="129"/>
        <v>1938991</v>
      </c>
      <c r="K251" s="90">
        <f t="shared" si="129"/>
        <v>1938991</v>
      </c>
      <c r="L251" s="170">
        <f t="shared" si="129"/>
        <v>393932</v>
      </c>
      <c r="M251" s="164">
        <f t="shared" si="130"/>
        <v>20.316339787033566</v>
      </c>
    </row>
    <row r="252" spans="1:13" s="48" customFormat="1" ht="30" x14ac:dyDescent="0.25">
      <c r="A252" s="65" t="s">
        <v>84</v>
      </c>
      <c r="B252" s="35"/>
      <c r="C252" s="35"/>
      <c r="D252" s="35"/>
      <c r="E252" s="67">
        <v>852</v>
      </c>
      <c r="F252" s="87" t="s">
        <v>78</v>
      </c>
      <c r="G252" s="67" t="s">
        <v>44</v>
      </c>
      <c r="H252" s="155" t="s">
        <v>613</v>
      </c>
      <c r="I252" s="87" t="s">
        <v>85</v>
      </c>
      <c r="J252" s="90">
        <v>1938991</v>
      </c>
      <c r="K252" s="90">
        <v>1938991</v>
      </c>
      <c r="L252" s="170">
        <v>393932</v>
      </c>
      <c r="M252" s="164">
        <f t="shared" si="130"/>
        <v>20.316339787033566</v>
      </c>
    </row>
    <row r="253" spans="1:13" s="169" customFormat="1" ht="45" x14ac:dyDescent="0.25">
      <c r="A253" s="65" t="s">
        <v>119</v>
      </c>
      <c r="B253" s="35"/>
      <c r="C253" s="35"/>
      <c r="D253" s="35"/>
      <c r="E253" s="67">
        <v>852</v>
      </c>
      <c r="F253" s="67" t="s">
        <v>78</v>
      </c>
      <c r="G253" s="67" t="s">
        <v>44</v>
      </c>
      <c r="H253" s="155" t="s">
        <v>615</v>
      </c>
      <c r="I253" s="87"/>
      <c r="J253" s="90">
        <f t="shared" ref="J253:L254" si="131">J254</f>
        <v>1175067</v>
      </c>
      <c r="K253" s="90">
        <f t="shared" si="131"/>
        <v>1175067</v>
      </c>
      <c r="L253" s="170">
        <f t="shared" si="131"/>
        <v>206060</v>
      </c>
      <c r="M253" s="164">
        <f t="shared" si="130"/>
        <v>17.536021350271941</v>
      </c>
    </row>
    <row r="254" spans="1:13" s="169" customFormat="1" ht="60" x14ac:dyDescent="0.25">
      <c r="A254" s="65" t="s">
        <v>41</v>
      </c>
      <c r="B254" s="35"/>
      <c r="C254" s="35"/>
      <c r="D254" s="35"/>
      <c r="E254" s="67">
        <v>852</v>
      </c>
      <c r="F254" s="87" t="s">
        <v>78</v>
      </c>
      <c r="G254" s="67" t="s">
        <v>44</v>
      </c>
      <c r="H254" s="155" t="s">
        <v>615</v>
      </c>
      <c r="I254" s="87" t="s">
        <v>83</v>
      </c>
      <c r="J254" s="90">
        <f t="shared" si="131"/>
        <v>1175067</v>
      </c>
      <c r="K254" s="90">
        <f t="shared" si="131"/>
        <v>1175067</v>
      </c>
      <c r="L254" s="170">
        <f t="shared" si="131"/>
        <v>206060</v>
      </c>
      <c r="M254" s="164">
        <f t="shared" si="130"/>
        <v>17.536021350271941</v>
      </c>
    </row>
    <row r="255" spans="1:13" s="169" customFormat="1" ht="30" x14ac:dyDescent="0.25">
      <c r="A255" s="65" t="s">
        <v>84</v>
      </c>
      <c r="B255" s="35"/>
      <c r="C255" s="35"/>
      <c r="D255" s="35"/>
      <c r="E255" s="67">
        <v>852</v>
      </c>
      <c r="F255" s="87" t="s">
        <v>78</v>
      </c>
      <c r="G255" s="67" t="s">
        <v>44</v>
      </c>
      <c r="H255" s="155" t="s">
        <v>615</v>
      </c>
      <c r="I255" s="87" t="s">
        <v>85</v>
      </c>
      <c r="J255" s="90">
        <v>1175067</v>
      </c>
      <c r="K255" s="90">
        <v>1175067</v>
      </c>
      <c r="L255" s="170">
        <v>206060</v>
      </c>
      <c r="M255" s="164">
        <f t="shared" si="130"/>
        <v>17.536021350271941</v>
      </c>
    </row>
    <row r="256" spans="1:13" s="169" customFormat="1" ht="75" x14ac:dyDescent="0.25">
      <c r="A256" s="65" t="s">
        <v>507</v>
      </c>
      <c r="B256" s="35"/>
      <c r="C256" s="35"/>
      <c r="D256" s="35"/>
      <c r="E256" s="67">
        <v>852</v>
      </c>
      <c r="F256" s="87" t="s">
        <v>78</v>
      </c>
      <c r="G256" s="87" t="s">
        <v>44</v>
      </c>
      <c r="H256" s="155" t="s">
        <v>621</v>
      </c>
      <c r="I256" s="87"/>
      <c r="J256" s="90">
        <f t="shared" ref="J256:L257" si="132">J257</f>
        <v>5109180</v>
      </c>
      <c r="K256" s="90">
        <f t="shared" si="132"/>
        <v>5109180</v>
      </c>
      <c r="L256" s="170">
        <f t="shared" si="132"/>
        <v>2059172.93</v>
      </c>
      <c r="M256" s="164">
        <f t="shared" si="130"/>
        <v>40.303393695270081</v>
      </c>
    </row>
    <row r="257" spans="1:13" s="169" customFormat="1" ht="60" x14ac:dyDescent="0.25">
      <c r="A257" s="65" t="s">
        <v>41</v>
      </c>
      <c r="B257" s="35"/>
      <c r="C257" s="35"/>
      <c r="D257" s="35"/>
      <c r="E257" s="67">
        <v>852</v>
      </c>
      <c r="F257" s="87" t="s">
        <v>78</v>
      </c>
      <c r="G257" s="87" t="s">
        <v>44</v>
      </c>
      <c r="H257" s="155" t="s">
        <v>621</v>
      </c>
      <c r="I257" s="87" t="s">
        <v>83</v>
      </c>
      <c r="J257" s="90">
        <f t="shared" si="132"/>
        <v>5109180</v>
      </c>
      <c r="K257" s="90">
        <f t="shared" si="132"/>
        <v>5109180</v>
      </c>
      <c r="L257" s="170">
        <f t="shared" si="132"/>
        <v>2059172.93</v>
      </c>
      <c r="M257" s="164">
        <f t="shared" si="130"/>
        <v>40.303393695270081</v>
      </c>
    </row>
    <row r="258" spans="1:13" s="169" customFormat="1" ht="30" x14ac:dyDescent="0.25">
      <c r="A258" s="65" t="s">
        <v>84</v>
      </c>
      <c r="B258" s="35"/>
      <c r="C258" s="35"/>
      <c r="D258" s="35"/>
      <c r="E258" s="67">
        <v>852</v>
      </c>
      <c r="F258" s="87" t="s">
        <v>78</v>
      </c>
      <c r="G258" s="87" t="s">
        <v>44</v>
      </c>
      <c r="H258" s="155" t="s">
        <v>621</v>
      </c>
      <c r="I258" s="87" t="s">
        <v>85</v>
      </c>
      <c r="J258" s="90">
        <v>5109180</v>
      </c>
      <c r="K258" s="90">
        <v>5109180</v>
      </c>
      <c r="L258" s="170">
        <v>2059172.93</v>
      </c>
      <c r="M258" s="164">
        <f t="shared" si="130"/>
        <v>40.303393695270081</v>
      </c>
    </row>
    <row r="259" spans="1:13" s="169" customFormat="1" ht="75" x14ac:dyDescent="0.25">
      <c r="A259" s="65" t="s">
        <v>497</v>
      </c>
      <c r="E259" s="67">
        <v>852</v>
      </c>
      <c r="F259" s="87" t="s">
        <v>78</v>
      </c>
      <c r="G259" s="67" t="s">
        <v>44</v>
      </c>
      <c r="H259" s="200" t="s">
        <v>624</v>
      </c>
      <c r="I259" s="87"/>
      <c r="J259" s="188">
        <f t="shared" ref="J259:L260" si="133">J260</f>
        <v>236178.96</v>
      </c>
      <c r="K259" s="188">
        <f t="shared" si="133"/>
        <v>236178.96</v>
      </c>
      <c r="L259" s="189">
        <f t="shared" si="133"/>
        <v>58480</v>
      </c>
      <c r="M259" s="164">
        <f t="shared" si="130"/>
        <v>24.760884712169112</v>
      </c>
    </row>
    <row r="260" spans="1:13" s="169" customFormat="1" ht="60" x14ac:dyDescent="0.25">
      <c r="A260" s="65" t="s">
        <v>41</v>
      </c>
      <c r="E260" s="67">
        <v>852</v>
      </c>
      <c r="F260" s="87" t="s">
        <v>78</v>
      </c>
      <c r="G260" s="67" t="s">
        <v>44</v>
      </c>
      <c r="H260" s="200" t="s">
        <v>624</v>
      </c>
      <c r="I260" s="87" t="s">
        <v>83</v>
      </c>
      <c r="J260" s="188">
        <f t="shared" si="133"/>
        <v>236178.96</v>
      </c>
      <c r="K260" s="188">
        <f t="shared" si="133"/>
        <v>236178.96</v>
      </c>
      <c r="L260" s="189">
        <f t="shared" si="133"/>
        <v>58480</v>
      </c>
      <c r="M260" s="164">
        <f t="shared" si="130"/>
        <v>24.760884712169112</v>
      </c>
    </row>
    <row r="261" spans="1:13" s="169" customFormat="1" ht="30" x14ac:dyDescent="0.25">
      <c r="A261" s="65" t="s">
        <v>84</v>
      </c>
      <c r="E261" s="67">
        <v>852</v>
      </c>
      <c r="F261" s="87" t="s">
        <v>78</v>
      </c>
      <c r="G261" s="67" t="s">
        <v>44</v>
      </c>
      <c r="H261" s="200" t="s">
        <v>624</v>
      </c>
      <c r="I261" s="87" t="s">
        <v>85</v>
      </c>
      <c r="J261" s="188">
        <v>236178.96</v>
      </c>
      <c r="K261" s="188">
        <v>236178.96</v>
      </c>
      <c r="L261" s="189">
        <f>55556+2924</f>
        <v>58480</v>
      </c>
      <c r="M261" s="164">
        <f t="shared" si="130"/>
        <v>24.760884712169112</v>
      </c>
    </row>
    <row r="262" spans="1:13" s="169" customFormat="1" ht="60" x14ac:dyDescent="0.25">
      <c r="A262" s="65" t="s">
        <v>521</v>
      </c>
      <c r="E262" s="67">
        <v>852</v>
      </c>
      <c r="F262" s="87" t="s">
        <v>78</v>
      </c>
      <c r="G262" s="67" t="s">
        <v>44</v>
      </c>
      <c r="H262" s="200" t="s">
        <v>625</v>
      </c>
      <c r="I262" s="87"/>
      <c r="J262" s="188">
        <f t="shared" ref="J262:L263" si="134">J263</f>
        <v>164473.68</v>
      </c>
      <c r="K262" s="188">
        <f t="shared" si="134"/>
        <v>164473.68</v>
      </c>
      <c r="L262" s="189">
        <f t="shared" si="134"/>
        <v>0</v>
      </c>
      <c r="M262" s="164">
        <f t="shared" si="130"/>
        <v>0</v>
      </c>
    </row>
    <row r="263" spans="1:13" s="169" customFormat="1" ht="60" x14ac:dyDescent="0.25">
      <c r="A263" s="65" t="s">
        <v>41</v>
      </c>
      <c r="E263" s="67">
        <v>852</v>
      </c>
      <c r="F263" s="87" t="s">
        <v>78</v>
      </c>
      <c r="G263" s="67" t="s">
        <v>44</v>
      </c>
      <c r="H263" s="200" t="s">
        <v>625</v>
      </c>
      <c r="I263" s="87" t="s">
        <v>83</v>
      </c>
      <c r="J263" s="188">
        <f t="shared" si="134"/>
        <v>164473.68</v>
      </c>
      <c r="K263" s="188">
        <f t="shared" si="134"/>
        <v>164473.68</v>
      </c>
      <c r="L263" s="189">
        <f t="shared" si="134"/>
        <v>0</v>
      </c>
      <c r="M263" s="164">
        <f t="shared" si="130"/>
        <v>0</v>
      </c>
    </row>
    <row r="264" spans="1:13" s="169" customFormat="1" ht="30" x14ac:dyDescent="0.25">
      <c r="A264" s="65" t="s">
        <v>84</v>
      </c>
      <c r="E264" s="67">
        <v>852</v>
      </c>
      <c r="F264" s="87" t="s">
        <v>78</v>
      </c>
      <c r="G264" s="67" t="s">
        <v>44</v>
      </c>
      <c r="H264" s="200" t="s">
        <v>625</v>
      </c>
      <c r="I264" s="87" t="s">
        <v>85</v>
      </c>
      <c r="J264" s="188">
        <v>164473.68</v>
      </c>
      <c r="K264" s="188">
        <v>164473.68</v>
      </c>
      <c r="L264" s="189"/>
      <c r="M264" s="164">
        <f t="shared" si="130"/>
        <v>0</v>
      </c>
    </row>
    <row r="265" spans="1:13" s="169" customFormat="1" ht="165" x14ac:dyDescent="0.25">
      <c r="A265" s="65" t="s">
        <v>484</v>
      </c>
      <c r="B265" s="166"/>
      <c r="C265" s="166"/>
      <c r="D265" s="166"/>
      <c r="E265" s="67">
        <v>852</v>
      </c>
      <c r="F265" s="87" t="s">
        <v>78</v>
      </c>
      <c r="G265" s="87" t="s">
        <v>44</v>
      </c>
      <c r="H265" s="155" t="s">
        <v>617</v>
      </c>
      <c r="I265" s="87"/>
      <c r="J265" s="90">
        <f t="shared" ref="J265:L266" si="135">J266</f>
        <v>1875600</v>
      </c>
      <c r="K265" s="90">
        <f t="shared" si="135"/>
        <v>1875600</v>
      </c>
      <c r="L265" s="170">
        <f t="shared" si="135"/>
        <v>892800</v>
      </c>
      <c r="M265" s="164">
        <f t="shared" si="130"/>
        <v>47.600767754318618</v>
      </c>
    </row>
    <row r="266" spans="1:13" s="169" customFormat="1" ht="60" x14ac:dyDescent="0.25">
      <c r="A266" s="65" t="s">
        <v>41</v>
      </c>
      <c r="B266" s="166"/>
      <c r="C266" s="166"/>
      <c r="D266" s="166"/>
      <c r="E266" s="67">
        <v>852</v>
      </c>
      <c r="F266" s="87" t="s">
        <v>78</v>
      </c>
      <c r="G266" s="87" t="s">
        <v>44</v>
      </c>
      <c r="H266" s="155" t="s">
        <v>617</v>
      </c>
      <c r="I266" s="87" t="s">
        <v>83</v>
      </c>
      <c r="J266" s="90">
        <f t="shared" si="135"/>
        <v>1875600</v>
      </c>
      <c r="K266" s="90">
        <f t="shared" si="135"/>
        <v>1875600</v>
      </c>
      <c r="L266" s="170">
        <f t="shared" si="135"/>
        <v>892800</v>
      </c>
      <c r="M266" s="164">
        <f t="shared" si="130"/>
        <v>47.600767754318618</v>
      </c>
    </row>
    <row r="267" spans="1:13" s="169" customFormat="1" ht="30" x14ac:dyDescent="0.25">
      <c r="A267" s="65" t="s">
        <v>84</v>
      </c>
      <c r="B267" s="166"/>
      <c r="C267" s="166"/>
      <c r="D267" s="166"/>
      <c r="E267" s="67">
        <v>852</v>
      </c>
      <c r="F267" s="87" t="s">
        <v>78</v>
      </c>
      <c r="G267" s="87" t="s">
        <v>44</v>
      </c>
      <c r="H267" s="155" t="s">
        <v>617</v>
      </c>
      <c r="I267" s="87" t="s">
        <v>85</v>
      </c>
      <c r="J267" s="90">
        <v>1875600</v>
      </c>
      <c r="K267" s="90">
        <v>1875600</v>
      </c>
      <c r="L267" s="170">
        <v>892800</v>
      </c>
      <c r="M267" s="164">
        <f t="shared" si="130"/>
        <v>47.600767754318618</v>
      </c>
    </row>
    <row r="268" spans="1:13" s="48" customFormat="1" ht="90" x14ac:dyDescent="0.25">
      <c r="A268" s="65" t="s">
        <v>505</v>
      </c>
      <c r="B268" s="35"/>
      <c r="C268" s="35"/>
      <c r="D268" s="35"/>
      <c r="E268" s="67">
        <v>852</v>
      </c>
      <c r="F268" s="87" t="s">
        <v>78</v>
      </c>
      <c r="G268" s="87" t="s">
        <v>44</v>
      </c>
      <c r="H268" s="155" t="s">
        <v>619</v>
      </c>
      <c r="I268" s="87"/>
      <c r="J268" s="90">
        <f t="shared" ref="J268:L269" si="136">J269</f>
        <v>7733880</v>
      </c>
      <c r="K268" s="90">
        <f t="shared" si="136"/>
        <v>7733880</v>
      </c>
      <c r="L268" s="170">
        <f t="shared" si="136"/>
        <v>4525298.3899999997</v>
      </c>
      <c r="M268" s="164">
        <f t="shared" si="130"/>
        <v>58.512653286578008</v>
      </c>
    </row>
    <row r="269" spans="1:13" s="48" customFormat="1" ht="60" x14ac:dyDescent="0.25">
      <c r="A269" s="65" t="s">
        <v>41</v>
      </c>
      <c r="B269" s="35"/>
      <c r="C269" s="35"/>
      <c r="D269" s="35"/>
      <c r="E269" s="67">
        <v>852</v>
      </c>
      <c r="F269" s="87" t="s">
        <v>78</v>
      </c>
      <c r="G269" s="87" t="s">
        <v>44</v>
      </c>
      <c r="H269" s="155" t="s">
        <v>619</v>
      </c>
      <c r="I269" s="87" t="s">
        <v>83</v>
      </c>
      <c r="J269" s="90">
        <f t="shared" si="136"/>
        <v>7733880</v>
      </c>
      <c r="K269" s="90">
        <f t="shared" si="136"/>
        <v>7733880</v>
      </c>
      <c r="L269" s="170">
        <f t="shared" si="136"/>
        <v>4525298.3899999997</v>
      </c>
      <c r="M269" s="164">
        <f t="shared" si="130"/>
        <v>58.512653286578008</v>
      </c>
    </row>
    <row r="270" spans="1:13" s="48" customFormat="1" ht="30" x14ac:dyDescent="0.25">
      <c r="A270" s="65" t="s">
        <v>84</v>
      </c>
      <c r="B270" s="35"/>
      <c r="C270" s="35"/>
      <c r="D270" s="35"/>
      <c r="E270" s="67">
        <v>852</v>
      </c>
      <c r="F270" s="87" t="s">
        <v>78</v>
      </c>
      <c r="G270" s="87" t="s">
        <v>44</v>
      </c>
      <c r="H270" s="155" t="s">
        <v>619</v>
      </c>
      <c r="I270" s="87" t="s">
        <v>85</v>
      </c>
      <c r="J270" s="90">
        <v>7733880</v>
      </c>
      <c r="K270" s="90">
        <v>7733880</v>
      </c>
      <c r="L270" s="170">
        <v>4525298.3899999997</v>
      </c>
      <c r="M270" s="164">
        <f t="shared" si="130"/>
        <v>58.512653286578008</v>
      </c>
    </row>
    <row r="271" spans="1:13" s="169" customFormat="1" ht="45" x14ac:dyDescent="0.25">
      <c r="A271" s="65" t="s">
        <v>477</v>
      </c>
      <c r="E271" s="67">
        <v>852</v>
      </c>
      <c r="F271" s="87" t="s">
        <v>78</v>
      </c>
      <c r="G271" s="67" t="s">
        <v>44</v>
      </c>
      <c r="H271" s="155" t="s">
        <v>616</v>
      </c>
      <c r="I271" s="87"/>
      <c r="J271" s="90">
        <f t="shared" ref="J271:L272" si="137">J272</f>
        <v>3000000</v>
      </c>
      <c r="K271" s="90">
        <f t="shared" si="137"/>
        <v>3000000</v>
      </c>
      <c r="L271" s="170">
        <f t="shared" si="137"/>
        <v>0</v>
      </c>
      <c r="M271" s="164">
        <f t="shared" si="130"/>
        <v>0</v>
      </c>
    </row>
    <row r="272" spans="1:13" s="169" customFormat="1" ht="60" x14ac:dyDescent="0.25">
      <c r="A272" s="65" t="s">
        <v>41</v>
      </c>
      <c r="E272" s="67">
        <v>852</v>
      </c>
      <c r="F272" s="87" t="s">
        <v>78</v>
      </c>
      <c r="G272" s="67" t="s">
        <v>44</v>
      </c>
      <c r="H272" s="155" t="s">
        <v>616</v>
      </c>
      <c r="I272" s="87" t="s">
        <v>83</v>
      </c>
      <c r="J272" s="90">
        <f t="shared" si="137"/>
        <v>3000000</v>
      </c>
      <c r="K272" s="90">
        <f t="shared" si="137"/>
        <v>3000000</v>
      </c>
      <c r="L272" s="170">
        <f t="shared" si="137"/>
        <v>0</v>
      </c>
      <c r="M272" s="164">
        <f t="shared" si="130"/>
        <v>0</v>
      </c>
    </row>
    <row r="273" spans="1:13" s="169" customFormat="1" ht="30" x14ac:dyDescent="0.25">
      <c r="A273" s="65" t="s">
        <v>84</v>
      </c>
      <c r="E273" s="67">
        <v>852</v>
      </c>
      <c r="F273" s="87" t="s">
        <v>78</v>
      </c>
      <c r="G273" s="67" t="s">
        <v>44</v>
      </c>
      <c r="H273" s="155" t="s">
        <v>616</v>
      </c>
      <c r="I273" s="86" t="s">
        <v>85</v>
      </c>
      <c r="J273" s="201">
        <v>3000000</v>
      </c>
      <c r="K273" s="201">
        <v>3000000</v>
      </c>
      <c r="L273" s="202"/>
      <c r="M273" s="164">
        <f t="shared" si="130"/>
        <v>0</v>
      </c>
    </row>
    <row r="274" spans="1:13" s="169" customFormat="1" ht="30" x14ac:dyDescent="0.25">
      <c r="A274" s="65" t="s">
        <v>121</v>
      </c>
      <c r="B274" s="35"/>
      <c r="C274" s="35"/>
      <c r="D274" s="35"/>
      <c r="E274" s="67">
        <v>852</v>
      </c>
      <c r="F274" s="87" t="s">
        <v>78</v>
      </c>
      <c r="G274" s="67" t="s">
        <v>44</v>
      </c>
      <c r="H274" s="155" t="s">
        <v>626</v>
      </c>
      <c r="I274" s="87"/>
      <c r="J274" s="90">
        <f t="shared" ref="J274:L275" si="138">J275</f>
        <v>523980</v>
      </c>
      <c r="K274" s="90">
        <f t="shared" si="138"/>
        <v>523980</v>
      </c>
      <c r="L274" s="170">
        <f t="shared" si="138"/>
        <v>523980</v>
      </c>
      <c r="M274" s="164">
        <f t="shared" si="130"/>
        <v>100</v>
      </c>
    </row>
    <row r="275" spans="1:13" s="169" customFormat="1" ht="60" x14ac:dyDescent="0.25">
      <c r="A275" s="65" t="s">
        <v>41</v>
      </c>
      <c r="B275" s="35"/>
      <c r="C275" s="35"/>
      <c r="D275" s="35"/>
      <c r="E275" s="67">
        <v>852</v>
      </c>
      <c r="F275" s="87" t="s">
        <v>78</v>
      </c>
      <c r="G275" s="67" t="s">
        <v>44</v>
      </c>
      <c r="H275" s="155" t="s">
        <v>626</v>
      </c>
      <c r="I275" s="87" t="s">
        <v>83</v>
      </c>
      <c r="J275" s="90">
        <f t="shared" si="138"/>
        <v>523980</v>
      </c>
      <c r="K275" s="90">
        <f t="shared" si="138"/>
        <v>523980</v>
      </c>
      <c r="L275" s="170">
        <f t="shared" si="138"/>
        <v>523980</v>
      </c>
      <c r="M275" s="164">
        <f t="shared" si="130"/>
        <v>100</v>
      </c>
    </row>
    <row r="276" spans="1:13" s="169" customFormat="1" ht="30" x14ac:dyDescent="0.25">
      <c r="A276" s="65" t="s">
        <v>84</v>
      </c>
      <c r="B276" s="35"/>
      <c r="C276" s="35"/>
      <c r="D276" s="35"/>
      <c r="E276" s="67">
        <v>852</v>
      </c>
      <c r="F276" s="87" t="s">
        <v>78</v>
      </c>
      <c r="G276" s="67" t="s">
        <v>44</v>
      </c>
      <c r="H276" s="155" t="s">
        <v>626</v>
      </c>
      <c r="I276" s="87" t="s">
        <v>85</v>
      </c>
      <c r="J276" s="90">
        <v>523980</v>
      </c>
      <c r="K276" s="90">
        <v>523980</v>
      </c>
      <c r="L276" s="170">
        <v>523980</v>
      </c>
      <c r="M276" s="164">
        <f t="shared" si="130"/>
        <v>100</v>
      </c>
    </row>
    <row r="277" spans="1:13" s="169" customFormat="1" ht="28.5" x14ac:dyDescent="0.25">
      <c r="A277" s="165" t="s">
        <v>478</v>
      </c>
      <c r="B277" s="166"/>
      <c r="C277" s="166"/>
      <c r="D277" s="166"/>
      <c r="E277" s="173">
        <v>852</v>
      </c>
      <c r="F277" s="167" t="s">
        <v>78</v>
      </c>
      <c r="G277" s="173" t="s">
        <v>46</v>
      </c>
      <c r="H277" s="155" t="s">
        <v>48</v>
      </c>
      <c r="I277" s="167"/>
      <c r="J277" s="144">
        <f>J278+J281+J284+J287+J290</f>
        <v>7216800</v>
      </c>
      <c r="K277" s="144">
        <f t="shared" ref="K277:L277" si="139">K278+K281+K284+K287+K290</f>
        <v>7390767</v>
      </c>
      <c r="L277" s="144">
        <f t="shared" si="139"/>
        <v>3826540.17</v>
      </c>
      <c r="M277" s="164">
        <f t="shared" si="130"/>
        <v>51.774601607654525</v>
      </c>
    </row>
    <row r="278" spans="1:13" s="169" customFormat="1" ht="30" x14ac:dyDescent="0.25">
      <c r="A278" s="65" t="s">
        <v>123</v>
      </c>
      <c r="B278" s="35"/>
      <c r="C278" s="35"/>
      <c r="D278" s="35"/>
      <c r="E278" s="67">
        <v>852</v>
      </c>
      <c r="F278" s="67" t="s">
        <v>78</v>
      </c>
      <c r="G278" s="67" t="s">
        <v>46</v>
      </c>
      <c r="H278" s="155" t="s">
        <v>627</v>
      </c>
      <c r="I278" s="87"/>
      <c r="J278" s="90">
        <f t="shared" ref="J278:L279" si="140">J279</f>
        <v>7100740</v>
      </c>
      <c r="K278" s="90">
        <f t="shared" si="140"/>
        <v>7100740</v>
      </c>
      <c r="L278" s="170">
        <f t="shared" si="140"/>
        <v>3769740.17</v>
      </c>
      <c r="M278" s="164">
        <f t="shared" si="130"/>
        <v>53.089398710556921</v>
      </c>
    </row>
    <row r="279" spans="1:13" s="169" customFormat="1" ht="60" x14ac:dyDescent="0.25">
      <c r="A279" s="65" t="s">
        <v>41</v>
      </c>
      <c r="B279" s="35"/>
      <c r="C279" s="35"/>
      <c r="D279" s="35"/>
      <c r="E279" s="67">
        <v>852</v>
      </c>
      <c r="F279" s="87" t="s">
        <v>78</v>
      </c>
      <c r="G279" s="67" t="s">
        <v>46</v>
      </c>
      <c r="H279" s="155" t="s">
        <v>627</v>
      </c>
      <c r="I279" s="87" t="s">
        <v>83</v>
      </c>
      <c r="J279" s="90">
        <f t="shared" si="140"/>
        <v>7100740</v>
      </c>
      <c r="K279" s="90">
        <f t="shared" si="140"/>
        <v>7100740</v>
      </c>
      <c r="L279" s="170">
        <f t="shared" si="140"/>
        <v>3769740.17</v>
      </c>
      <c r="M279" s="164">
        <f t="shared" si="130"/>
        <v>53.089398710556921</v>
      </c>
    </row>
    <row r="280" spans="1:13" s="48" customFormat="1" ht="30" x14ac:dyDescent="0.25">
      <c r="A280" s="65" t="s">
        <v>84</v>
      </c>
      <c r="B280" s="35"/>
      <c r="C280" s="35"/>
      <c r="D280" s="35"/>
      <c r="E280" s="67">
        <v>852</v>
      </c>
      <c r="F280" s="87" t="s">
        <v>78</v>
      </c>
      <c r="G280" s="87" t="s">
        <v>46</v>
      </c>
      <c r="H280" s="155" t="s">
        <v>627</v>
      </c>
      <c r="I280" s="87" t="s">
        <v>85</v>
      </c>
      <c r="J280" s="90">
        <v>7100740</v>
      </c>
      <c r="K280" s="90">
        <v>7100740</v>
      </c>
      <c r="L280" s="170">
        <v>3769740.17</v>
      </c>
      <c r="M280" s="164">
        <f t="shared" si="130"/>
        <v>53.089398710556921</v>
      </c>
    </row>
    <row r="281" spans="1:13" s="48" customFormat="1" ht="30" x14ac:dyDescent="0.25">
      <c r="A281" s="65" t="s">
        <v>118</v>
      </c>
      <c r="B281" s="35"/>
      <c r="C281" s="35"/>
      <c r="D281" s="35"/>
      <c r="E281" s="67">
        <v>852</v>
      </c>
      <c r="F281" s="87" t="s">
        <v>78</v>
      </c>
      <c r="G281" s="87" t="s">
        <v>46</v>
      </c>
      <c r="H281" s="155" t="s">
        <v>613</v>
      </c>
      <c r="I281" s="87"/>
      <c r="J281" s="90">
        <f t="shared" ref="J281:L282" si="141">J282</f>
        <v>37800</v>
      </c>
      <c r="K281" s="90">
        <f t="shared" si="141"/>
        <v>37800</v>
      </c>
      <c r="L281" s="170">
        <f t="shared" si="141"/>
        <v>21000</v>
      </c>
      <c r="M281" s="164">
        <f t="shared" si="130"/>
        <v>55.555555555555557</v>
      </c>
    </row>
    <row r="282" spans="1:13" s="48" customFormat="1" ht="60" x14ac:dyDescent="0.25">
      <c r="A282" s="65" t="s">
        <v>41</v>
      </c>
      <c r="B282" s="35"/>
      <c r="C282" s="35"/>
      <c r="D282" s="35"/>
      <c r="E282" s="67">
        <v>852</v>
      </c>
      <c r="F282" s="87" t="s">
        <v>78</v>
      </c>
      <c r="G282" s="87" t="s">
        <v>46</v>
      </c>
      <c r="H282" s="155" t="s">
        <v>613</v>
      </c>
      <c r="I282" s="87" t="s">
        <v>83</v>
      </c>
      <c r="J282" s="90">
        <f t="shared" si="141"/>
        <v>37800</v>
      </c>
      <c r="K282" s="90">
        <f t="shared" si="141"/>
        <v>37800</v>
      </c>
      <c r="L282" s="170">
        <f t="shared" si="141"/>
        <v>21000</v>
      </c>
      <c r="M282" s="164">
        <f t="shared" si="130"/>
        <v>55.555555555555557</v>
      </c>
    </row>
    <row r="283" spans="1:13" s="48" customFormat="1" ht="30" x14ac:dyDescent="0.25">
      <c r="A283" s="66" t="s">
        <v>84</v>
      </c>
      <c r="B283" s="84"/>
      <c r="C283" s="84"/>
      <c r="D283" s="84"/>
      <c r="E283" s="85">
        <v>852</v>
      </c>
      <c r="F283" s="86" t="s">
        <v>78</v>
      </c>
      <c r="G283" s="85" t="s">
        <v>46</v>
      </c>
      <c r="H283" s="155" t="s">
        <v>613</v>
      </c>
      <c r="I283" s="86" t="s">
        <v>85</v>
      </c>
      <c r="J283" s="90">
        <v>37800</v>
      </c>
      <c r="K283" s="90">
        <v>37800</v>
      </c>
      <c r="L283" s="170">
        <v>21000</v>
      </c>
      <c r="M283" s="164">
        <f t="shared" si="130"/>
        <v>55.555555555555557</v>
      </c>
    </row>
    <row r="284" spans="1:13" s="48" customFormat="1" ht="45" x14ac:dyDescent="0.25">
      <c r="A284" s="65" t="s">
        <v>119</v>
      </c>
      <c r="B284" s="35"/>
      <c r="C284" s="35"/>
      <c r="D284" s="35"/>
      <c r="E284" s="67">
        <v>852</v>
      </c>
      <c r="F284" s="67" t="s">
        <v>78</v>
      </c>
      <c r="G284" s="67" t="s">
        <v>46</v>
      </c>
      <c r="H284" s="155" t="s">
        <v>615</v>
      </c>
      <c r="I284" s="87"/>
      <c r="J284" s="90">
        <f t="shared" ref="J284:L285" si="142">J285</f>
        <v>4000</v>
      </c>
      <c r="K284" s="90">
        <f t="shared" si="142"/>
        <v>4000</v>
      </c>
      <c r="L284" s="170">
        <f t="shared" si="142"/>
        <v>4000</v>
      </c>
      <c r="M284" s="164">
        <f t="shared" si="130"/>
        <v>100</v>
      </c>
    </row>
    <row r="285" spans="1:13" s="48" customFormat="1" ht="60" x14ac:dyDescent="0.25">
      <c r="A285" s="65" t="s">
        <v>41</v>
      </c>
      <c r="B285" s="35"/>
      <c r="C285" s="35"/>
      <c r="D285" s="35"/>
      <c r="E285" s="67">
        <v>852</v>
      </c>
      <c r="F285" s="87" t="s">
        <v>78</v>
      </c>
      <c r="G285" s="67" t="s">
        <v>46</v>
      </c>
      <c r="H285" s="155" t="s">
        <v>615</v>
      </c>
      <c r="I285" s="87" t="s">
        <v>83</v>
      </c>
      <c r="J285" s="90">
        <f t="shared" si="142"/>
        <v>4000</v>
      </c>
      <c r="K285" s="90">
        <f t="shared" si="142"/>
        <v>4000</v>
      </c>
      <c r="L285" s="170">
        <f t="shared" si="142"/>
        <v>4000</v>
      </c>
      <c r="M285" s="164">
        <f t="shared" si="130"/>
        <v>100</v>
      </c>
    </row>
    <row r="286" spans="1:13" s="48" customFormat="1" ht="30" x14ac:dyDescent="0.25">
      <c r="A286" s="65" t="s">
        <v>84</v>
      </c>
      <c r="B286" s="35"/>
      <c r="C286" s="35"/>
      <c r="D286" s="35"/>
      <c r="E286" s="67">
        <v>852</v>
      </c>
      <c r="F286" s="87" t="s">
        <v>78</v>
      </c>
      <c r="G286" s="67" t="s">
        <v>46</v>
      </c>
      <c r="H286" s="155" t="s">
        <v>615</v>
      </c>
      <c r="I286" s="87" t="s">
        <v>85</v>
      </c>
      <c r="J286" s="90">
        <v>4000</v>
      </c>
      <c r="K286" s="90">
        <v>4000</v>
      </c>
      <c r="L286" s="170">
        <v>4000</v>
      </c>
      <c r="M286" s="164">
        <f t="shared" si="130"/>
        <v>100</v>
      </c>
    </row>
    <row r="287" spans="1:13" s="48" customFormat="1" ht="60" x14ac:dyDescent="0.25">
      <c r="A287" s="35" t="s">
        <v>543</v>
      </c>
      <c r="B287" s="35"/>
      <c r="C287" s="35"/>
      <c r="D287" s="35"/>
      <c r="E287" s="67">
        <v>852</v>
      </c>
      <c r="F287" s="67" t="s">
        <v>78</v>
      </c>
      <c r="G287" s="67" t="s">
        <v>46</v>
      </c>
      <c r="H287" s="67" t="s">
        <v>630</v>
      </c>
      <c r="I287" s="87"/>
      <c r="J287" s="90">
        <f t="shared" ref="J287:L288" si="143">J288</f>
        <v>10660</v>
      </c>
      <c r="K287" s="90">
        <f t="shared" si="143"/>
        <v>184627</v>
      </c>
      <c r="L287" s="170">
        <f t="shared" si="143"/>
        <v>0</v>
      </c>
      <c r="M287" s="164">
        <f t="shared" si="130"/>
        <v>0</v>
      </c>
    </row>
    <row r="288" spans="1:13" s="48" customFormat="1" ht="60" x14ac:dyDescent="0.25">
      <c r="A288" s="35" t="s">
        <v>41</v>
      </c>
      <c r="B288" s="35"/>
      <c r="C288" s="35"/>
      <c r="D288" s="35"/>
      <c r="E288" s="67">
        <v>852</v>
      </c>
      <c r="F288" s="87" t="s">
        <v>78</v>
      </c>
      <c r="G288" s="67" t="s">
        <v>46</v>
      </c>
      <c r="H288" s="67" t="s">
        <v>630</v>
      </c>
      <c r="I288" s="87" t="s">
        <v>83</v>
      </c>
      <c r="J288" s="90">
        <f t="shared" si="143"/>
        <v>10660</v>
      </c>
      <c r="K288" s="90">
        <f t="shared" si="143"/>
        <v>184627</v>
      </c>
      <c r="L288" s="170">
        <f t="shared" si="143"/>
        <v>0</v>
      </c>
      <c r="M288" s="164">
        <f t="shared" si="130"/>
        <v>0</v>
      </c>
    </row>
    <row r="289" spans="1:13" s="48" customFormat="1" ht="30" x14ac:dyDescent="0.25">
      <c r="A289" s="35" t="s">
        <v>84</v>
      </c>
      <c r="B289" s="35"/>
      <c r="C289" s="35"/>
      <c r="D289" s="35"/>
      <c r="E289" s="67">
        <v>852</v>
      </c>
      <c r="F289" s="87" t="s">
        <v>78</v>
      </c>
      <c r="G289" s="67" t="s">
        <v>46</v>
      </c>
      <c r="H289" s="67" t="s">
        <v>630</v>
      </c>
      <c r="I289" s="87" t="s">
        <v>85</v>
      </c>
      <c r="J289" s="90">
        <v>10660</v>
      </c>
      <c r="K289" s="90">
        <f>10660+173967</f>
        <v>184627</v>
      </c>
      <c r="L289" s="170"/>
      <c r="M289" s="164">
        <f t="shared" si="130"/>
        <v>0</v>
      </c>
    </row>
    <row r="290" spans="1:13" s="48" customFormat="1" ht="165" x14ac:dyDescent="0.25">
      <c r="A290" s="203" t="s">
        <v>484</v>
      </c>
      <c r="B290" s="204"/>
      <c r="C290" s="204"/>
      <c r="D290" s="204"/>
      <c r="E290" s="192">
        <v>852</v>
      </c>
      <c r="F290" s="193" t="s">
        <v>78</v>
      </c>
      <c r="G290" s="193" t="s">
        <v>46</v>
      </c>
      <c r="H290" s="205" t="s">
        <v>617</v>
      </c>
      <c r="I290" s="193"/>
      <c r="J290" s="90">
        <f t="shared" ref="J290:L291" si="144">J291</f>
        <v>63600</v>
      </c>
      <c r="K290" s="90">
        <f t="shared" si="144"/>
        <v>63600</v>
      </c>
      <c r="L290" s="170">
        <f t="shared" si="144"/>
        <v>31800</v>
      </c>
      <c r="M290" s="164">
        <f t="shared" si="130"/>
        <v>50</v>
      </c>
    </row>
    <row r="291" spans="1:13" s="48" customFormat="1" ht="60" x14ac:dyDescent="0.25">
      <c r="A291" s="65" t="s">
        <v>41</v>
      </c>
      <c r="B291" s="166"/>
      <c r="C291" s="166"/>
      <c r="D291" s="166"/>
      <c r="E291" s="67">
        <v>852</v>
      </c>
      <c r="F291" s="87" t="s">
        <v>78</v>
      </c>
      <c r="G291" s="87" t="s">
        <v>46</v>
      </c>
      <c r="H291" s="205" t="s">
        <v>617</v>
      </c>
      <c r="I291" s="87" t="s">
        <v>83</v>
      </c>
      <c r="J291" s="90">
        <f t="shared" si="144"/>
        <v>63600</v>
      </c>
      <c r="K291" s="90">
        <f t="shared" si="144"/>
        <v>63600</v>
      </c>
      <c r="L291" s="170">
        <f t="shared" si="144"/>
        <v>31800</v>
      </c>
      <c r="M291" s="164">
        <f t="shared" si="130"/>
        <v>50</v>
      </c>
    </row>
    <row r="292" spans="1:13" s="48" customFormat="1" ht="30" x14ac:dyDescent="0.25">
      <c r="A292" s="65" t="s">
        <v>84</v>
      </c>
      <c r="B292" s="166"/>
      <c r="C292" s="166"/>
      <c r="D292" s="166"/>
      <c r="E292" s="67">
        <v>852</v>
      </c>
      <c r="F292" s="87" t="s">
        <v>78</v>
      </c>
      <c r="G292" s="87" t="s">
        <v>46</v>
      </c>
      <c r="H292" s="205" t="s">
        <v>617</v>
      </c>
      <c r="I292" s="87" t="s">
        <v>85</v>
      </c>
      <c r="J292" s="90">
        <v>63600</v>
      </c>
      <c r="K292" s="90">
        <v>63600</v>
      </c>
      <c r="L292" s="170">
        <v>31800</v>
      </c>
      <c r="M292" s="164">
        <f t="shared" si="130"/>
        <v>50</v>
      </c>
    </row>
    <row r="293" spans="1:13" s="48" customFormat="1" x14ac:dyDescent="0.25">
      <c r="A293" s="165" t="s">
        <v>124</v>
      </c>
      <c r="B293" s="166"/>
      <c r="C293" s="166"/>
      <c r="D293" s="166"/>
      <c r="E293" s="67">
        <v>852</v>
      </c>
      <c r="F293" s="167" t="s">
        <v>78</v>
      </c>
      <c r="G293" s="167" t="s">
        <v>78</v>
      </c>
      <c r="H293" s="155" t="s">
        <v>48</v>
      </c>
      <c r="I293" s="167"/>
      <c r="J293" s="144">
        <f t="shared" ref="J293:L293" si="145">J294</f>
        <v>123400</v>
      </c>
      <c r="K293" s="144">
        <f t="shared" si="145"/>
        <v>123400</v>
      </c>
      <c r="L293" s="168">
        <f t="shared" si="145"/>
        <v>0</v>
      </c>
      <c r="M293" s="164">
        <f t="shared" si="130"/>
        <v>0</v>
      </c>
    </row>
    <row r="294" spans="1:13" s="48" customFormat="1" ht="30" x14ac:dyDescent="0.25">
      <c r="A294" s="65" t="s">
        <v>125</v>
      </c>
      <c r="B294" s="35"/>
      <c r="C294" s="35"/>
      <c r="D294" s="35"/>
      <c r="E294" s="67">
        <v>852</v>
      </c>
      <c r="F294" s="87" t="s">
        <v>78</v>
      </c>
      <c r="G294" s="87" t="s">
        <v>78</v>
      </c>
      <c r="H294" s="155" t="s">
        <v>631</v>
      </c>
      <c r="I294" s="87"/>
      <c r="J294" s="90">
        <f t="shared" ref="J294" si="146">J295+J297</f>
        <v>123400</v>
      </c>
      <c r="K294" s="90">
        <f t="shared" ref="K294" si="147">K295+K297</f>
        <v>123400</v>
      </c>
      <c r="L294" s="170">
        <f t="shared" ref="L294" si="148">L295+L297</f>
        <v>0</v>
      </c>
      <c r="M294" s="164">
        <f t="shared" ref="M294:M348" si="149">L294/K294*100</f>
        <v>0</v>
      </c>
    </row>
    <row r="295" spans="1:13" s="48" customFormat="1" ht="105" x14ac:dyDescent="0.25">
      <c r="A295" s="65" t="s">
        <v>15</v>
      </c>
      <c r="B295" s="35"/>
      <c r="C295" s="35"/>
      <c r="D295" s="35"/>
      <c r="E295" s="67">
        <v>852</v>
      </c>
      <c r="F295" s="87" t="s">
        <v>78</v>
      </c>
      <c r="G295" s="87" t="s">
        <v>78</v>
      </c>
      <c r="H295" s="155" t="s">
        <v>631</v>
      </c>
      <c r="I295" s="87" t="s">
        <v>17</v>
      </c>
      <c r="J295" s="90">
        <f t="shared" ref="J295:L295" si="150">J296</f>
        <v>16900</v>
      </c>
      <c r="K295" s="90">
        <f t="shared" si="150"/>
        <v>16900</v>
      </c>
      <c r="L295" s="170">
        <f t="shared" si="150"/>
        <v>0</v>
      </c>
      <c r="M295" s="164">
        <f t="shared" si="149"/>
        <v>0</v>
      </c>
    </row>
    <row r="296" spans="1:13" s="48" customFormat="1" ht="30" x14ac:dyDescent="0.25">
      <c r="A296" s="65" t="s">
        <v>7</v>
      </c>
      <c r="B296" s="35"/>
      <c r="C296" s="35"/>
      <c r="D296" s="35"/>
      <c r="E296" s="67">
        <v>852</v>
      </c>
      <c r="F296" s="87" t="s">
        <v>78</v>
      </c>
      <c r="G296" s="87" t="s">
        <v>78</v>
      </c>
      <c r="H296" s="155" t="s">
        <v>631</v>
      </c>
      <c r="I296" s="87" t="s">
        <v>52</v>
      </c>
      <c r="J296" s="90">
        <v>16900</v>
      </c>
      <c r="K296" s="90">
        <v>16900</v>
      </c>
      <c r="L296" s="170"/>
      <c r="M296" s="164">
        <f t="shared" si="149"/>
        <v>0</v>
      </c>
    </row>
    <row r="297" spans="1:13" s="48" customFormat="1" ht="45" x14ac:dyDescent="0.25">
      <c r="A297" s="65" t="s">
        <v>20</v>
      </c>
      <c r="B297" s="95"/>
      <c r="C297" s="95"/>
      <c r="D297" s="95"/>
      <c r="E297" s="67">
        <v>852</v>
      </c>
      <c r="F297" s="87" t="s">
        <v>78</v>
      </c>
      <c r="G297" s="87" t="s">
        <v>78</v>
      </c>
      <c r="H297" s="155" t="s">
        <v>631</v>
      </c>
      <c r="I297" s="87" t="s">
        <v>21</v>
      </c>
      <c r="J297" s="90">
        <f t="shared" ref="J297:L297" si="151">J298</f>
        <v>106500</v>
      </c>
      <c r="K297" s="90">
        <f t="shared" si="151"/>
        <v>106500</v>
      </c>
      <c r="L297" s="170">
        <f t="shared" si="151"/>
        <v>0</v>
      </c>
      <c r="M297" s="164">
        <f t="shared" si="149"/>
        <v>0</v>
      </c>
    </row>
    <row r="298" spans="1:13" s="169" customFormat="1" ht="45" x14ac:dyDescent="0.25">
      <c r="A298" s="65" t="s">
        <v>9</v>
      </c>
      <c r="B298" s="35"/>
      <c r="C298" s="35"/>
      <c r="D298" s="35"/>
      <c r="E298" s="67">
        <v>852</v>
      </c>
      <c r="F298" s="87" t="s">
        <v>78</v>
      </c>
      <c r="G298" s="87" t="s">
        <v>78</v>
      </c>
      <c r="H298" s="155" t="s">
        <v>631</v>
      </c>
      <c r="I298" s="87" t="s">
        <v>22</v>
      </c>
      <c r="J298" s="90">
        <v>106500</v>
      </c>
      <c r="K298" s="90">
        <v>106500</v>
      </c>
      <c r="L298" s="170"/>
      <c r="M298" s="164">
        <f t="shared" si="149"/>
        <v>0</v>
      </c>
    </row>
    <row r="299" spans="1:13" s="169" customFormat="1" ht="28.5" x14ac:dyDescent="0.25">
      <c r="A299" s="165" t="s">
        <v>126</v>
      </c>
      <c r="B299" s="166"/>
      <c r="C299" s="166"/>
      <c r="D299" s="166"/>
      <c r="E299" s="67">
        <v>852</v>
      </c>
      <c r="F299" s="167" t="s">
        <v>78</v>
      </c>
      <c r="G299" s="167" t="s">
        <v>50</v>
      </c>
      <c r="H299" s="155" t="s">
        <v>48</v>
      </c>
      <c r="I299" s="167"/>
      <c r="J299" s="144">
        <f>J300+J305+J308+J315</f>
        <v>21144411</v>
      </c>
      <c r="K299" s="144">
        <f>K300+K305+K308+K315</f>
        <v>21144411</v>
      </c>
      <c r="L299" s="168">
        <f>L300+L305+L308+L315</f>
        <v>9171481.7799999993</v>
      </c>
      <c r="M299" s="164">
        <f t="shared" si="149"/>
        <v>43.37544223861331</v>
      </c>
    </row>
    <row r="300" spans="1:13" s="48" customFormat="1" ht="60" x14ac:dyDescent="0.25">
      <c r="A300" s="65" t="s">
        <v>686</v>
      </c>
      <c r="B300" s="95"/>
      <c r="C300" s="95"/>
      <c r="D300" s="95"/>
      <c r="E300" s="67">
        <v>852</v>
      </c>
      <c r="F300" s="87" t="s">
        <v>78</v>
      </c>
      <c r="G300" s="87" t="s">
        <v>50</v>
      </c>
      <c r="H300" s="155" t="s">
        <v>709</v>
      </c>
      <c r="I300" s="87"/>
      <c r="J300" s="90">
        <f t="shared" ref="J300" si="152">J301+J303</f>
        <v>1044360</v>
      </c>
      <c r="K300" s="90">
        <f t="shared" ref="K300" si="153">K301+K303</f>
        <v>1044360</v>
      </c>
      <c r="L300" s="170">
        <f t="shared" ref="L300" si="154">L301+L303</f>
        <v>277316.2</v>
      </c>
      <c r="M300" s="164">
        <f t="shared" si="149"/>
        <v>26.553697958558352</v>
      </c>
    </row>
    <row r="301" spans="1:13" s="48" customFormat="1" ht="105" x14ac:dyDescent="0.25">
      <c r="A301" s="65" t="s">
        <v>15</v>
      </c>
      <c r="B301" s="35"/>
      <c r="C301" s="35"/>
      <c r="D301" s="35"/>
      <c r="E301" s="67">
        <v>852</v>
      </c>
      <c r="F301" s="87" t="s">
        <v>78</v>
      </c>
      <c r="G301" s="87" t="s">
        <v>50</v>
      </c>
      <c r="H301" s="155" t="s">
        <v>709</v>
      </c>
      <c r="I301" s="87" t="s">
        <v>17</v>
      </c>
      <c r="J301" s="90">
        <f t="shared" ref="J301:L301" si="155">J302</f>
        <v>625335</v>
      </c>
      <c r="K301" s="90">
        <f t="shared" si="155"/>
        <v>625335</v>
      </c>
      <c r="L301" s="170">
        <f t="shared" si="155"/>
        <v>260728.09</v>
      </c>
      <c r="M301" s="164">
        <f t="shared" si="149"/>
        <v>41.694146337563062</v>
      </c>
    </row>
    <row r="302" spans="1:13" s="48" customFormat="1" ht="45" x14ac:dyDescent="0.25">
      <c r="A302" s="65" t="s">
        <v>470</v>
      </c>
      <c r="B302" s="95"/>
      <c r="C302" s="95"/>
      <c r="D302" s="95"/>
      <c r="E302" s="67">
        <v>852</v>
      </c>
      <c r="F302" s="87" t="s">
        <v>78</v>
      </c>
      <c r="G302" s="87" t="s">
        <v>50</v>
      </c>
      <c r="H302" s="155" t="s">
        <v>709</v>
      </c>
      <c r="I302" s="87" t="s">
        <v>18</v>
      </c>
      <c r="J302" s="90">
        <v>625335</v>
      </c>
      <c r="K302" s="90">
        <v>625335</v>
      </c>
      <c r="L302" s="170">
        <f>213237.06+47491.03</f>
        <v>260728.09</v>
      </c>
      <c r="M302" s="164">
        <f t="shared" si="149"/>
        <v>41.694146337563062</v>
      </c>
    </row>
    <row r="303" spans="1:13" s="48" customFormat="1" ht="45" x14ac:dyDescent="0.25">
      <c r="A303" s="65" t="s">
        <v>20</v>
      </c>
      <c r="B303" s="95"/>
      <c r="C303" s="95"/>
      <c r="D303" s="95"/>
      <c r="E303" s="67">
        <v>852</v>
      </c>
      <c r="F303" s="87" t="s">
        <v>78</v>
      </c>
      <c r="G303" s="87" t="s">
        <v>50</v>
      </c>
      <c r="H303" s="155" t="s">
        <v>709</v>
      </c>
      <c r="I303" s="87" t="s">
        <v>21</v>
      </c>
      <c r="J303" s="90">
        <f t="shared" ref="J303:L303" si="156">J304</f>
        <v>419025</v>
      </c>
      <c r="K303" s="90">
        <f t="shared" si="156"/>
        <v>419025</v>
      </c>
      <c r="L303" s="170">
        <f t="shared" si="156"/>
        <v>16588.11</v>
      </c>
      <c r="M303" s="164">
        <f t="shared" si="149"/>
        <v>3.9587399319849648</v>
      </c>
    </row>
    <row r="304" spans="1:13" s="48" customFormat="1" ht="45" x14ac:dyDescent="0.25">
      <c r="A304" s="65" t="s">
        <v>9</v>
      </c>
      <c r="B304" s="35"/>
      <c r="C304" s="35"/>
      <c r="D304" s="35"/>
      <c r="E304" s="67">
        <v>852</v>
      </c>
      <c r="F304" s="87" t="s">
        <v>78</v>
      </c>
      <c r="G304" s="87" t="s">
        <v>50</v>
      </c>
      <c r="H304" s="155" t="s">
        <v>709</v>
      </c>
      <c r="I304" s="87" t="s">
        <v>22</v>
      </c>
      <c r="J304" s="90">
        <v>419025</v>
      </c>
      <c r="K304" s="90">
        <v>419025</v>
      </c>
      <c r="L304" s="170">
        <v>16588.11</v>
      </c>
      <c r="M304" s="164">
        <f t="shared" si="149"/>
        <v>3.9587399319849648</v>
      </c>
    </row>
    <row r="305" spans="1:13" s="169" customFormat="1" ht="45" x14ac:dyDescent="0.25">
      <c r="A305" s="65" t="s">
        <v>19</v>
      </c>
      <c r="B305" s="64"/>
      <c r="C305" s="64"/>
      <c r="D305" s="64"/>
      <c r="E305" s="67">
        <v>852</v>
      </c>
      <c r="F305" s="87" t="s">
        <v>78</v>
      </c>
      <c r="G305" s="87" t="s">
        <v>50</v>
      </c>
      <c r="H305" s="155" t="s">
        <v>632</v>
      </c>
      <c r="I305" s="87"/>
      <c r="J305" s="90">
        <f t="shared" ref="J305:L306" si="157">J306</f>
        <v>1306000</v>
      </c>
      <c r="K305" s="90">
        <f t="shared" si="157"/>
        <v>1306000</v>
      </c>
      <c r="L305" s="170">
        <f t="shared" si="157"/>
        <v>553293.12</v>
      </c>
      <c r="M305" s="164">
        <f t="shared" si="149"/>
        <v>42.365476263399692</v>
      </c>
    </row>
    <row r="306" spans="1:13" s="48" customFormat="1" ht="105" x14ac:dyDescent="0.25">
      <c r="A306" s="65" t="s">
        <v>15</v>
      </c>
      <c r="B306" s="64"/>
      <c r="C306" s="64"/>
      <c r="D306" s="64"/>
      <c r="E306" s="67">
        <v>852</v>
      </c>
      <c r="F306" s="87" t="s">
        <v>78</v>
      </c>
      <c r="G306" s="87" t="s">
        <v>50</v>
      </c>
      <c r="H306" s="155" t="s">
        <v>632</v>
      </c>
      <c r="I306" s="87" t="s">
        <v>17</v>
      </c>
      <c r="J306" s="90">
        <f t="shared" si="157"/>
        <v>1306000</v>
      </c>
      <c r="K306" s="90">
        <f t="shared" si="157"/>
        <v>1306000</v>
      </c>
      <c r="L306" s="170">
        <f t="shared" si="157"/>
        <v>553293.12</v>
      </c>
      <c r="M306" s="164">
        <f t="shared" si="149"/>
        <v>42.365476263399692</v>
      </c>
    </row>
    <row r="307" spans="1:13" s="48" customFormat="1" ht="45" x14ac:dyDescent="0.25">
      <c r="A307" s="65" t="s">
        <v>470</v>
      </c>
      <c r="B307" s="64"/>
      <c r="C307" s="64"/>
      <c r="D307" s="64"/>
      <c r="E307" s="67">
        <v>852</v>
      </c>
      <c r="F307" s="87" t="s">
        <v>78</v>
      </c>
      <c r="G307" s="87" t="s">
        <v>50</v>
      </c>
      <c r="H307" s="155" t="s">
        <v>632</v>
      </c>
      <c r="I307" s="87" t="s">
        <v>18</v>
      </c>
      <c r="J307" s="90">
        <v>1306000</v>
      </c>
      <c r="K307" s="90">
        <v>1306000</v>
      </c>
      <c r="L307" s="170">
        <f>436523.23+116769.89</f>
        <v>553293.12</v>
      </c>
      <c r="M307" s="164">
        <f t="shared" si="149"/>
        <v>42.365476263399692</v>
      </c>
    </row>
    <row r="308" spans="1:13" s="48" customFormat="1" ht="60" x14ac:dyDescent="0.25">
      <c r="A308" s="65" t="s">
        <v>127</v>
      </c>
      <c r="B308" s="35"/>
      <c r="C308" s="35"/>
      <c r="D308" s="35"/>
      <c r="E308" s="67">
        <v>852</v>
      </c>
      <c r="F308" s="87" t="s">
        <v>78</v>
      </c>
      <c r="G308" s="87" t="s">
        <v>50</v>
      </c>
      <c r="H308" s="155" t="s">
        <v>633</v>
      </c>
      <c r="I308" s="87"/>
      <c r="J308" s="90">
        <f t="shared" ref="J308" si="158">J309+J311+J313</f>
        <v>17408051</v>
      </c>
      <c r="K308" s="90">
        <f t="shared" ref="K308" si="159">K309+K311+K313</f>
        <v>17408051</v>
      </c>
      <c r="L308" s="170">
        <f t="shared" ref="L308" si="160">L309+L311+L313</f>
        <v>7653472.46</v>
      </c>
      <c r="M308" s="164">
        <f t="shared" si="149"/>
        <v>43.965131191309126</v>
      </c>
    </row>
    <row r="309" spans="1:13" s="48" customFormat="1" ht="105" x14ac:dyDescent="0.25">
      <c r="A309" s="65" t="s">
        <v>15</v>
      </c>
      <c r="B309" s="64"/>
      <c r="C309" s="64"/>
      <c r="D309" s="64"/>
      <c r="E309" s="67">
        <v>852</v>
      </c>
      <c r="F309" s="87" t="s">
        <v>78</v>
      </c>
      <c r="G309" s="87" t="s">
        <v>50</v>
      </c>
      <c r="H309" s="155" t="s">
        <v>633</v>
      </c>
      <c r="I309" s="87" t="s">
        <v>17</v>
      </c>
      <c r="J309" s="90">
        <f t="shared" ref="J309:L309" si="161">J310</f>
        <v>16303100</v>
      </c>
      <c r="K309" s="90">
        <f t="shared" si="161"/>
        <v>16303100</v>
      </c>
      <c r="L309" s="170">
        <f t="shared" si="161"/>
        <v>7272452.7999999998</v>
      </c>
      <c r="M309" s="164">
        <f t="shared" si="149"/>
        <v>44.607791156283163</v>
      </c>
    </row>
    <row r="310" spans="1:13" s="48" customFormat="1" ht="45" x14ac:dyDescent="0.25">
      <c r="A310" s="65" t="s">
        <v>470</v>
      </c>
      <c r="B310" s="64"/>
      <c r="C310" s="64"/>
      <c r="D310" s="64"/>
      <c r="E310" s="67">
        <v>852</v>
      </c>
      <c r="F310" s="87" t="s">
        <v>78</v>
      </c>
      <c r="G310" s="87" t="s">
        <v>50</v>
      </c>
      <c r="H310" s="155" t="s">
        <v>633</v>
      </c>
      <c r="I310" s="87" t="s">
        <v>18</v>
      </c>
      <c r="J310" s="90">
        <v>16303100</v>
      </c>
      <c r="K310" s="90">
        <v>16303100</v>
      </c>
      <c r="L310" s="170">
        <f>5809716.66+1462736.14</f>
        <v>7272452.7999999998</v>
      </c>
      <c r="M310" s="164">
        <f t="shared" si="149"/>
        <v>44.607791156283163</v>
      </c>
    </row>
    <row r="311" spans="1:13" s="48" customFormat="1" ht="45" x14ac:dyDescent="0.25">
      <c r="A311" s="65" t="s">
        <v>20</v>
      </c>
      <c r="B311" s="95"/>
      <c r="C311" s="95"/>
      <c r="D311" s="95"/>
      <c r="E311" s="67">
        <v>852</v>
      </c>
      <c r="F311" s="87" t="s">
        <v>78</v>
      </c>
      <c r="G311" s="87" t="s">
        <v>50</v>
      </c>
      <c r="H311" s="155" t="s">
        <v>633</v>
      </c>
      <c r="I311" s="87" t="s">
        <v>21</v>
      </c>
      <c r="J311" s="90">
        <f t="shared" ref="J311:L311" si="162">J312</f>
        <v>1084300</v>
      </c>
      <c r="K311" s="90">
        <f t="shared" si="162"/>
        <v>1084300</v>
      </c>
      <c r="L311" s="170">
        <f t="shared" si="162"/>
        <v>375369.2</v>
      </c>
      <c r="M311" s="164">
        <f t="shared" si="149"/>
        <v>34.618574195333395</v>
      </c>
    </row>
    <row r="312" spans="1:13" s="48" customFormat="1" ht="45" x14ac:dyDescent="0.25">
      <c r="A312" s="65" t="s">
        <v>9</v>
      </c>
      <c r="B312" s="35"/>
      <c r="C312" s="35"/>
      <c r="D312" s="35"/>
      <c r="E312" s="67">
        <v>852</v>
      </c>
      <c r="F312" s="87" t="s">
        <v>78</v>
      </c>
      <c r="G312" s="87" t="s">
        <v>50</v>
      </c>
      <c r="H312" s="155" t="s">
        <v>633</v>
      </c>
      <c r="I312" s="87" t="s">
        <v>22</v>
      </c>
      <c r="J312" s="90">
        <v>1084300</v>
      </c>
      <c r="K312" s="90">
        <v>1084300</v>
      </c>
      <c r="L312" s="170">
        <f>375293.28+75.92</f>
        <v>375369.2</v>
      </c>
      <c r="M312" s="164">
        <f t="shared" si="149"/>
        <v>34.618574195333395</v>
      </c>
    </row>
    <row r="313" spans="1:13" s="48" customFormat="1" ht="30" x14ac:dyDescent="0.25">
      <c r="A313" s="65" t="s">
        <v>23</v>
      </c>
      <c r="B313" s="35"/>
      <c r="C313" s="35"/>
      <c r="D313" s="35"/>
      <c r="E313" s="67">
        <v>852</v>
      </c>
      <c r="F313" s="87" t="s">
        <v>78</v>
      </c>
      <c r="G313" s="87" t="s">
        <v>50</v>
      </c>
      <c r="H313" s="155" t="s">
        <v>633</v>
      </c>
      <c r="I313" s="87" t="s">
        <v>24</v>
      </c>
      <c r="J313" s="90">
        <f t="shared" ref="J313:L313" si="163">J314</f>
        <v>20651</v>
      </c>
      <c r="K313" s="90">
        <f t="shared" si="163"/>
        <v>20651</v>
      </c>
      <c r="L313" s="170">
        <f t="shared" si="163"/>
        <v>5650.46</v>
      </c>
      <c r="M313" s="164">
        <f t="shared" si="149"/>
        <v>27.361677400610141</v>
      </c>
    </row>
    <row r="314" spans="1:13" s="48" customFormat="1" ht="30" x14ac:dyDescent="0.25">
      <c r="A314" s="65" t="s">
        <v>25</v>
      </c>
      <c r="B314" s="35"/>
      <c r="C314" s="35"/>
      <c r="D314" s="35"/>
      <c r="E314" s="67">
        <v>852</v>
      </c>
      <c r="F314" s="87" t="s">
        <v>78</v>
      </c>
      <c r="G314" s="87" t="s">
        <v>50</v>
      </c>
      <c r="H314" s="155" t="s">
        <v>633</v>
      </c>
      <c r="I314" s="87" t="s">
        <v>26</v>
      </c>
      <c r="J314" s="90">
        <v>20651</v>
      </c>
      <c r="K314" s="90">
        <v>20651</v>
      </c>
      <c r="L314" s="170">
        <f>5466+184.46</f>
        <v>5650.46</v>
      </c>
      <c r="M314" s="164">
        <f t="shared" si="149"/>
        <v>27.361677400610141</v>
      </c>
    </row>
    <row r="315" spans="1:13" s="48" customFormat="1" ht="165" x14ac:dyDescent="0.25">
      <c r="A315" s="65" t="s">
        <v>484</v>
      </c>
      <c r="B315" s="166"/>
      <c r="C315" s="166"/>
      <c r="D315" s="166"/>
      <c r="E315" s="67">
        <v>852</v>
      </c>
      <c r="F315" s="87" t="s">
        <v>78</v>
      </c>
      <c r="G315" s="87" t="s">
        <v>50</v>
      </c>
      <c r="H315" s="155" t="s">
        <v>617</v>
      </c>
      <c r="I315" s="87"/>
      <c r="J315" s="90">
        <f t="shared" ref="J315:L316" si="164">J316</f>
        <v>1386000</v>
      </c>
      <c r="K315" s="90">
        <f t="shared" si="164"/>
        <v>1386000</v>
      </c>
      <c r="L315" s="170">
        <f t="shared" si="164"/>
        <v>687400</v>
      </c>
      <c r="M315" s="164">
        <f t="shared" si="149"/>
        <v>49.595959595959592</v>
      </c>
    </row>
    <row r="316" spans="1:13" s="48" customFormat="1" ht="30" x14ac:dyDescent="0.25">
      <c r="A316" s="65" t="s">
        <v>96</v>
      </c>
      <c r="B316" s="166"/>
      <c r="C316" s="166"/>
      <c r="D316" s="166"/>
      <c r="E316" s="67">
        <v>852</v>
      </c>
      <c r="F316" s="87" t="s">
        <v>78</v>
      </c>
      <c r="G316" s="87" t="s">
        <v>50</v>
      </c>
      <c r="H316" s="155" t="s">
        <v>617</v>
      </c>
      <c r="I316" s="87" t="s">
        <v>97</v>
      </c>
      <c r="J316" s="90">
        <f t="shared" si="164"/>
        <v>1386000</v>
      </c>
      <c r="K316" s="90">
        <f t="shared" si="164"/>
        <v>1386000</v>
      </c>
      <c r="L316" s="170">
        <f t="shared" si="164"/>
        <v>687400</v>
      </c>
      <c r="M316" s="164">
        <f t="shared" si="149"/>
        <v>49.595959595959592</v>
      </c>
    </row>
    <row r="317" spans="1:13" s="48" customFormat="1" ht="45" x14ac:dyDescent="0.25">
      <c r="A317" s="65" t="s">
        <v>98</v>
      </c>
      <c r="B317" s="166"/>
      <c r="C317" s="166"/>
      <c r="D317" s="166"/>
      <c r="E317" s="67">
        <v>852</v>
      </c>
      <c r="F317" s="87" t="s">
        <v>78</v>
      </c>
      <c r="G317" s="87" t="s">
        <v>50</v>
      </c>
      <c r="H317" s="155" t="s">
        <v>617</v>
      </c>
      <c r="I317" s="87" t="s">
        <v>99</v>
      </c>
      <c r="J317" s="90">
        <v>1386000</v>
      </c>
      <c r="K317" s="90">
        <v>1386000</v>
      </c>
      <c r="L317" s="170">
        <v>687400</v>
      </c>
      <c r="M317" s="164">
        <f t="shared" si="149"/>
        <v>49.595959595959592</v>
      </c>
    </row>
    <row r="318" spans="1:13" s="48" customFormat="1" x14ac:dyDescent="0.25">
      <c r="A318" s="165" t="s">
        <v>92</v>
      </c>
      <c r="B318" s="166"/>
      <c r="C318" s="166"/>
      <c r="D318" s="166"/>
      <c r="E318" s="67">
        <v>852</v>
      </c>
      <c r="F318" s="167" t="s">
        <v>93</v>
      </c>
      <c r="G318" s="167"/>
      <c r="H318" s="155" t="s">
        <v>48</v>
      </c>
      <c r="I318" s="167"/>
      <c r="J318" s="144">
        <f>J319+J330</f>
        <v>8728558</v>
      </c>
      <c r="K318" s="144">
        <f t="shared" ref="K318:L318" si="165">K319+K330</f>
        <v>6232958</v>
      </c>
      <c r="L318" s="144">
        <f t="shared" si="165"/>
        <v>2707928.2399999998</v>
      </c>
      <c r="M318" s="164">
        <f t="shared" si="149"/>
        <v>43.445315049451636</v>
      </c>
    </row>
    <row r="319" spans="1:13" s="48" customFormat="1" x14ac:dyDescent="0.25">
      <c r="A319" s="165" t="s">
        <v>102</v>
      </c>
      <c r="B319" s="166"/>
      <c r="C319" s="166"/>
      <c r="D319" s="166"/>
      <c r="E319" s="67">
        <v>852</v>
      </c>
      <c r="F319" s="167" t="s">
        <v>93</v>
      </c>
      <c r="G319" s="167" t="s">
        <v>13</v>
      </c>
      <c r="H319" s="155" t="s">
        <v>48</v>
      </c>
      <c r="I319" s="167"/>
      <c r="J319" s="144">
        <f>J320+J323+J326</f>
        <v>8681558</v>
      </c>
      <c r="K319" s="144">
        <f t="shared" ref="K319:L319" si="166">K320+K323+K326</f>
        <v>6189958</v>
      </c>
      <c r="L319" s="144">
        <f t="shared" si="166"/>
        <v>2700928.2399999998</v>
      </c>
      <c r="M319" s="164">
        <f t="shared" si="149"/>
        <v>43.634031765643641</v>
      </c>
    </row>
    <row r="320" spans="1:13" s="48" customFormat="1" ht="75" x14ac:dyDescent="0.25">
      <c r="A320" s="65" t="s">
        <v>479</v>
      </c>
      <c r="B320" s="166"/>
      <c r="C320" s="166"/>
      <c r="D320" s="166"/>
      <c r="E320" s="67">
        <v>852</v>
      </c>
      <c r="F320" s="87" t="s">
        <v>93</v>
      </c>
      <c r="G320" s="87" t="s">
        <v>13</v>
      </c>
      <c r="H320" s="155" t="s">
        <v>635</v>
      </c>
      <c r="I320" s="167"/>
      <c r="J320" s="90">
        <f t="shared" ref="J320:L321" si="167">J321</f>
        <v>867418</v>
      </c>
      <c r="K320" s="90">
        <f t="shared" si="167"/>
        <v>867418</v>
      </c>
      <c r="L320" s="170">
        <f t="shared" si="167"/>
        <v>355274.44</v>
      </c>
      <c r="M320" s="164">
        <f t="shared" si="149"/>
        <v>40.957697442294254</v>
      </c>
    </row>
    <row r="321" spans="1:13" s="169" customFormat="1" ht="30" x14ac:dyDescent="0.25">
      <c r="A321" s="65" t="s">
        <v>96</v>
      </c>
      <c r="B321" s="95"/>
      <c r="C321" s="95"/>
      <c r="D321" s="95"/>
      <c r="E321" s="67">
        <v>852</v>
      </c>
      <c r="F321" s="87" t="s">
        <v>93</v>
      </c>
      <c r="G321" s="87" t="s">
        <v>13</v>
      </c>
      <c r="H321" s="155" t="s">
        <v>635</v>
      </c>
      <c r="I321" s="87" t="s">
        <v>97</v>
      </c>
      <c r="J321" s="90">
        <f t="shared" si="167"/>
        <v>867418</v>
      </c>
      <c r="K321" s="90">
        <f t="shared" si="167"/>
        <v>867418</v>
      </c>
      <c r="L321" s="170">
        <f t="shared" si="167"/>
        <v>355274.44</v>
      </c>
      <c r="M321" s="164">
        <f t="shared" si="149"/>
        <v>40.957697442294254</v>
      </c>
    </row>
    <row r="322" spans="1:13" s="169" customFormat="1" ht="45" x14ac:dyDescent="0.25">
      <c r="A322" s="65" t="s">
        <v>98</v>
      </c>
      <c r="B322" s="95"/>
      <c r="C322" s="95"/>
      <c r="D322" s="95"/>
      <c r="E322" s="67">
        <v>852</v>
      </c>
      <c r="F322" s="87" t="s">
        <v>93</v>
      </c>
      <c r="G322" s="87" t="s">
        <v>13</v>
      </c>
      <c r="H322" s="155" t="s">
        <v>635</v>
      </c>
      <c r="I322" s="87" t="s">
        <v>99</v>
      </c>
      <c r="J322" s="90">
        <v>867418</v>
      </c>
      <c r="K322" s="90">
        <v>867418</v>
      </c>
      <c r="L322" s="170">
        <v>355274.44</v>
      </c>
      <c r="M322" s="164">
        <f t="shared" si="149"/>
        <v>40.957697442294254</v>
      </c>
    </row>
    <row r="323" spans="1:13" s="48" customFormat="1" ht="60" x14ac:dyDescent="0.25">
      <c r="A323" s="65" t="s">
        <v>128</v>
      </c>
      <c r="B323" s="166"/>
      <c r="C323" s="166"/>
      <c r="D323" s="166"/>
      <c r="E323" s="67">
        <v>852</v>
      </c>
      <c r="F323" s="87" t="s">
        <v>93</v>
      </c>
      <c r="G323" s="87" t="s">
        <v>13</v>
      </c>
      <c r="H323" s="155" t="s">
        <v>634</v>
      </c>
      <c r="I323" s="167"/>
      <c r="J323" s="90">
        <f t="shared" ref="J323:L324" si="168">J324</f>
        <v>267600</v>
      </c>
      <c r="K323" s="90">
        <f t="shared" si="168"/>
        <v>267600</v>
      </c>
      <c r="L323" s="170">
        <f t="shared" si="168"/>
        <v>45200</v>
      </c>
      <c r="M323" s="164">
        <f t="shared" si="149"/>
        <v>16.890881913303438</v>
      </c>
    </row>
    <row r="324" spans="1:13" s="48" customFormat="1" ht="30" x14ac:dyDescent="0.25">
      <c r="A324" s="65" t="s">
        <v>96</v>
      </c>
      <c r="B324" s="95"/>
      <c r="C324" s="95"/>
      <c r="D324" s="95"/>
      <c r="E324" s="67">
        <v>852</v>
      </c>
      <c r="F324" s="87" t="s">
        <v>93</v>
      </c>
      <c r="G324" s="87" t="s">
        <v>13</v>
      </c>
      <c r="H324" s="155" t="s">
        <v>634</v>
      </c>
      <c r="I324" s="87" t="s">
        <v>97</v>
      </c>
      <c r="J324" s="90">
        <f t="shared" si="168"/>
        <v>267600</v>
      </c>
      <c r="K324" s="90">
        <f t="shared" si="168"/>
        <v>267600</v>
      </c>
      <c r="L324" s="170">
        <f t="shared" si="168"/>
        <v>45200</v>
      </c>
      <c r="M324" s="164">
        <f t="shared" si="149"/>
        <v>16.890881913303438</v>
      </c>
    </row>
    <row r="325" spans="1:13" s="48" customFormat="1" ht="45" x14ac:dyDescent="0.25">
      <c r="A325" s="65" t="s">
        <v>98</v>
      </c>
      <c r="B325" s="95"/>
      <c r="C325" s="95"/>
      <c r="D325" s="95"/>
      <c r="E325" s="67">
        <v>852</v>
      </c>
      <c r="F325" s="87" t="s">
        <v>93</v>
      </c>
      <c r="G325" s="87" t="s">
        <v>13</v>
      </c>
      <c r="H325" s="155" t="s">
        <v>634</v>
      </c>
      <c r="I325" s="87" t="s">
        <v>99</v>
      </c>
      <c r="J325" s="90">
        <v>267600</v>
      </c>
      <c r="K325" s="90">
        <v>267600</v>
      </c>
      <c r="L325" s="170">
        <v>45200</v>
      </c>
      <c r="M325" s="164">
        <f t="shared" si="149"/>
        <v>16.890881913303438</v>
      </c>
    </row>
    <row r="326" spans="1:13" s="169" customFormat="1" ht="135" x14ac:dyDescent="0.25">
      <c r="A326" s="65" t="s">
        <v>685</v>
      </c>
      <c r="B326" s="95"/>
      <c r="C326" s="95"/>
      <c r="D326" s="95"/>
      <c r="E326" s="67">
        <v>852</v>
      </c>
      <c r="F326" s="87" t="s">
        <v>93</v>
      </c>
      <c r="G326" s="87" t="s">
        <v>13</v>
      </c>
      <c r="H326" s="155" t="s">
        <v>636</v>
      </c>
      <c r="I326" s="87"/>
      <c r="J326" s="90">
        <f t="shared" ref="J326:L326" si="169">J327</f>
        <v>7546540</v>
      </c>
      <c r="K326" s="90">
        <f t="shared" si="169"/>
        <v>5054940</v>
      </c>
      <c r="L326" s="170">
        <f t="shared" si="169"/>
        <v>2300453.7999999998</v>
      </c>
      <c r="M326" s="164">
        <f t="shared" si="149"/>
        <v>45.509022856848944</v>
      </c>
    </row>
    <row r="327" spans="1:13" s="48" customFormat="1" ht="30" x14ac:dyDescent="0.25">
      <c r="A327" s="65" t="s">
        <v>96</v>
      </c>
      <c r="B327" s="95"/>
      <c r="C327" s="95"/>
      <c r="D327" s="95"/>
      <c r="E327" s="67">
        <v>852</v>
      </c>
      <c r="F327" s="87" t="s">
        <v>93</v>
      </c>
      <c r="G327" s="87" t="s">
        <v>13</v>
      </c>
      <c r="H327" s="155" t="s">
        <v>636</v>
      </c>
      <c r="I327" s="87" t="s">
        <v>97</v>
      </c>
      <c r="J327" s="90">
        <f t="shared" ref="J327" si="170">J328+J329</f>
        <v>7546540</v>
      </c>
      <c r="K327" s="90">
        <f t="shared" ref="K327" si="171">K328+K329</f>
        <v>5054940</v>
      </c>
      <c r="L327" s="170">
        <f t="shared" ref="L327" si="172">L328+L329</f>
        <v>2300453.7999999998</v>
      </c>
      <c r="M327" s="164">
        <f t="shared" si="149"/>
        <v>45.509022856848944</v>
      </c>
    </row>
    <row r="328" spans="1:13" s="48" customFormat="1" ht="30" x14ac:dyDescent="0.25">
      <c r="A328" s="65" t="s">
        <v>105</v>
      </c>
      <c r="B328" s="95"/>
      <c r="C328" s="95"/>
      <c r="D328" s="95"/>
      <c r="E328" s="67">
        <v>852</v>
      </c>
      <c r="F328" s="87" t="s">
        <v>93</v>
      </c>
      <c r="G328" s="87" t="s">
        <v>13</v>
      </c>
      <c r="H328" s="155" t="s">
        <v>636</v>
      </c>
      <c r="I328" s="87" t="s">
        <v>106</v>
      </c>
      <c r="J328" s="90">
        <v>5587309</v>
      </c>
      <c r="K328" s="90">
        <v>3521497</v>
      </c>
      <c r="L328" s="170">
        <v>1640771.24</v>
      </c>
      <c r="M328" s="164">
        <f t="shared" si="149"/>
        <v>46.593004054809647</v>
      </c>
    </row>
    <row r="329" spans="1:13" s="48" customFormat="1" ht="45" x14ac:dyDescent="0.25">
      <c r="A329" s="65" t="s">
        <v>98</v>
      </c>
      <c r="B329" s="95"/>
      <c r="C329" s="95"/>
      <c r="D329" s="95"/>
      <c r="E329" s="67">
        <v>852</v>
      </c>
      <c r="F329" s="87" t="s">
        <v>93</v>
      </c>
      <c r="G329" s="87" t="s">
        <v>13</v>
      </c>
      <c r="H329" s="155" t="s">
        <v>636</v>
      </c>
      <c r="I329" s="87" t="s">
        <v>99</v>
      </c>
      <c r="J329" s="90">
        <v>1959231</v>
      </c>
      <c r="K329" s="90">
        <v>1533443</v>
      </c>
      <c r="L329" s="170">
        <v>659682.56000000006</v>
      </c>
      <c r="M329" s="164">
        <f t="shared" si="149"/>
        <v>43.019698808498262</v>
      </c>
    </row>
    <row r="330" spans="1:13" s="48" customFormat="1" ht="28.5" x14ac:dyDescent="0.25">
      <c r="A330" s="165" t="s">
        <v>103</v>
      </c>
      <c r="B330" s="166"/>
      <c r="C330" s="166"/>
      <c r="D330" s="166"/>
      <c r="E330" s="67">
        <v>852</v>
      </c>
      <c r="F330" s="167" t="s">
        <v>93</v>
      </c>
      <c r="G330" s="167" t="s">
        <v>104</v>
      </c>
      <c r="H330" s="155" t="s">
        <v>48</v>
      </c>
      <c r="I330" s="167"/>
      <c r="J330" s="144">
        <f>J331</f>
        <v>47000</v>
      </c>
      <c r="K330" s="144">
        <f>K331</f>
        <v>43000</v>
      </c>
      <c r="L330" s="168">
        <f>L331</f>
        <v>7000</v>
      </c>
      <c r="M330" s="164">
        <f t="shared" si="149"/>
        <v>16.279069767441861</v>
      </c>
    </row>
    <row r="331" spans="1:13" s="48" customFormat="1" ht="165" x14ac:dyDescent="0.25">
      <c r="A331" s="65" t="s">
        <v>687</v>
      </c>
      <c r="B331" s="35"/>
      <c r="C331" s="35"/>
      <c r="D331" s="35"/>
      <c r="E331" s="67">
        <v>852</v>
      </c>
      <c r="F331" s="67" t="s">
        <v>93</v>
      </c>
      <c r="G331" s="67" t="s">
        <v>104</v>
      </c>
      <c r="H331" s="155" t="s">
        <v>639</v>
      </c>
      <c r="I331" s="87"/>
      <c r="J331" s="90">
        <f t="shared" ref="J331:L332" si="173">J332</f>
        <v>47000</v>
      </c>
      <c r="K331" s="90">
        <f t="shared" si="173"/>
        <v>43000</v>
      </c>
      <c r="L331" s="170">
        <f t="shared" si="173"/>
        <v>7000</v>
      </c>
      <c r="M331" s="164">
        <f t="shared" si="149"/>
        <v>16.279069767441861</v>
      </c>
    </row>
    <row r="332" spans="1:13" s="48" customFormat="1" ht="45" x14ac:dyDescent="0.25">
      <c r="A332" s="65" t="s">
        <v>20</v>
      </c>
      <c r="B332" s="35"/>
      <c r="C332" s="35"/>
      <c r="D332" s="35"/>
      <c r="E332" s="67">
        <v>852</v>
      </c>
      <c r="F332" s="67" t="s">
        <v>93</v>
      </c>
      <c r="G332" s="67" t="s">
        <v>104</v>
      </c>
      <c r="H332" s="155" t="s">
        <v>639</v>
      </c>
      <c r="I332" s="87" t="s">
        <v>21</v>
      </c>
      <c r="J332" s="90">
        <f t="shared" si="173"/>
        <v>47000</v>
      </c>
      <c r="K332" s="90">
        <f t="shared" si="173"/>
        <v>43000</v>
      </c>
      <c r="L332" s="170">
        <f t="shared" si="173"/>
        <v>7000</v>
      </c>
      <c r="M332" s="164">
        <f t="shared" si="149"/>
        <v>16.279069767441861</v>
      </c>
    </row>
    <row r="333" spans="1:13" s="48" customFormat="1" ht="45" x14ac:dyDescent="0.25">
      <c r="A333" s="65" t="s">
        <v>9</v>
      </c>
      <c r="B333" s="35"/>
      <c r="C333" s="35"/>
      <c r="D333" s="35"/>
      <c r="E333" s="67">
        <v>852</v>
      </c>
      <c r="F333" s="67" t="s">
        <v>93</v>
      </c>
      <c r="G333" s="67" t="s">
        <v>104</v>
      </c>
      <c r="H333" s="155" t="s">
        <v>639</v>
      </c>
      <c r="I333" s="87" t="s">
        <v>22</v>
      </c>
      <c r="J333" s="90">
        <v>47000</v>
      </c>
      <c r="K333" s="90">
        <v>43000</v>
      </c>
      <c r="L333" s="170">
        <v>7000</v>
      </c>
      <c r="M333" s="164">
        <f t="shared" si="149"/>
        <v>16.279069767441861</v>
      </c>
    </row>
    <row r="334" spans="1:13" s="48" customFormat="1" ht="42.75" x14ac:dyDescent="0.25">
      <c r="A334" s="162" t="s">
        <v>131</v>
      </c>
      <c r="B334" s="212"/>
      <c r="C334" s="212"/>
      <c r="D334" s="212"/>
      <c r="E334" s="173">
        <v>853</v>
      </c>
      <c r="F334" s="87"/>
      <c r="G334" s="87"/>
      <c r="H334" s="163" t="s">
        <v>48</v>
      </c>
      <c r="I334" s="87"/>
      <c r="J334" s="144">
        <f>J335+J349</f>
        <v>9881900</v>
      </c>
      <c r="K334" s="144">
        <f>K335+K349</f>
        <v>9821900</v>
      </c>
      <c r="L334" s="168">
        <f>L335+L349</f>
        <v>3943683.54</v>
      </c>
      <c r="M334" s="164">
        <f t="shared" si="149"/>
        <v>40.151941477718161</v>
      </c>
    </row>
    <row r="335" spans="1:13" s="48" customFormat="1" x14ac:dyDescent="0.25">
      <c r="A335" s="165" t="s">
        <v>10</v>
      </c>
      <c r="B335" s="166"/>
      <c r="C335" s="166"/>
      <c r="D335" s="166"/>
      <c r="E335" s="87">
        <v>853</v>
      </c>
      <c r="F335" s="167" t="s">
        <v>11</v>
      </c>
      <c r="G335" s="167"/>
      <c r="H335" s="155" t="s">
        <v>48</v>
      </c>
      <c r="I335" s="167"/>
      <c r="J335" s="144">
        <f>J336+J345</f>
        <v>7163900</v>
      </c>
      <c r="K335" s="144">
        <f t="shared" ref="K335:L335" si="174">K336+K345</f>
        <v>7103900</v>
      </c>
      <c r="L335" s="144">
        <f t="shared" si="174"/>
        <v>2664185.54</v>
      </c>
      <c r="M335" s="164">
        <f t="shared" si="149"/>
        <v>37.503139683835641</v>
      </c>
    </row>
    <row r="336" spans="1:13" s="48" customFormat="1" ht="71.25" x14ac:dyDescent="0.25">
      <c r="A336" s="165" t="s">
        <v>132</v>
      </c>
      <c r="B336" s="166"/>
      <c r="C336" s="166"/>
      <c r="D336" s="166"/>
      <c r="E336" s="87">
        <v>853</v>
      </c>
      <c r="F336" s="167" t="s">
        <v>11</v>
      </c>
      <c r="G336" s="167" t="s">
        <v>104</v>
      </c>
      <c r="H336" s="155" t="s">
        <v>48</v>
      </c>
      <c r="I336" s="167"/>
      <c r="J336" s="144">
        <f t="shared" ref="J336" si="175">J337+J342</f>
        <v>6183900</v>
      </c>
      <c r="K336" s="144">
        <f t="shared" ref="K336" si="176">K337+K342</f>
        <v>6183900</v>
      </c>
      <c r="L336" s="168">
        <f t="shared" ref="L336" si="177">L337+L342</f>
        <v>2664185.54</v>
      </c>
      <c r="M336" s="164">
        <f t="shared" si="149"/>
        <v>43.082610326816415</v>
      </c>
    </row>
    <row r="337" spans="1:13" s="48" customFormat="1" ht="45" x14ac:dyDescent="0.25">
      <c r="A337" s="65" t="s">
        <v>19</v>
      </c>
      <c r="B337" s="64"/>
      <c r="C337" s="64"/>
      <c r="D337" s="64"/>
      <c r="E337" s="87">
        <v>853</v>
      </c>
      <c r="F337" s="87" t="s">
        <v>16</v>
      </c>
      <c r="G337" s="87" t="s">
        <v>104</v>
      </c>
      <c r="H337" s="155" t="s">
        <v>640</v>
      </c>
      <c r="I337" s="87"/>
      <c r="J337" s="90">
        <f t="shared" ref="J337" si="178">J338+J340</f>
        <v>6181500</v>
      </c>
      <c r="K337" s="90">
        <f t="shared" ref="K337" si="179">K338+K340</f>
        <v>6181500</v>
      </c>
      <c r="L337" s="170">
        <f t="shared" ref="L337" si="180">L338+L340</f>
        <v>2664185.54</v>
      </c>
      <c r="M337" s="164">
        <f t="shared" si="149"/>
        <v>43.099337377659147</v>
      </c>
    </row>
    <row r="338" spans="1:13" s="48" customFormat="1" ht="105" x14ac:dyDescent="0.25">
      <c r="A338" s="65" t="s">
        <v>15</v>
      </c>
      <c r="B338" s="64"/>
      <c r="C338" s="64"/>
      <c r="D338" s="64"/>
      <c r="E338" s="87">
        <v>853</v>
      </c>
      <c r="F338" s="87" t="s">
        <v>11</v>
      </c>
      <c r="G338" s="87" t="s">
        <v>104</v>
      </c>
      <c r="H338" s="155" t="s">
        <v>640</v>
      </c>
      <c r="I338" s="87" t="s">
        <v>17</v>
      </c>
      <c r="J338" s="90">
        <f t="shared" ref="J338:L338" si="181">J339</f>
        <v>5913700</v>
      </c>
      <c r="K338" s="90">
        <f t="shared" si="181"/>
        <v>5913700</v>
      </c>
      <c r="L338" s="170">
        <f t="shared" si="181"/>
        <v>2577802.7000000002</v>
      </c>
      <c r="M338" s="164">
        <f t="shared" si="149"/>
        <v>43.590352909346095</v>
      </c>
    </row>
    <row r="339" spans="1:13" s="48" customFormat="1" ht="45" x14ac:dyDescent="0.25">
      <c r="A339" s="65" t="s">
        <v>470</v>
      </c>
      <c r="B339" s="64"/>
      <c r="C339" s="64"/>
      <c r="D339" s="64"/>
      <c r="E339" s="87">
        <v>853</v>
      </c>
      <c r="F339" s="87" t="s">
        <v>11</v>
      </c>
      <c r="G339" s="87" t="s">
        <v>104</v>
      </c>
      <c r="H339" s="155" t="s">
        <v>640</v>
      </c>
      <c r="I339" s="87" t="s">
        <v>18</v>
      </c>
      <c r="J339" s="90">
        <v>5913700</v>
      </c>
      <c r="K339" s="90">
        <v>5913700</v>
      </c>
      <c r="L339" s="170">
        <f>1965200.12+612602.58</f>
        <v>2577802.7000000002</v>
      </c>
      <c r="M339" s="164">
        <f t="shared" si="149"/>
        <v>43.590352909346095</v>
      </c>
    </row>
    <row r="340" spans="1:13" s="48" customFormat="1" ht="45" x14ac:dyDescent="0.25">
      <c r="A340" s="65" t="s">
        <v>20</v>
      </c>
      <c r="B340" s="64"/>
      <c r="C340" s="64"/>
      <c r="D340" s="64"/>
      <c r="E340" s="87">
        <v>853</v>
      </c>
      <c r="F340" s="87" t="s">
        <v>11</v>
      </c>
      <c r="G340" s="87" t="s">
        <v>104</v>
      </c>
      <c r="H340" s="155" t="s">
        <v>640</v>
      </c>
      <c r="I340" s="87" t="s">
        <v>21</v>
      </c>
      <c r="J340" s="90">
        <f t="shared" ref="J340:L340" si="182">J341</f>
        <v>267800</v>
      </c>
      <c r="K340" s="90">
        <f t="shared" si="182"/>
        <v>267800</v>
      </c>
      <c r="L340" s="170">
        <f t="shared" si="182"/>
        <v>86382.84</v>
      </c>
      <c r="M340" s="164">
        <f t="shared" si="149"/>
        <v>32.256474981329347</v>
      </c>
    </row>
    <row r="341" spans="1:13" s="48" customFormat="1" ht="45" x14ac:dyDescent="0.25">
      <c r="A341" s="65" t="s">
        <v>9</v>
      </c>
      <c r="B341" s="64"/>
      <c r="C341" s="64"/>
      <c r="D341" s="64"/>
      <c r="E341" s="87">
        <v>853</v>
      </c>
      <c r="F341" s="87" t="s">
        <v>11</v>
      </c>
      <c r="G341" s="87" t="s">
        <v>104</v>
      </c>
      <c r="H341" s="155" t="s">
        <v>640</v>
      </c>
      <c r="I341" s="87" t="s">
        <v>22</v>
      </c>
      <c r="J341" s="90">
        <v>267800</v>
      </c>
      <c r="K341" s="90">
        <v>267800</v>
      </c>
      <c r="L341" s="170">
        <v>86382.84</v>
      </c>
      <c r="M341" s="164">
        <f t="shared" si="149"/>
        <v>32.256474981329347</v>
      </c>
    </row>
    <row r="342" spans="1:13" s="48" customFormat="1" ht="105" x14ac:dyDescent="0.25">
      <c r="A342" s="65" t="s">
        <v>262</v>
      </c>
      <c r="B342" s="64"/>
      <c r="C342" s="64"/>
      <c r="D342" s="64"/>
      <c r="E342" s="87">
        <v>853</v>
      </c>
      <c r="F342" s="87" t="s">
        <v>11</v>
      </c>
      <c r="G342" s="87" t="s">
        <v>104</v>
      </c>
      <c r="H342" s="155" t="s">
        <v>641</v>
      </c>
      <c r="I342" s="87"/>
      <c r="J342" s="90">
        <f>J343</f>
        <v>2400</v>
      </c>
      <c r="K342" s="90">
        <f>K343</f>
        <v>2400</v>
      </c>
      <c r="L342" s="170">
        <f>L343</f>
        <v>0</v>
      </c>
      <c r="M342" s="164">
        <f t="shared" si="149"/>
        <v>0</v>
      </c>
    </row>
    <row r="343" spans="1:13" s="48" customFormat="1" ht="45" x14ac:dyDescent="0.25">
      <c r="A343" s="65" t="s">
        <v>20</v>
      </c>
      <c r="B343" s="64"/>
      <c r="C343" s="64"/>
      <c r="D343" s="64"/>
      <c r="E343" s="87">
        <v>853</v>
      </c>
      <c r="F343" s="87" t="s">
        <v>11</v>
      </c>
      <c r="G343" s="87" t="s">
        <v>104</v>
      </c>
      <c r="H343" s="155" t="s">
        <v>641</v>
      </c>
      <c r="I343" s="87" t="s">
        <v>21</v>
      </c>
      <c r="J343" s="90">
        <f t="shared" ref="J343:L343" si="183">J344</f>
        <v>2400</v>
      </c>
      <c r="K343" s="90">
        <f t="shared" si="183"/>
        <v>2400</v>
      </c>
      <c r="L343" s="170">
        <f t="shared" si="183"/>
        <v>0</v>
      </c>
      <c r="M343" s="164">
        <f t="shared" si="149"/>
        <v>0</v>
      </c>
    </row>
    <row r="344" spans="1:13" s="48" customFormat="1" ht="45" x14ac:dyDescent="0.25">
      <c r="A344" s="65" t="s">
        <v>9</v>
      </c>
      <c r="B344" s="64"/>
      <c r="C344" s="64"/>
      <c r="D344" s="64"/>
      <c r="E344" s="87">
        <v>853</v>
      </c>
      <c r="F344" s="87" t="s">
        <v>11</v>
      </c>
      <c r="G344" s="87" t="s">
        <v>104</v>
      </c>
      <c r="H344" s="155" t="s">
        <v>641</v>
      </c>
      <c r="I344" s="87" t="s">
        <v>22</v>
      </c>
      <c r="J344" s="90">
        <v>2400</v>
      </c>
      <c r="K344" s="90">
        <v>2400</v>
      </c>
      <c r="L344" s="170">
        <v>0</v>
      </c>
      <c r="M344" s="164">
        <f t="shared" si="149"/>
        <v>0</v>
      </c>
    </row>
    <row r="345" spans="1:13" s="48" customFormat="1" x14ac:dyDescent="0.25">
      <c r="A345" s="165" t="s">
        <v>133</v>
      </c>
      <c r="B345" s="166"/>
      <c r="C345" s="166"/>
      <c r="D345" s="166"/>
      <c r="E345" s="87">
        <v>853</v>
      </c>
      <c r="F345" s="167" t="s">
        <v>11</v>
      </c>
      <c r="G345" s="167" t="s">
        <v>108</v>
      </c>
      <c r="H345" s="155" t="s">
        <v>48</v>
      </c>
      <c r="I345" s="167"/>
      <c r="J345" s="144">
        <f t="shared" ref="J345:L347" si="184">J346</f>
        <v>980000</v>
      </c>
      <c r="K345" s="144">
        <f t="shared" si="184"/>
        <v>920000</v>
      </c>
      <c r="L345" s="168">
        <f t="shared" si="184"/>
        <v>0</v>
      </c>
      <c r="M345" s="164">
        <f t="shared" si="149"/>
        <v>0</v>
      </c>
    </row>
    <row r="346" spans="1:13" s="48" customFormat="1" ht="30" x14ac:dyDescent="0.25">
      <c r="A346" s="65" t="s">
        <v>480</v>
      </c>
      <c r="B346" s="35"/>
      <c r="C346" s="35"/>
      <c r="D346" s="35"/>
      <c r="E346" s="87">
        <v>853</v>
      </c>
      <c r="F346" s="87" t="s">
        <v>11</v>
      </c>
      <c r="G346" s="87" t="s">
        <v>108</v>
      </c>
      <c r="H346" s="155" t="s">
        <v>224</v>
      </c>
      <c r="I346" s="87"/>
      <c r="J346" s="90">
        <f t="shared" si="184"/>
        <v>980000</v>
      </c>
      <c r="K346" s="90">
        <f t="shared" si="184"/>
        <v>920000</v>
      </c>
      <c r="L346" s="170">
        <f t="shared" si="184"/>
        <v>0</v>
      </c>
      <c r="M346" s="164">
        <f t="shared" si="149"/>
        <v>0</v>
      </c>
    </row>
    <row r="347" spans="1:13" s="48" customFormat="1" ht="30" x14ac:dyDescent="0.25">
      <c r="A347" s="65" t="s">
        <v>23</v>
      </c>
      <c r="B347" s="35"/>
      <c r="C347" s="35"/>
      <c r="D347" s="35"/>
      <c r="E347" s="87">
        <v>853</v>
      </c>
      <c r="F347" s="87" t="s">
        <v>11</v>
      </c>
      <c r="G347" s="87" t="s">
        <v>108</v>
      </c>
      <c r="H347" s="155" t="s">
        <v>224</v>
      </c>
      <c r="I347" s="87" t="s">
        <v>24</v>
      </c>
      <c r="J347" s="90">
        <f t="shared" si="184"/>
        <v>980000</v>
      </c>
      <c r="K347" s="90">
        <f t="shared" si="184"/>
        <v>920000</v>
      </c>
      <c r="L347" s="170">
        <f t="shared" si="184"/>
        <v>0</v>
      </c>
      <c r="M347" s="164">
        <f t="shared" si="149"/>
        <v>0</v>
      </c>
    </row>
    <row r="348" spans="1:13" s="169" customFormat="1" ht="30" x14ac:dyDescent="0.25">
      <c r="A348" s="65" t="s">
        <v>134</v>
      </c>
      <c r="B348" s="95"/>
      <c r="C348" s="95"/>
      <c r="D348" s="95"/>
      <c r="E348" s="87">
        <v>853</v>
      </c>
      <c r="F348" s="87" t="s">
        <v>11</v>
      </c>
      <c r="G348" s="87" t="s">
        <v>108</v>
      </c>
      <c r="H348" s="155" t="s">
        <v>224</v>
      </c>
      <c r="I348" s="87" t="s">
        <v>135</v>
      </c>
      <c r="J348" s="90">
        <v>980000</v>
      </c>
      <c r="K348" s="90">
        <v>920000</v>
      </c>
      <c r="L348" s="170">
        <v>0</v>
      </c>
      <c r="M348" s="164">
        <f t="shared" si="149"/>
        <v>0</v>
      </c>
    </row>
    <row r="349" spans="1:13" s="48" customFormat="1" ht="57" x14ac:dyDescent="0.25">
      <c r="A349" s="165" t="s">
        <v>481</v>
      </c>
      <c r="B349" s="166"/>
      <c r="C349" s="166"/>
      <c r="D349" s="166"/>
      <c r="E349" s="87">
        <v>853</v>
      </c>
      <c r="F349" s="173" t="s">
        <v>137</v>
      </c>
      <c r="G349" s="173"/>
      <c r="H349" s="155" t="s">
        <v>48</v>
      </c>
      <c r="I349" s="213"/>
      <c r="J349" s="214">
        <f t="shared" ref="J349" si="185">J350+J354</f>
        <v>2718000</v>
      </c>
      <c r="K349" s="214">
        <f t="shared" ref="K349" si="186">K350+K354</f>
        <v>2718000</v>
      </c>
      <c r="L349" s="215">
        <f t="shared" ref="L349" si="187">L350+L354</f>
        <v>1279498</v>
      </c>
      <c r="M349" s="164">
        <f t="shared" ref="M349:M378" si="188">L349/K349*100</f>
        <v>47.074981604120673</v>
      </c>
    </row>
    <row r="350" spans="1:13" s="48" customFormat="1" ht="57" x14ac:dyDescent="0.25">
      <c r="A350" s="165" t="s">
        <v>138</v>
      </c>
      <c r="B350" s="166"/>
      <c r="C350" s="166"/>
      <c r="D350" s="166"/>
      <c r="E350" s="87">
        <v>853</v>
      </c>
      <c r="F350" s="173" t="s">
        <v>137</v>
      </c>
      <c r="G350" s="173" t="s">
        <v>11</v>
      </c>
      <c r="H350" s="155" t="s">
        <v>48</v>
      </c>
      <c r="I350" s="173"/>
      <c r="J350" s="191">
        <f t="shared" ref="J350:L351" si="189">J351</f>
        <v>859000</v>
      </c>
      <c r="K350" s="191">
        <f t="shared" si="189"/>
        <v>859000</v>
      </c>
      <c r="L350" s="206">
        <f t="shared" si="189"/>
        <v>429498</v>
      </c>
      <c r="M350" s="164">
        <f t="shared" si="188"/>
        <v>49.999767171129221</v>
      </c>
    </row>
    <row r="351" spans="1:13" s="48" customFormat="1" ht="30" x14ac:dyDescent="0.25">
      <c r="A351" s="162" t="s">
        <v>482</v>
      </c>
      <c r="B351" s="166"/>
      <c r="C351" s="166"/>
      <c r="D351" s="166"/>
      <c r="E351" s="87">
        <v>853</v>
      </c>
      <c r="F351" s="173" t="s">
        <v>137</v>
      </c>
      <c r="G351" s="173" t="s">
        <v>11</v>
      </c>
      <c r="H351" s="155" t="s">
        <v>642</v>
      </c>
      <c r="I351" s="173"/>
      <c r="J351" s="90">
        <f t="shared" si="189"/>
        <v>859000</v>
      </c>
      <c r="K351" s="90">
        <f t="shared" si="189"/>
        <v>859000</v>
      </c>
      <c r="L351" s="170">
        <f t="shared" si="189"/>
        <v>429498</v>
      </c>
      <c r="M351" s="164">
        <f t="shared" si="188"/>
        <v>49.999767171129221</v>
      </c>
    </row>
    <row r="352" spans="1:13" s="48" customFormat="1" ht="30" x14ac:dyDescent="0.25">
      <c r="A352" s="65" t="s">
        <v>34</v>
      </c>
      <c r="B352" s="95"/>
      <c r="C352" s="95"/>
      <c r="D352" s="95"/>
      <c r="E352" s="87">
        <v>853</v>
      </c>
      <c r="F352" s="87" t="s">
        <v>137</v>
      </c>
      <c r="G352" s="87" t="s">
        <v>11</v>
      </c>
      <c r="H352" s="155" t="s">
        <v>642</v>
      </c>
      <c r="I352" s="87" t="s">
        <v>35</v>
      </c>
      <c r="J352" s="90">
        <f>J353</f>
        <v>859000</v>
      </c>
      <c r="K352" s="90">
        <f>K353</f>
        <v>859000</v>
      </c>
      <c r="L352" s="170">
        <f>L353</f>
        <v>429498</v>
      </c>
      <c r="M352" s="164">
        <f t="shared" si="188"/>
        <v>49.999767171129221</v>
      </c>
    </row>
    <row r="353" spans="1:13" s="48" customFormat="1" ht="30" x14ac:dyDescent="0.25">
      <c r="A353" s="65" t="s">
        <v>143</v>
      </c>
      <c r="B353" s="95"/>
      <c r="C353" s="95"/>
      <c r="D353" s="95"/>
      <c r="E353" s="87">
        <v>853</v>
      </c>
      <c r="F353" s="87" t="s">
        <v>137</v>
      </c>
      <c r="G353" s="87" t="s">
        <v>11</v>
      </c>
      <c r="H353" s="155" t="s">
        <v>642</v>
      </c>
      <c r="I353" s="87" t="s">
        <v>140</v>
      </c>
      <c r="J353" s="90">
        <v>859000</v>
      </c>
      <c r="K353" s="90">
        <v>859000</v>
      </c>
      <c r="L353" s="170">
        <v>429498</v>
      </c>
      <c r="M353" s="164">
        <f t="shared" si="188"/>
        <v>49.999767171129221</v>
      </c>
    </row>
    <row r="354" spans="1:13" s="48" customFormat="1" x14ac:dyDescent="0.25">
      <c r="A354" s="199" t="s">
        <v>141</v>
      </c>
      <c r="B354" s="207"/>
      <c r="C354" s="207"/>
      <c r="D354" s="207"/>
      <c r="E354" s="87">
        <v>853</v>
      </c>
      <c r="F354" s="167" t="s">
        <v>137</v>
      </c>
      <c r="G354" s="167" t="s">
        <v>44</v>
      </c>
      <c r="H354" s="155" t="s">
        <v>48</v>
      </c>
      <c r="I354" s="167"/>
      <c r="J354" s="144">
        <f t="shared" ref="J354:L356" si="190">J355</f>
        <v>1859000</v>
      </c>
      <c r="K354" s="144">
        <f t="shared" si="190"/>
        <v>1859000</v>
      </c>
      <c r="L354" s="168">
        <f t="shared" si="190"/>
        <v>850000</v>
      </c>
      <c r="M354" s="164">
        <f t="shared" si="188"/>
        <v>45.723507261968798</v>
      </c>
    </row>
    <row r="355" spans="1:13" s="48" customFormat="1" ht="45" x14ac:dyDescent="0.25">
      <c r="A355" s="65" t="s">
        <v>187</v>
      </c>
      <c r="B355" s="35"/>
      <c r="C355" s="35"/>
      <c r="D355" s="35"/>
      <c r="E355" s="87">
        <v>853</v>
      </c>
      <c r="F355" s="87" t="s">
        <v>137</v>
      </c>
      <c r="G355" s="87" t="s">
        <v>44</v>
      </c>
      <c r="H355" s="155" t="s">
        <v>643</v>
      </c>
      <c r="I355" s="87"/>
      <c r="J355" s="90">
        <f t="shared" si="190"/>
        <v>1859000</v>
      </c>
      <c r="K355" s="90">
        <f t="shared" si="190"/>
        <v>1859000</v>
      </c>
      <c r="L355" s="170">
        <f t="shared" si="190"/>
        <v>850000</v>
      </c>
      <c r="M355" s="164">
        <f t="shared" si="188"/>
        <v>45.723507261968798</v>
      </c>
    </row>
    <row r="356" spans="1:13" s="169" customFormat="1" ht="30" x14ac:dyDescent="0.25">
      <c r="A356" s="65" t="s">
        <v>34</v>
      </c>
      <c r="B356" s="35"/>
      <c r="C356" s="35"/>
      <c r="D356" s="35"/>
      <c r="E356" s="87">
        <v>853</v>
      </c>
      <c r="F356" s="87" t="s">
        <v>137</v>
      </c>
      <c r="G356" s="87" t="s">
        <v>44</v>
      </c>
      <c r="H356" s="155" t="s">
        <v>643</v>
      </c>
      <c r="I356" s="87" t="s">
        <v>35</v>
      </c>
      <c r="J356" s="90">
        <f t="shared" si="190"/>
        <v>1859000</v>
      </c>
      <c r="K356" s="90">
        <f t="shared" si="190"/>
        <v>1859000</v>
      </c>
      <c r="L356" s="170">
        <f t="shared" si="190"/>
        <v>850000</v>
      </c>
      <c r="M356" s="164">
        <f t="shared" si="188"/>
        <v>45.723507261968798</v>
      </c>
    </row>
    <row r="357" spans="1:13" s="169" customFormat="1" ht="30" x14ac:dyDescent="0.25">
      <c r="A357" s="65" t="s">
        <v>143</v>
      </c>
      <c r="B357" s="35"/>
      <c r="C357" s="35"/>
      <c r="D357" s="35"/>
      <c r="E357" s="87">
        <v>853</v>
      </c>
      <c r="F357" s="87" t="s">
        <v>137</v>
      </c>
      <c r="G357" s="87" t="s">
        <v>44</v>
      </c>
      <c r="H357" s="155" t="s">
        <v>643</v>
      </c>
      <c r="I357" s="87" t="s">
        <v>140</v>
      </c>
      <c r="J357" s="90">
        <v>1859000</v>
      </c>
      <c r="K357" s="90">
        <v>1859000</v>
      </c>
      <c r="L357" s="170">
        <v>850000</v>
      </c>
      <c r="M357" s="164">
        <f t="shared" si="188"/>
        <v>45.723507261968798</v>
      </c>
    </row>
    <row r="358" spans="1:13" s="169" customFormat="1" ht="28.5" x14ac:dyDescent="0.25">
      <c r="A358" s="162" t="s">
        <v>144</v>
      </c>
      <c r="B358" s="211"/>
      <c r="C358" s="211"/>
      <c r="D358" s="211"/>
      <c r="E358" s="167">
        <v>854</v>
      </c>
      <c r="F358" s="167"/>
      <c r="G358" s="167"/>
      <c r="H358" s="163" t="s">
        <v>48</v>
      </c>
      <c r="I358" s="167"/>
      <c r="J358" s="144">
        <f t="shared" ref="J358:L360" si="191">J359</f>
        <v>387800</v>
      </c>
      <c r="K358" s="144">
        <f t="shared" si="191"/>
        <v>387800</v>
      </c>
      <c r="L358" s="168">
        <f t="shared" si="191"/>
        <v>180087.52000000002</v>
      </c>
      <c r="M358" s="164">
        <f t="shared" si="188"/>
        <v>46.438246518824137</v>
      </c>
    </row>
    <row r="359" spans="1:13" s="48" customFormat="1" x14ac:dyDescent="0.25">
      <c r="A359" s="165" t="s">
        <v>10</v>
      </c>
      <c r="B359" s="166"/>
      <c r="C359" s="166"/>
      <c r="D359" s="166"/>
      <c r="E359" s="67">
        <v>854</v>
      </c>
      <c r="F359" s="167" t="s">
        <v>11</v>
      </c>
      <c r="G359" s="167"/>
      <c r="H359" s="155" t="s">
        <v>48</v>
      </c>
      <c r="I359" s="167"/>
      <c r="J359" s="144">
        <f>J360</f>
        <v>387800</v>
      </c>
      <c r="K359" s="144">
        <f>K360</f>
        <v>387800</v>
      </c>
      <c r="L359" s="168">
        <f>L360</f>
        <v>180087.52000000002</v>
      </c>
      <c r="M359" s="164">
        <f t="shared" si="188"/>
        <v>46.438246518824137</v>
      </c>
    </row>
    <row r="360" spans="1:13" s="48" customFormat="1" ht="85.5" x14ac:dyDescent="0.25">
      <c r="A360" s="165" t="s">
        <v>145</v>
      </c>
      <c r="B360" s="166"/>
      <c r="C360" s="166"/>
      <c r="D360" s="166"/>
      <c r="E360" s="67">
        <v>854</v>
      </c>
      <c r="F360" s="167" t="s">
        <v>11</v>
      </c>
      <c r="G360" s="167" t="s">
        <v>46</v>
      </c>
      <c r="H360" s="155" t="s">
        <v>48</v>
      </c>
      <c r="I360" s="167"/>
      <c r="J360" s="144">
        <f t="shared" si="191"/>
        <v>387800</v>
      </c>
      <c r="K360" s="144">
        <f t="shared" si="191"/>
        <v>387800</v>
      </c>
      <c r="L360" s="168">
        <f t="shared" si="191"/>
        <v>180087.52000000002</v>
      </c>
      <c r="M360" s="164">
        <f t="shared" si="188"/>
        <v>46.438246518824137</v>
      </c>
    </row>
    <row r="361" spans="1:13" s="48" customFormat="1" ht="45" x14ac:dyDescent="0.25">
      <c r="A361" s="65" t="s">
        <v>19</v>
      </c>
      <c r="B361" s="64"/>
      <c r="C361" s="64"/>
      <c r="D361" s="64"/>
      <c r="E361" s="67">
        <v>854</v>
      </c>
      <c r="F361" s="87" t="s">
        <v>16</v>
      </c>
      <c r="G361" s="87" t="s">
        <v>46</v>
      </c>
      <c r="H361" s="155" t="s">
        <v>146</v>
      </c>
      <c r="I361" s="87"/>
      <c r="J361" s="90">
        <f t="shared" ref="J361" si="192">J362+J364</f>
        <v>387800</v>
      </c>
      <c r="K361" s="90">
        <f t="shared" ref="K361" si="193">K362+K364</f>
        <v>387800</v>
      </c>
      <c r="L361" s="170">
        <f t="shared" ref="L361" si="194">L362+L364</f>
        <v>180087.52000000002</v>
      </c>
      <c r="M361" s="164">
        <f t="shared" si="188"/>
        <v>46.438246518824137</v>
      </c>
    </row>
    <row r="362" spans="1:13" s="48" customFormat="1" ht="105" x14ac:dyDescent="0.25">
      <c r="A362" s="65" t="s">
        <v>15</v>
      </c>
      <c r="B362" s="64"/>
      <c r="C362" s="64"/>
      <c r="D362" s="64"/>
      <c r="E362" s="67">
        <v>854</v>
      </c>
      <c r="F362" s="87" t="s">
        <v>11</v>
      </c>
      <c r="G362" s="87" t="s">
        <v>46</v>
      </c>
      <c r="H362" s="155" t="s">
        <v>146</v>
      </c>
      <c r="I362" s="87" t="s">
        <v>17</v>
      </c>
      <c r="J362" s="90">
        <f t="shared" ref="J362:L362" si="195">J363</f>
        <v>331400</v>
      </c>
      <c r="K362" s="90">
        <f t="shared" si="195"/>
        <v>331400</v>
      </c>
      <c r="L362" s="170">
        <f t="shared" si="195"/>
        <v>154569.48000000001</v>
      </c>
      <c r="M362" s="164">
        <f t="shared" si="188"/>
        <v>46.64136391068196</v>
      </c>
    </row>
    <row r="363" spans="1:13" s="48" customFormat="1" ht="45" x14ac:dyDescent="0.25">
      <c r="A363" s="65" t="s">
        <v>470</v>
      </c>
      <c r="B363" s="64"/>
      <c r="C363" s="64"/>
      <c r="D363" s="64"/>
      <c r="E363" s="67">
        <v>854</v>
      </c>
      <c r="F363" s="87" t="s">
        <v>11</v>
      </c>
      <c r="G363" s="87" t="s">
        <v>46</v>
      </c>
      <c r="H363" s="155" t="s">
        <v>146</v>
      </c>
      <c r="I363" s="87" t="s">
        <v>18</v>
      </c>
      <c r="J363" s="90">
        <v>331400</v>
      </c>
      <c r="K363" s="90">
        <v>331400</v>
      </c>
      <c r="L363" s="170">
        <f>123770.28+30799.2</f>
        <v>154569.48000000001</v>
      </c>
      <c r="M363" s="164">
        <f t="shared" si="188"/>
        <v>46.64136391068196</v>
      </c>
    </row>
    <row r="364" spans="1:13" s="48" customFormat="1" ht="45" x14ac:dyDescent="0.25">
      <c r="A364" s="65" t="s">
        <v>20</v>
      </c>
      <c r="B364" s="64"/>
      <c r="C364" s="64"/>
      <c r="D364" s="64"/>
      <c r="E364" s="67">
        <v>854</v>
      </c>
      <c r="F364" s="87" t="s">
        <v>11</v>
      </c>
      <c r="G364" s="87" t="s">
        <v>46</v>
      </c>
      <c r="H364" s="155" t="s">
        <v>146</v>
      </c>
      <c r="I364" s="87" t="s">
        <v>21</v>
      </c>
      <c r="J364" s="90">
        <f t="shared" ref="J364:L364" si="196">J365</f>
        <v>56400</v>
      </c>
      <c r="K364" s="90">
        <f t="shared" si="196"/>
        <v>56400</v>
      </c>
      <c r="L364" s="170">
        <f t="shared" si="196"/>
        <v>25518.04</v>
      </c>
      <c r="M364" s="164">
        <f t="shared" si="188"/>
        <v>45.244751773049643</v>
      </c>
    </row>
    <row r="365" spans="1:13" s="48" customFormat="1" ht="45" x14ac:dyDescent="0.25">
      <c r="A365" s="65" t="s">
        <v>9</v>
      </c>
      <c r="B365" s="64"/>
      <c r="C365" s="64"/>
      <c r="D365" s="64"/>
      <c r="E365" s="67">
        <v>854</v>
      </c>
      <c r="F365" s="87" t="s">
        <v>11</v>
      </c>
      <c r="G365" s="87" t="s">
        <v>46</v>
      </c>
      <c r="H365" s="155" t="s">
        <v>146</v>
      </c>
      <c r="I365" s="87" t="s">
        <v>22</v>
      </c>
      <c r="J365" s="90">
        <v>56400</v>
      </c>
      <c r="K365" s="90">
        <v>56400</v>
      </c>
      <c r="L365" s="170">
        <v>25518.04</v>
      </c>
      <c r="M365" s="164">
        <f t="shared" si="188"/>
        <v>45.244751773049643</v>
      </c>
    </row>
    <row r="366" spans="1:13" s="169" customFormat="1" ht="42.75" x14ac:dyDescent="0.25">
      <c r="A366" s="162" t="s">
        <v>147</v>
      </c>
      <c r="B366" s="211"/>
      <c r="C366" s="211"/>
      <c r="D366" s="211"/>
      <c r="E366" s="173">
        <v>857</v>
      </c>
      <c r="F366" s="167"/>
      <c r="G366" s="167"/>
      <c r="H366" s="163" t="s">
        <v>48</v>
      </c>
      <c r="I366" s="167"/>
      <c r="J366" s="144">
        <f t="shared" ref="J366:L367" si="197">J367</f>
        <v>767200</v>
      </c>
      <c r="K366" s="144">
        <f t="shared" si="197"/>
        <v>767200</v>
      </c>
      <c r="L366" s="168">
        <f t="shared" si="197"/>
        <v>325060.23</v>
      </c>
      <c r="M366" s="164">
        <f t="shared" si="188"/>
        <v>42.369685870698639</v>
      </c>
    </row>
    <row r="367" spans="1:13" s="169" customFormat="1" x14ac:dyDescent="0.25">
      <c r="A367" s="165" t="s">
        <v>10</v>
      </c>
      <c r="B367" s="166"/>
      <c r="C367" s="166"/>
      <c r="D367" s="166"/>
      <c r="E367" s="173">
        <v>857</v>
      </c>
      <c r="F367" s="167" t="s">
        <v>11</v>
      </c>
      <c r="G367" s="167"/>
      <c r="H367" s="155" t="s">
        <v>48</v>
      </c>
      <c r="I367" s="167"/>
      <c r="J367" s="144">
        <f t="shared" si="197"/>
        <v>767200</v>
      </c>
      <c r="K367" s="144">
        <f t="shared" si="197"/>
        <v>767200</v>
      </c>
      <c r="L367" s="168">
        <f t="shared" si="197"/>
        <v>325060.23</v>
      </c>
      <c r="M367" s="164">
        <f t="shared" si="188"/>
        <v>42.369685870698639</v>
      </c>
    </row>
    <row r="368" spans="1:13" s="169" customFormat="1" ht="71.25" x14ac:dyDescent="0.25">
      <c r="A368" s="165" t="s">
        <v>132</v>
      </c>
      <c r="B368" s="166"/>
      <c r="C368" s="166"/>
      <c r="D368" s="166"/>
      <c r="E368" s="67">
        <v>857</v>
      </c>
      <c r="F368" s="167" t="s">
        <v>11</v>
      </c>
      <c r="G368" s="167" t="s">
        <v>104</v>
      </c>
      <c r="H368" s="155" t="s">
        <v>48</v>
      </c>
      <c r="I368" s="167"/>
      <c r="J368" s="144">
        <f t="shared" ref="J368" si="198">J369+J372+J376</f>
        <v>767200</v>
      </c>
      <c r="K368" s="144">
        <f t="shared" ref="K368" si="199">K369+K372+K376</f>
        <v>767200</v>
      </c>
      <c r="L368" s="168">
        <f t="shared" ref="L368" si="200">L369+L372+L376</f>
        <v>325060.23</v>
      </c>
      <c r="M368" s="164">
        <f t="shared" si="188"/>
        <v>42.369685870698639</v>
      </c>
    </row>
    <row r="369" spans="1:13" s="169" customFormat="1" ht="45" x14ac:dyDescent="0.25">
      <c r="A369" s="65" t="s">
        <v>19</v>
      </c>
      <c r="B369" s="166"/>
      <c r="C369" s="166"/>
      <c r="D369" s="166"/>
      <c r="E369" s="67">
        <v>857</v>
      </c>
      <c r="F369" s="87" t="s">
        <v>11</v>
      </c>
      <c r="G369" s="87" t="s">
        <v>104</v>
      </c>
      <c r="H369" s="155" t="s">
        <v>146</v>
      </c>
      <c r="I369" s="87"/>
      <c r="J369" s="90">
        <f t="shared" ref="J369:L370" si="201">J370</f>
        <v>20500</v>
      </c>
      <c r="K369" s="90">
        <f t="shared" si="201"/>
        <v>20500</v>
      </c>
      <c r="L369" s="170">
        <f t="shared" si="201"/>
        <v>4500</v>
      </c>
      <c r="M369" s="164">
        <f t="shared" si="188"/>
        <v>21.951219512195124</v>
      </c>
    </row>
    <row r="370" spans="1:13" s="169" customFormat="1" ht="45" x14ac:dyDescent="0.25">
      <c r="A370" s="65" t="s">
        <v>20</v>
      </c>
      <c r="B370" s="95"/>
      <c r="C370" s="95"/>
      <c r="D370" s="87" t="s">
        <v>11</v>
      </c>
      <c r="E370" s="67">
        <v>857</v>
      </c>
      <c r="F370" s="87" t="s">
        <v>11</v>
      </c>
      <c r="G370" s="87" t="s">
        <v>104</v>
      </c>
      <c r="H370" s="155" t="s">
        <v>146</v>
      </c>
      <c r="I370" s="87" t="s">
        <v>21</v>
      </c>
      <c r="J370" s="90">
        <f t="shared" si="201"/>
        <v>20500</v>
      </c>
      <c r="K370" s="90">
        <f t="shared" si="201"/>
        <v>20500</v>
      </c>
      <c r="L370" s="170">
        <f t="shared" si="201"/>
        <v>4500</v>
      </c>
      <c r="M370" s="164">
        <f t="shared" si="188"/>
        <v>21.951219512195124</v>
      </c>
    </row>
    <row r="371" spans="1:13" s="169" customFormat="1" ht="45" x14ac:dyDescent="0.25">
      <c r="A371" s="65" t="s">
        <v>9</v>
      </c>
      <c r="B371" s="35"/>
      <c r="C371" s="35"/>
      <c r="D371" s="87" t="s">
        <v>11</v>
      </c>
      <c r="E371" s="67">
        <v>857</v>
      </c>
      <c r="F371" s="87" t="s">
        <v>11</v>
      </c>
      <c r="G371" s="87" t="s">
        <v>104</v>
      </c>
      <c r="H371" s="155" t="s">
        <v>146</v>
      </c>
      <c r="I371" s="87" t="s">
        <v>22</v>
      </c>
      <c r="J371" s="90">
        <v>20500</v>
      </c>
      <c r="K371" s="90">
        <v>20500</v>
      </c>
      <c r="L371" s="170">
        <v>4500</v>
      </c>
      <c r="M371" s="164">
        <f t="shared" si="188"/>
        <v>21.951219512195124</v>
      </c>
    </row>
    <row r="372" spans="1:13" s="48" customFormat="1" ht="60" x14ac:dyDescent="0.25">
      <c r="A372" s="65" t="s">
        <v>148</v>
      </c>
      <c r="B372" s="35"/>
      <c r="C372" s="35"/>
      <c r="D372" s="35"/>
      <c r="E372" s="67">
        <v>857</v>
      </c>
      <c r="F372" s="87" t="s">
        <v>11</v>
      </c>
      <c r="G372" s="87" t="s">
        <v>104</v>
      </c>
      <c r="H372" s="155" t="s">
        <v>149</v>
      </c>
      <c r="I372" s="87"/>
      <c r="J372" s="90">
        <f t="shared" ref="J372:L373" si="202">J373</f>
        <v>728700</v>
      </c>
      <c r="K372" s="90">
        <f t="shared" si="202"/>
        <v>728700</v>
      </c>
      <c r="L372" s="170">
        <f t="shared" si="202"/>
        <v>312325.23</v>
      </c>
      <c r="M372" s="164">
        <f t="shared" si="188"/>
        <v>42.860605187319884</v>
      </c>
    </row>
    <row r="373" spans="1:13" s="48" customFormat="1" ht="105" x14ac:dyDescent="0.25">
      <c r="A373" s="65" t="s">
        <v>15</v>
      </c>
      <c r="B373" s="35"/>
      <c r="C373" s="35"/>
      <c r="D373" s="35"/>
      <c r="E373" s="67">
        <v>857</v>
      </c>
      <c r="F373" s="87" t="s">
        <v>16</v>
      </c>
      <c r="G373" s="87" t="s">
        <v>104</v>
      </c>
      <c r="H373" s="155" t="s">
        <v>149</v>
      </c>
      <c r="I373" s="87" t="s">
        <v>17</v>
      </c>
      <c r="J373" s="90">
        <f t="shared" si="202"/>
        <v>728700</v>
      </c>
      <c r="K373" s="90">
        <f t="shared" si="202"/>
        <v>728700</v>
      </c>
      <c r="L373" s="170">
        <f t="shared" si="202"/>
        <v>312325.23</v>
      </c>
      <c r="M373" s="164">
        <f t="shared" si="188"/>
        <v>42.860605187319884</v>
      </c>
    </row>
    <row r="374" spans="1:13" s="48" customFormat="1" ht="45" x14ac:dyDescent="0.25">
      <c r="A374" s="65" t="s">
        <v>470</v>
      </c>
      <c r="B374" s="95"/>
      <c r="C374" s="95"/>
      <c r="D374" s="95"/>
      <c r="E374" s="67">
        <v>857</v>
      </c>
      <c r="F374" s="87" t="s">
        <v>11</v>
      </c>
      <c r="G374" s="87" t="s">
        <v>104</v>
      </c>
      <c r="H374" s="155" t="s">
        <v>149</v>
      </c>
      <c r="I374" s="87" t="s">
        <v>18</v>
      </c>
      <c r="J374" s="90">
        <v>728700</v>
      </c>
      <c r="K374" s="90">
        <v>728700</v>
      </c>
      <c r="L374" s="170">
        <f>240837.39+1080+70407.84</f>
        <v>312325.23</v>
      </c>
      <c r="M374" s="164">
        <f t="shared" si="188"/>
        <v>42.860605187319884</v>
      </c>
    </row>
    <row r="375" spans="1:13" s="48" customFormat="1" ht="105" x14ac:dyDescent="0.25">
      <c r="A375" s="65" t="s">
        <v>150</v>
      </c>
      <c r="B375" s="35"/>
      <c r="C375" s="35"/>
      <c r="D375" s="87" t="s">
        <v>11</v>
      </c>
      <c r="E375" s="67">
        <v>857</v>
      </c>
      <c r="F375" s="87" t="s">
        <v>16</v>
      </c>
      <c r="G375" s="87" t="s">
        <v>104</v>
      </c>
      <c r="H375" s="155" t="s">
        <v>151</v>
      </c>
      <c r="I375" s="87"/>
      <c r="J375" s="90">
        <f t="shared" ref="J375:L376" si="203">J376</f>
        <v>18000</v>
      </c>
      <c r="K375" s="90">
        <f t="shared" si="203"/>
        <v>18000</v>
      </c>
      <c r="L375" s="170">
        <f t="shared" si="203"/>
        <v>8235</v>
      </c>
      <c r="M375" s="164">
        <f t="shared" si="188"/>
        <v>45.75</v>
      </c>
    </row>
    <row r="376" spans="1:13" s="48" customFormat="1" ht="45" x14ac:dyDescent="0.25">
      <c r="A376" s="65" t="s">
        <v>20</v>
      </c>
      <c r="B376" s="95"/>
      <c r="C376" s="95"/>
      <c r="D376" s="87" t="s">
        <v>11</v>
      </c>
      <c r="E376" s="67">
        <v>857</v>
      </c>
      <c r="F376" s="87" t="s">
        <v>11</v>
      </c>
      <c r="G376" s="87" t="s">
        <v>104</v>
      </c>
      <c r="H376" s="155" t="s">
        <v>151</v>
      </c>
      <c r="I376" s="87" t="s">
        <v>21</v>
      </c>
      <c r="J376" s="90">
        <f t="shared" si="203"/>
        <v>18000</v>
      </c>
      <c r="K376" s="90">
        <f t="shared" si="203"/>
        <v>18000</v>
      </c>
      <c r="L376" s="170">
        <f t="shared" si="203"/>
        <v>8235</v>
      </c>
      <c r="M376" s="164">
        <f t="shared" si="188"/>
        <v>45.75</v>
      </c>
    </row>
    <row r="377" spans="1:13" s="48" customFormat="1" ht="45" x14ac:dyDescent="0.25">
      <c r="A377" s="65" t="s">
        <v>9</v>
      </c>
      <c r="B377" s="35"/>
      <c r="C377" s="35"/>
      <c r="D377" s="87" t="s">
        <v>11</v>
      </c>
      <c r="E377" s="67">
        <v>857</v>
      </c>
      <c r="F377" s="87" t="s">
        <v>11</v>
      </c>
      <c r="G377" s="87" t="s">
        <v>104</v>
      </c>
      <c r="H377" s="155" t="s">
        <v>151</v>
      </c>
      <c r="I377" s="87" t="s">
        <v>22</v>
      </c>
      <c r="J377" s="90">
        <v>18000</v>
      </c>
      <c r="K377" s="90">
        <v>18000</v>
      </c>
      <c r="L377" s="170">
        <v>8235</v>
      </c>
      <c r="M377" s="164">
        <f t="shared" si="188"/>
        <v>45.75</v>
      </c>
    </row>
    <row r="378" spans="1:13" s="48" customFormat="1" x14ac:dyDescent="0.25">
      <c r="A378" s="138" t="s">
        <v>152</v>
      </c>
      <c r="B378" s="138"/>
      <c r="C378" s="138"/>
      <c r="D378" s="138"/>
      <c r="E378" s="173"/>
      <c r="F378" s="167"/>
      <c r="G378" s="167"/>
      <c r="H378" s="173"/>
      <c r="I378" s="167"/>
      <c r="J378" s="144">
        <f>J6+J219+J334+J358+J366</f>
        <v>382004159.13999999</v>
      </c>
      <c r="K378" s="144">
        <f>K6+K219+K334+K358+K366</f>
        <v>376900406.35000002</v>
      </c>
      <c r="L378" s="168">
        <f>L6+L219+L334+L358+L366</f>
        <v>162100678.72999999</v>
      </c>
      <c r="M378" s="164">
        <f t="shared" si="188"/>
        <v>43.008889350856485</v>
      </c>
    </row>
    <row r="379" spans="1:13" s="48" customFormat="1" x14ac:dyDescent="0.25">
      <c r="A379" s="208"/>
      <c r="E379" s="209"/>
      <c r="F379" s="209"/>
      <c r="G379" s="209"/>
      <c r="H379" s="210"/>
      <c r="I379" s="209"/>
      <c r="J379" s="209"/>
      <c r="K379" s="209"/>
      <c r="L379" s="209"/>
    </row>
    <row r="380" spans="1:13" s="48" customFormat="1" x14ac:dyDescent="0.25">
      <c r="A380" s="208"/>
      <c r="E380" s="209"/>
      <c r="F380" s="209"/>
      <c r="G380" s="209"/>
      <c r="H380" s="210"/>
      <c r="I380" s="209"/>
      <c r="J380" s="209"/>
      <c r="K380" s="209"/>
      <c r="L380" s="209"/>
    </row>
    <row r="381" spans="1:13" s="48" customFormat="1" x14ac:dyDescent="0.25">
      <c r="A381" s="208"/>
      <c r="E381" s="209"/>
      <c r="F381" s="209"/>
      <c r="G381" s="209"/>
      <c r="H381" s="210"/>
      <c r="I381" s="209"/>
      <c r="J381" s="209"/>
      <c r="K381" s="209"/>
      <c r="L381" s="209"/>
    </row>
    <row r="382" spans="1:13" s="48" customFormat="1" x14ac:dyDescent="0.25">
      <c r="A382" s="208"/>
      <c r="E382" s="209"/>
      <c r="F382" s="209"/>
      <c r="G382" s="209"/>
      <c r="H382" s="210"/>
      <c r="I382" s="209"/>
      <c r="J382" s="209"/>
      <c r="K382" s="209"/>
      <c r="L382" s="209"/>
    </row>
    <row r="383" spans="1:13" s="48" customFormat="1" x14ac:dyDescent="0.25">
      <c r="A383" s="208"/>
      <c r="E383" s="209"/>
      <c r="F383" s="209"/>
      <c r="G383" s="209"/>
      <c r="H383" s="210"/>
      <c r="I383" s="209"/>
      <c r="J383" s="209"/>
      <c r="K383" s="209"/>
      <c r="L383" s="209"/>
    </row>
    <row r="384" spans="1:13" s="48" customFormat="1" x14ac:dyDescent="0.25">
      <c r="A384" s="208"/>
      <c r="E384" s="209"/>
      <c r="F384" s="209"/>
      <c r="G384" s="209"/>
      <c r="H384" s="210"/>
      <c r="I384" s="209"/>
      <c r="J384" s="209"/>
      <c r="K384" s="209"/>
      <c r="L384" s="209"/>
    </row>
    <row r="385" spans="1:12" s="48" customFormat="1" x14ac:dyDescent="0.25">
      <c r="A385" s="208"/>
      <c r="E385" s="209"/>
      <c r="F385" s="209"/>
      <c r="G385" s="209"/>
      <c r="H385" s="210"/>
      <c r="I385" s="209"/>
      <c r="J385" s="209"/>
      <c r="K385" s="209"/>
      <c r="L385" s="209"/>
    </row>
    <row r="386" spans="1:12" s="48" customFormat="1" x14ac:dyDescent="0.25">
      <c r="A386" s="208"/>
      <c r="E386" s="209"/>
      <c r="F386" s="209"/>
      <c r="G386" s="209"/>
      <c r="H386" s="210"/>
      <c r="I386" s="209"/>
      <c r="J386" s="209"/>
      <c r="K386" s="209"/>
      <c r="L386" s="209"/>
    </row>
    <row r="387" spans="1:12" s="48" customFormat="1" x14ac:dyDescent="0.25">
      <c r="A387" s="208"/>
      <c r="E387" s="209"/>
      <c r="F387" s="209"/>
      <c r="G387" s="209"/>
      <c r="H387" s="210"/>
      <c r="I387" s="209"/>
      <c r="J387" s="209"/>
      <c r="K387" s="209"/>
      <c r="L387" s="209"/>
    </row>
    <row r="388" spans="1:12" s="48" customFormat="1" x14ac:dyDescent="0.25">
      <c r="A388" s="208"/>
      <c r="E388" s="209"/>
      <c r="F388" s="209"/>
      <c r="G388" s="209"/>
      <c r="H388" s="210"/>
      <c r="I388" s="209"/>
      <c r="J388" s="209"/>
      <c r="K388" s="209"/>
      <c r="L388" s="209"/>
    </row>
    <row r="389" spans="1:12" s="48" customFormat="1" x14ac:dyDescent="0.25">
      <c r="A389" s="208"/>
      <c r="E389" s="209"/>
      <c r="F389" s="209"/>
      <c r="G389" s="209"/>
      <c r="H389" s="210"/>
      <c r="I389" s="209"/>
      <c r="J389" s="209"/>
      <c r="K389" s="209"/>
      <c r="L389" s="209"/>
    </row>
    <row r="390" spans="1:12" s="48" customFormat="1" x14ac:dyDescent="0.25">
      <c r="A390" s="208"/>
      <c r="E390" s="209"/>
      <c r="F390" s="209"/>
      <c r="G390" s="209"/>
      <c r="H390" s="210"/>
      <c r="I390" s="209"/>
      <c r="J390" s="209"/>
      <c r="K390" s="209"/>
      <c r="L390" s="209"/>
    </row>
    <row r="391" spans="1:12" s="48" customFormat="1" x14ac:dyDescent="0.25">
      <c r="A391" s="208"/>
      <c r="E391" s="209"/>
      <c r="F391" s="209"/>
      <c r="G391" s="209"/>
      <c r="H391" s="210"/>
      <c r="I391" s="209"/>
      <c r="J391" s="209"/>
      <c r="K391" s="209"/>
      <c r="L391" s="209"/>
    </row>
    <row r="392" spans="1:12" s="48" customFormat="1" x14ac:dyDescent="0.25">
      <c r="A392" s="208"/>
      <c r="E392" s="209"/>
      <c r="F392" s="209"/>
      <c r="G392" s="209"/>
      <c r="H392" s="210"/>
      <c r="I392" s="209"/>
      <c r="J392" s="209"/>
      <c r="K392" s="209"/>
      <c r="L392" s="209"/>
    </row>
    <row r="393" spans="1:12" s="48" customFormat="1" x14ac:dyDescent="0.25">
      <c r="A393" s="208"/>
      <c r="E393" s="209"/>
      <c r="F393" s="209"/>
      <c r="G393" s="209"/>
      <c r="H393" s="210"/>
      <c r="I393" s="209"/>
      <c r="J393" s="209"/>
      <c r="K393" s="209"/>
      <c r="L393" s="209"/>
    </row>
    <row r="394" spans="1:12" s="48" customFormat="1" x14ac:dyDescent="0.25">
      <c r="A394" s="208"/>
      <c r="E394" s="209"/>
      <c r="F394" s="209"/>
      <c r="G394" s="209"/>
      <c r="H394" s="210"/>
      <c r="I394" s="209"/>
      <c r="J394" s="209"/>
      <c r="K394" s="209"/>
      <c r="L394" s="209"/>
    </row>
    <row r="395" spans="1:12" s="48" customFormat="1" x14ac:dyDescent="0.25">
      <c r="A395" s="208"/>
      <c r="E395" s="209"/>
      <c r="F395" s="209"/>
      <c r="G395" s="209"/>
      <c r="H395" s="210"/>
      <c r="I395" s="209"/>
      <c r="J395" s="209"/>
      <c r="K395" s="209"/>
      <c r="L395" s="209"/>
    </row>
    <row r="396" spans="1:12" s="48" customFormat="1" x14ac:dyDescent="0.25">
      <c r="A396" s="208"/>
      <c r="E396" s="209"/>
      <c r="F396" s="209"/>
      <c r="G396" s="209"/>
      <c r="H396" s="210"/>
      <c r="I396" s="209"/>
      <c r="J396" s="209"/>
      <c r="K396" s="209"/>
      <c r="L396" s="209"/>
    </row>
    <row r="397" spans="1:12" s="48" customFormat="1" x14ac:dyDescent="0.25">
      <c r="A397" s="208"/>
      <c r="E397" s="209"/>
      <c r="F397" s="209"/>
      <c r="G397" s="209"/>
      <c r="H397" s="210"/>
      <c r="I397" s="209"/>
      <c r="J397" s="209"/>
      <c r="K397" s="209"/>
      <c r="L397" s="209"/>
    </row>
    <row r="398" spans="1:12" s="48" customFormat="1" x14ac:dyDescent="0.25">
      <c r="A398" s="208"/>
      <c r="E398" s="209"/>
      <c r="F398" s="209"/>
      <c r="G398" s="209"/>
      <c r="H398" s="210"/>
      <c r="I398" s="209"/>
      <c r="J398" s="209"/>
      <c r="K398" s="209"/>
      <c r="L398" s="209"/>
    </row>
    <row r="399" spans="1:12" s="48" customFormat="1" x14ac:dyDescent="0.25">
      <c r="A399" s="208"/>
      <c r="E399" s="209"/>
      <c r="F399" s="209"/>
      <c r="G399" s="209"/>
      <c r="H399" s="210"/>
      <c r="I399" s="209"/>
      <c r="J399" s="209"/>
      <c r="K399" s="209"/>
      <c r="L399" s="209"/>
    </row>
    <row r="400" spans="1:12" s="48" customFormat="1" x14ac:dyDescent="0.25">
      <c r="A400" s="208"/>
      <c r="E400" s="209"/>
      <c r="F400" s="209"/>
      <c r="G400" s="209"/>
      <c r="H400" s="210"/>
      <c r="I400" s="209"/>
      <c r="J400" s="209"/>
      <c r="K400" s="209"/>
      <c r="L400" s="209"/>
    </row>
    <row r="401" spans="1:12" s="48" customFormat="1" x14ac:dyDescent="0.25">
      <c r="A401" s="208"/>
      <c r="E401" s="209"/>
      <c r="F401" s="209"/>
      <c r="G401" s="209"/>
      <c r="H401" s="210"/>
      <c r="I401" s="209"/>
      <c r="J401" s="209"/>
      <c r="K401" s="209"/>
      <c r="L401" s="209"/>
    </row>
    <row r="402" spans="1:12" s="48" customFormat="1" x14ac:dyDescent="0.25">
      <c r="A402" s="208"/>
      <c r="E402" s="209"/>
      <c r="F402" s="209"/>
      <c r="G402" s="209"/>
      <c r="H402" s="210"/>
      <c r="I402" s="209"/>
      <c r="J402" s="209"/>
      <c r="K402" s="209"/>
      <c r="L402" s="209"/>
    </row>
    <row r="403" spans="1:12" s="48" customFormat="1" x14ac:dyDescent="0.25">
      <c r="A403" s="208"/>
      <c r="E403" s="209"/>
      <c r="F403" s="209"/>
      <c r="G403" s="209"/>
      <c r="H403" s="210"/>
      <c r="I403" s="209"/>
      <c r="J403" s="209"/>
      <c r="K403" s="209"/>
      <c r="L403" s="209"/>
    </row>
    <row r="404" spans="1:12" s="48" customFormat="1" x14ac:dyDescent="0.25">
      <c r="A404" s="208"/>
      <c r="E404" s="209"/>
      <c r="F404" s="209"/>
      <c r="G404" s="209"/>
      <c r="H404" s="210"/>
      <c r="I404" s="209"/>
      <c r="J404" s="209"/>
      <c r="K404" s="209"/>
      <c r="L404" s="209"/>
    </row>
    <row r="405" spans="1:12" s="48" customFormat="1" x14ac:dyDescent="0.25">
      <c r="A405" s="208"/>
      <c r="E405" s="209"/>
      <c r="F405" s="209"/>
      <c r="G405" s="209"/>
      <c r="H405" s="210"/>
      <c r="I405" s="209"/>
      <c r="J405" s="209"/>
      <c r="K405" s="209"/>
      <c r="L405" s="209"/>
    </row>
    <row r="406" spans="1:12" s="48" customFormat="1" x14ac:dyDescent="0.25">
      <c r="A406" s="208"/>
      <c r="E406" s="209"/>
      <c r="F406" s="209"/>
      <c r="G406" s="209"/>
      <c r="H406" s="210"/>
      <c r="I406" s="209"/>
      <c r="J406" s="209"/>
      <c r="K406" s="209"/>
      <c r="L406" s="209"/>
    </row>
    <row r="407" spans="1:12" s="48" customFormat="1" x14ac:dyDescent="0.25">
      <c r="A407" s="208"/>
      <c r="E407" s="209"/>
      <c r="F407" s="209"/>
      <c r="G407" s="209"/>
      <c r="H407" s="210"/>
      <c r="I407" s="209"/>
      <c r="J407" s="209"/>
      <c r="K407" s="209"/>
      <c r="L407" s="209"/>
    </row>
    <row r="408" spans="1:12" s="48" customFormat="1" x14ac:dyDescent="0.25">
      <c r="A408" s="208"/>
      <c r="E408" s="209"/>
      <c r="F408" s="209"/>
      <c r="G408" s="209"/>
      <c r="H408" s="210"/>
      <c r="I408" s="209"/>
      <c r="J408" s="209"/>
      <c r="K408" s="209"/>
      <c r="L408" s="209"/>
    </row>
    <row r="409" spans="1:12" s="48" customFormat="1" x14ac:dyDescent="0.25">
      <c r="A409" s="208"/>
      <c r="E409" s="209"/>
      <c r="F409" s="209"/>
      <c r="G409" s="209"/>
      <c r="H409" s="210"/>
      <c r="I409" s="209"/>
      <c r="J409" s="209"/>
      <c r="K409" s="209"/>
      <c r="L409" s="209"/>
    </row>
    <row r="410" spans="1:12" s="48" customFormat="1" x14ac:dyDescent="0.25">
      <c r="A410" s="208"/>
      <c r="E410" s="209"/>
      <c r="F410" s="209"/>
      <c r="G410" s="209"/>
      <c r="H410" s="210"/>
      <c r="I410" s="209"/>
      <c r="J410" s="209"/>
      <c r="K410" s="209"/>
      <c r="L410" s="209"/>
    </row>
    <row r="411" spans="1:12" s="48" customFormat="1" x14ac:dyDescent="0.25">
      <c r="A411" s="208"/>
      <c r="E411" s="209"/>
      <c r="F411" s="209"/>
      <c r="G411" s="209"/>
      <c r="H411" s="210"/>
      <c r="I411" s="209"/>
      <c r="J411" s="209"/>
      <c r="K411" s="209"/>
      <c r="L411" s="209"/>
    </row>
    <row r="412" spans="1:12" s="48" customFormat="1" x14ac:dyDescent="0.25">
      <c r="A412" s="208"/>
      <c r="E412" s="209"/>
      <c r="F412" s="209"/>
      <c r="G412" s="209"/>
      <c r="H412" s="210"/>
      <c r="I412" s="209"/>
      <c r="J412" s="209"/>
      <c r="K412" s="209"/>
      <c r="L412" s="209"/>
    </row>
    <row r="413" spans="1:12" s="48" customFormat="1" x14ac:dyDescent="0.25">
      <c r="A413" s="208"/>
      <c r="E413" s="209"/>
      <c r="F413" s="209"/>
      <c r="G413" s="209"/>
      <c r="H413" s="210"/>
      <c r="I413" s="209"/>
      <c r="J413" s="209"/>
      <c r="K413" s="209"/>
      <c r="L413" s="209"/>
    </row>
    <row r="414" spans="1:12" s="48" customFormat="1" x14ac:dyDescent="0.25">
      <c r="A414" s="208"/>
      <c r="E414" s="209"/>
      <c r="F414" s="209"/>
      <c r="G414" s="209"/>
      <c r="H414" s="210"/>
      <c r="I414" s="209"/>
      <c r="J414" s="209"/>
      <c r="K414" s="209"/>
      <c r="L414" s="209"/>
    </row>
    <row r="415" spans="1:12" s="48" customFormat="1" x14ac:dyDescent="0.25">
      <c r="A415" s="208"/>
      <c r="E415" s="209"/>
      <c r="F415" s="209"/>
      <c r="G415" s="209"/>
      <c r="H415" s="210"/>
      <c r="I415" s="209"/>
      <c r="J415" s="209"/>
      <c r="K415" s="209"/>
      <c r="L415" s="209"/>
    </row>
    <row r="416" spans="1:12" s="48" customFormat="1" x14ac:dyDescent="0.25">
      <c r="A416" s="208"/>
      <c r="E416" s="209"/>
      <c r="F416" s="209"/>
      <c r="G416" s="209"/>
      <c r="H416" s="210"/>
      <c r="I416" s="209"/>
      <c r="J416" s="209"/>
      <c r="K416" s="209"/>
      <c r="L416" s="209"/>
    </row>
    <row r="417" spans="1:12" s="48" customFormat="1" x14ac:dyDescent="0.25">
      <c r="A417" s="208"/>
      <c r="E417" s="209"/>
      <c r="F417" s="209"/>
      <c r="G417" s="209"/>
      <c r="H417" s="210"/>
      <c r="I417" s="209"/>
      <c r="J417" s="209"/>
      <c r="K417" s="209"/>
      <c r="L417" s="209"/>
    </row>
    <row r="418" spans="1:12" s="48" customFormat="1" x14ac:dyDescent="0.25">
      <c r="A418" s="208"/>
      <c r="E418" s="209"/>
      <c r="F418" s="209"/>
      <c r="G418" s="209"/>
      <c r="H418" s="210"/>
      <c r="I418" s="209"/>
      <c r="J418" s="209"/>
      <c r="K418" s="209"/>
      <c r="L418" s="209"/>
    </row>
    <row r="419" spans="1:12" s="48" customFormat="1" x14ac:dyDescent="0.25">
      <c r="A419" s="208"/>
      <c r="E419" s="209"/>
      <c r="F419" s="209"/>
      <c r="G419" s="209"/>
      <c r="H419" s="210"/>
      <c r="I419" s="209"/>
      <c r="J419" s="209"/>
      <c r="K419" s="209"/>
      <c r="L419" s="209"/>
    </row>
    <row r="420" spans="1:12" s="48" customFormat="1" x14ac:dyDescent="0.25">
      <c r="A420" s="208"/>
      <c r="E420" s="209"/>
      <c r="F420" s="209"/>
      <c r="G420" s="209"/>
      <c r="H420" s="210"/>
      <c r="I420" s="209"/>
      <c r="J420" s="209"/>
      <c r="K420" s="209"/>
      <c r="L420" s="209"/>
    </row>
    <row r="421" spans="1:12" s="48" customFormat="1" x14ac:dyDescent="0.25">
      <c r="A421" s="208"/>
      <c r="E421" s="209"/>
      <c r="F421" s="209"/>
      <c r="G421" s="209"/>
      <c r="H421" s="210"/>
      <c r="I421" s="209"/>
      <c r="J421" s="209"/>
      <c r="K421" s="209"/>
      <c r="L421" s="209"/>
    </row>
    <row r="422" spans="1:12" s="48" customFormat="1" x14ac:dyDescent="0.25">
      <c r="A422" s="208"/>
      <c r="E422" s="209"/>
      <c r="F422" s="209"/>
      <c r="G422" s="209"/>
      <c r="H422" s="210"/>
      <c r="I422" s="209"/>
      <c r="J422" s="209"/>
      <c r="K422" s="209"/>
      <c r="L422" s="209"/>
    </row>
    <row r="423" spans="1:12" s="48" customFormat="1" x14ac:dyDescent="0.25">
      <c r="A423" s="208"/>
      <c r="E423" s="209"/>
      <c r="F423" s="209"/>
      <c r="G423" s="209"/>
      <c r="H423" s="210"/>
      <c r="I423" s="209"/>
      <c r="J423" s="209"/>
      <c r="K423" s="209"/>
      <c r="L423" s="209"/>
    </row>
    <row r="424" spans="1:12" s="48" customFormat="1" x14ac:dyDescent="0.25">
      <c r="A424" s="208"/>
      <c r="E424" s="209"/>
      <c r="F424" s="209"/>
      <c r="G424" s="209"/>
      <c r="H424" s="210"/>
      <c r="I424" s="209"/>
      <c r="J424" s="209"/>
      <c r="K424" s="209"/>
      <c r="L424" s="209"/>
    </row>
    <row r="425" spans="1:12" s="48" customFormat="1" x14ac:dyDescent="0.25">
      <c r="A425" s="208"/>
      <c r="E425" s="209"/>
      <c r="F425" s="209"/>
      <c r="G425" s="209"/>
      <c r="H425" s="210"/>
      <c r="I425" s="209"/>
      <c r="J425" s="209"/>
      <c r="K425" s="209"/>
      <c r="L425" s="209"/>
    </row>
    <row r="426" spans="1:12" s="48" customFormat="1" x14ac:dyDescent="0.25">
      <c r="A426" s="208"/>
      <c r="E426" s="209"/>
      <c r="F426" s="209"/>
      <c r="G426" s="209"/>
      <c r="H426" s="210"/>
      <c r="I426" s="209"/>
      <c r="J426" s="209"/>
      <c r="K426" s="209"/>
      <c r="L426" s="209"/>
    </row>
    <row r="427" spans="1:12" s="48" customFormat="1" x14ac:dyDescent="0.25">
      <c r="A427" s="208"/>
      <c r="E427" s="209"/>
      <c r="F427" s="209"/>
      <c r="G427" s="209"/>
      <c r="H427" s="210"/>
      <c r="I427" s="209"/>
      <c r="J427" s="209"/>
      <c r="K427" s="209"/>
      <c r="L427" s="209"/>
    </row>
    <row r="428" spans="1:12" s="48" customFormat="1" x14ac:dyDescent="0.25">
      <c r="A428" s="208"/>
      <c r="E428" s="209"/>
      <c r="F428" s="209"/>
      <c r="G428" s="209"/>
      <c r="H428" s="210"/>
      <c r="I428" s="209"/>
      <c r="J428" s="209"/>
      <c r="K428" s="209"/>
      <c r="L428" s="209"/>
    </row>
    <row r="429" spans="1:12" s="48" customFormat="1" x14ac:dyDescent="0.25">
      <c r="A429" s="208"/>
      <c r="E429" s="209"/>
      <c r="F429" s="209"/>
      <c r="G429" s="209"/>
      <c r="H429" s="210"/>
      <c r="I429" s="209"/>
      <c r="J429" s="209"/>
      <c r="K429" s="209"/>
      <c r="L429" s="209"/>
    </row>
    <row r="430" spans="1:12" s="48" customFormat="1" x14ac:dyDescent="0.25">
      <c r="A430" s="208"/>
      <c r="E430" s="209"/>
      <c r="F430" s="209"/>
      <c r="G430" s="209"/>
      <c r="H430" s="210"/>
      <c r="I430" s="209"/>
      <c r="J430" s="209"/>
      <c r="K430" s="209"/>
      <c r="L430" s="209"/>
    </row>
    <row r="431" spans="1:12" s="48" customFormat="1" x14ac:dyDescent="0.25">
      <c r="A431" s="208"/>
      <c r="E431" s="209"/>
      <c r="F431" s="209"/>
      <c r="G431" s="209"/>
      <c r="H431" s="210"/>
      <c r="I431" s="209"/>
      <c r="J431" s="209"/>
      <c r="K431" s="209"/>
      <c r="L431" s="209"/>
    </row>
    <row r="432" spans="1:12" s="48" customFormat="1" x14ac:dyDescent="0.25">
      <c r="A432" s="208"/>
      <c r="E432" s="209"/>
      <c r="F432" s="209"/>
      <c r="G432" s="209"/>
      <c r="H432" s="210"/>
      <c r="I432" s="209"/>
      <c r="J432" s="209"/>
      <c r="K432" s="209"/>
      <c r="L432" s="209"/>
    </row>
    <row r="433" spans="1:12" s="48" customFormat="1" x14ac:dyDescent="0.25">
      <c r="A433" s="208"/>
      <c r="E433" s="209"/>
      <c r="F433" s="209"/>
      <c r="G433" s="209"/>
      <c r="H433" s="210"/>
      <c r="I433" s="209"/>
      <c r="J433" s="209"/>
      <c r="K433" s="209"/>
      <c r="L433" s="209"/>
    </row>
    <row r="434" spans="1:12" s="48" customFormat="1" x14ac:dyDescent="0.25">
      <c r="A434" s="208"/>
      <c r="E434" s="209"/>
      <c r="F434" s="209"/>
      <c r="G434" s="209"/>
      <c r="H434" s="210"/>
      <c r="I434" s="209"/>
      <c r="J434" s="209"/>
      <c r="K434" s="209"/>
      <c r="L434" s="209"/>
    </row>
    <row r="435" spans="1:12" s="48" customFormat="1" x14ac:dyDescent="0.25">
      <c r="A435" s="208"/>
      <c r="E435" s="209"/>
      <c r="F435" s="209"/>
      <c r="G435" s="209"/>
      <c r="H435" s="210"/>
      <c r="I435" s="209"/>
      <c r="J435" s="209"/>
      <c r="K435" s="209"/>
      <c r="L435" s="209"/>
    </row>
    <row r="436" spans="1:12" s="48" customFormat="1" x14ac:dyDescent="0.25">
      <c r="A436" s="208"/>
      <c r="E436" s="209"/>
      <c r="F436" s="209"/>
      <c r="G436" s="209"/>
      <c r="H436" s="210"/>
      <c r="I436" s="209"/>
      <c r="J436" s="209"/>
      <c r="K436" s="209"/>
      <c r="L436" s="209"/>
    </row>
    <row r="437" spans="1:12" s="48" customFormat="1" x14ac:dyDescent="0.25">
      <c r="A437" s="208"/>
      <c r="E437" s="209"/>
      <c r="F437" s="209"/>
      <c r="G437" s="209"/>
      <c r="H437" s="210"/>
      <c r="I437" s="209"/>
      <c r="J437" s="209"/>
      <c r="K437" s="209"/>
      <c r="L437" s="209"/>
    </row>
    <row r="438" spans="1:12" s="48" customFormat="1" x14ac:dyDescent="0.25">
      <c r="A438" s="208"/>
      <c r="E438" s="209"/>
      <c r="F438" s="209"/>
      <c r="G438" s="209"/>
      <c r="H438" s="210"/>
      <c r="I438" s="209"/>
      <c r="J438" s="209"/>
      <c r="K438" s="209"/>
      <c r="L438" s="209"/>
    </row>
    <row r="439" spans="1:12" s="48" customFormat="1" x14ac:dyDescent="0.25">
      <c r="A439" s="208"/>
      <c r="E439" s="209"/>
      <c r="F439" s="209"/>
      <c r="G439" s="209"/>
      <c r="H439" s="210"/>
      <c r="I439" s="209"/>
      <c r="J439" s="209"/>
      <c r="K439" s="209"/>
      <c r="L439" s="209"/>
    </row>
    <row r="440" spans="1:12" s="48" customFormat="1" x14ac:dyDescent="0.25">
      <c r="A440" s="208"/>
      <c r="E440" s="209"/>
      <c r="F440" s="209"/>
      <c r="G440" s="209"/>
      <c r="H440" s="210"/>
      <c r="I440" s="209"/>
      <c r="J440" s="209"/>
      <c r="K440" s="209"/>
      <c r="L440" s="209"/>
    </row>
    <row r="441" spans="1:12" s="48" customFormat="1" x14ac:dyDescent="0.25">
      <c r="A441" s="208"/>
      <c r="E441" s="209"/>
      <c r="F441" s="209"/>
      <c r="G441" s="209"/>
      <c r="H441" s="210"/>
      <c r="I441" s="209"/>
      <c r="J441" s="209"/>
      <c r="K441" s="209"/>
      <c r="L441" s="209"/>
    </row>
    <row r="442" spans="1:12" s="48" customFormat="1" x14ac:dyDescent="0.25">
      <c r="A442" s="208"/>
      <c r="E442" s="209"/>
      <c r="F442" s="209"/>
      <c r="G442" s="209"/>
      <c r="H442" s="210"/>
      <c r="I442" s="209"/>
      <c r="J442" s="209"/>
      <c r="K442" s="209"/>
      <c r="L442" s="209"/>
    </row>
    <row r="443" spans="1:12" s="48" customFormat="1" x14ac:dyDescent="0.25">
      <c r="A443" s="208"/>
      <c r="E443" s="209"/>
      <c r="F443" s="209"/>
      <c r="G443" s="209"/>
      <c r="H443" s="210"/>
      <c r="I443" s="209"/>
      <c r="J443" s="209"/>
      <c r="K443" s="209"/>
      <c r="L443" s="209"/>
    </row>
    <row r="444" spans="1:12" s="48" customFormat="1" x14ac:dyDescent="0.25">
      <c r="A444" s="208"/>
      <c r="E444" s="209"/>
      <c r="F444" s="209"/>
      <c r="G444" s="209"/>
      <c r="H444" s="210"/>
      <c r="I444" s="209"/>
      <c r="J444" s="209"/>
      <c r="K444" s="209"/>
      <c r="L444" s="209"/>
    </row>
    <row r="445" spans="1:12" s="48" customFormat="1" x14ac:dyDescent="0.25">
      <c r="A445" s="208"/>
      <c r="E445" s="209"/>
      <c r="F445" s="209"/>
      <c r="G445" s="209"/>
      <c r="H445" s="210"/>
      <c r="I445" s="209"/>
      <c r="J445" s="209"/>
      <c r="K445" s="209"/>
      <c r="L445" s="209"/>
    </row>
    <row r="446" spans="1:12" s="48" customFormat="1" x14ac:dyDescent="0.25">
      <c r="A446" s="208"/>
      <c r="E446" s="209"/>
      <c r="F446" s="209"/>
      <c r="G446" s="209"/>
      <c r="H446" s="210"/>
      <c r="I446" s="209"/>
      <c r="J446" s="209"/>
      <c r="K446" s="209"/>
      <c r="L446" s="209"/>
    </row>
    <row r="447" spans="1:12" s="48" customFormat="1" x14ac:dyDescent="0.25">
      <c r="A447" s="208"/>
      <c r="E447" s="209"/>
      <c r="F447" s="209"/>
      <c r="G447" s="209"/>
      <c r="H447" s="210"/>
      <c r="I447" s="209"/>
      <c r="J447" s="209"/>
      <c r="K447" s="209"/>
      <c r="L447" s="209"/>
    </row>
    <row r="448" spans="1:12" s="48" customFormat="1" x14ac:dyDescent="0.25">
      <c r="A448" s="208"/>
      <c r="E448" s="209"/>
      <c r="F448" s="209"/>
      <c r="G448" s="209"/>
      <c r="H448" s="210"/>
      <c r="I448" s="209"/>
      <c r="J448" s="209"/>
      <c r="K448" s="209"/>
      <c r="L448" s="209"/>
    </row>
    <row r="449" spans="1:12" s="48" customFormat="1" x14ac:dyDescent="0.25">
      <c r="A449" s="208"/>
      <c r="E449" s="209"/>
      <c r="F449" s="209"/>
      <c r="G449" s="209"/>
      <c r="H449" s="210"/>
      <c r="I449" s="209"/>
      <c r="J449" s="209"/>
      <c r="K449" s="209"/>
      <c r="L449" s="209"/>
    </row>
    <row r="450" spans="1:12" s="48" customFormat="1" x14ac:dyDescent="0.25">
      <c r="A450" s="208"/>
      <c r="E450" s="209"/>
      <c r="F450" s="209"/>
      <c r="G450" s="209"/>
      <c r="H450" s="210"/>
      <c r="I450" s="209"/>
      <c r="J450" s="209"/>
      <c r="K450" s="209"/>
      <c r="L450" s="209"/>
    </row>
    <row r="451" spans="1:12" s="48" customFormat="1" x14ac:dyDescent="0.25">
      <c r="A451" s="208"/>
      <c r="E451" s="209"/>
      <c r="F451" s="209"/>
      <c r="G451" s="209"/>
      <c r="H451" s="210"/>
      <c r="I451" s="209"/>
      <c r="J451" s="209"/>
      <c r="K451" s="209"/>
      <c r="L451" s="209"/>
    </row>
    <row r="452" spans="1:12" s="48" customFormat="1" x14ac:dyDescent="0.25">
      <c r="A452" s="208"/>
      <c r="E452" s="209"/>
      <c r="F452" s="209"/>
      <c r="G452" s="209"/>
      <c r="H452" s="210"/>
      <c r="I452" s="209"/>
      <c r="J452" s="209"/>
      <c r="K452" s="209"/>
      <c r="L452" s="209"/>
    </row>
    <row r="453" spans="1:12" s="48" customFormat="1" x14ac:dyDescent="0.25">
      <c r="A453" s="208"/>
      <c r="E453" s="209"/>
      <c r="F453" s="209"/>
      <c r="G453" s="209"/>
      <c r="H453" s="210"/>
      <c r="I453" s="209"/>
      <c r="J453" s="209"/>
      <c r="K453" s="209"/>
      <c r="L453" s="209"/>
    </row>
    <row r="454" spans="1:12" s="48" customFormat="1" x14ac:dyDescent="0.25">
      <c r="A454" s="208"/>
      <c r="E454" s="209"/>
      <c r="F454" s="209"/>
      <c r="G454" s="209"/>
      <c r="H454" s="210"/>
      <c r="I454" s="209"/>
      <c r="J454" s="209"/>
      <c r="K454" s="209"/>
      <c r="L454" s="209"/>
    </row>
    <row r="455" spans="1:12" s="48" customFormat="1" x14ac:dyDescent="0.25">
      <c r="A455" s="208"/>
      <c r="E455" s="209"/>
      <c r="F455" s="209"/>
      <c r="G455" s="209"/>
      <c r="H455" s="210"/>
      <c r="I455" s="209"/>
      <c r="J455" s="209"/>
      <c r="K455" s="209"/>
      <c r="L455" s="209"/>
    </row>
    <row r="456" spans="1:12" s="48" customFormat="1" x14ac:dyDescent="0.25">
      <c r="A456" s="208"/>
      <c r="E456" s="209"/>
      <c r="F456" s="209"/>
      <c r="G456" s="209"/>
      <c r="H456" s="210"/>
      <c r="I456" s="209"/>
      <c r="J456" s="209"/>
      <c r="K456" s="209"/>
      <c r="L456" s="209"/>
    </row>
    <row r="457" spans="1:12" s="48" customFormat="1" x14ac:dyDescent="0.25">
      <c r="A457" s="208"/>
      <c r="E457" s="209"/>
      <c r="F457" s="209"/>
      <c r="G457" s="209"/>
      <c r="H457" s="210"/>
      <c r="I457" s="209"/>
      <c r="J457" s="209"/>
      <c r="K457" s="209"/>
      <c r="L457" s="209"/>
    </row>
    <row r="458" spans="1:12" s="48" customFormat="1" x14ac:dyDescent="0.25">
      <c r="A458" s="208"/>
      <c r="E458" s="209"/>
      <c r="F458" s="209"/>
      <c r="G458" s="209"/>
      <c r="H458" s="210"/>
      <c r="I458" s="209"/>
      <c r="J458" s="209"/>
      <c r="K458" s="209"/>
      <c r="L458" s="209"/>
    </row>
    <row r="459" spans="1:12" s="48" customFormat="1" x14ac:dyDescent="0.25">
      <c r="A459" s="208"/>
      <c r="E459" s="209"/>
      <c r="F459" s="209"/>
      <c r="G459" s="209"/>
      <c r="H459" s="210"/>
      <c r="I459" s="209"/>
      <c r="J459" s="209"/>
      <c r="K459" s="209"/>
      <c r="L459" s="209"/>
    </row>
    <row r="460" spans="1:12" s="48" customFormat="1" x14ac:dyDescent="0.25">
      <c r="A460" s="208"/>
      <c r="E460" s="209"/>
      <c r="F460" s="209"/>
      <c r="G460" s="209"/>
      <c r="H460" s="210"/>
      <c r="I460" s="209"/>
      <c r="J460" s="209"/>
      <c r="K460" s="209"/>
      <c r="L460" s="209"/>
    </row>
    <row r="461" spans="1:12" s="48" customFormat="1" x14ac:dyDescent="0.25">
      <c r="A461" s="208"/>
      <c r="E461" s="209"/>
      <c r="F461" s="209"/>
      <c r="G461" s="209"/>
      <c r="H461" s="210"/>
      <c r="I461" s="209"/>
      <c r="J461" s="209"/>
      <c r="K461" s="209"/>
      <c r="L461" s="209"/>
    </row>
    <row r="462" spans="1:12" s="48" customFormat="1" x14ac:dyDescent="0.25">
      <c r="A462" s="208"/>
      <c r="E462" s="209"/>
      <c r="F462" s="209"/>
      <c r="G462" s="209"/>
      <c r="H462" s="210"/>
      <c r="I462" s="209"/>
      <c r="J462" s="209"/>
      <c r="K462" s="209"/>
      <c r="L462" s="209"/>
    </row>
    <row r="463" spans="1:12" s="48" customFormat="1" x14ac:dyDescent="0.25">
      <c r="A463" s="208"/>
      <c r="E463" s="209"/>
      <c r="F463" s="209"/>
      <c r="G463" s="209"/>
      <c r="H463" s="210"/>
      <c r="I463" s="209"/>
      <c r="J463" s="209"/>
      <c r="K463" s="209"/>
      <c r="L463" s="209"/>
    </row>
    <row r="464" spans="1:12" s="48" customFormat="1" x14ac:dyDescent="0.25">
      <c r="A464" s="208"/>
      <c r="E464" s="209"/>
      <c r="F464" s="209"/>
      <c r="G464" s="209"/>
      <c r="H464" s="210"/>
      <c r="I464" s="209"/>
      <c r="J464" s="209"/>
      <c r="K464" s="209"/>
      <c r="L464" s="209"/>
    </row>
    <row r="465" spans="1:12" s="48" customFormat="1" x14ac:dyDescent="0.25">
      <c r="A465" s="208"/>
      <c r="E465" s="209"/>
      <c r="F465" s="209"/>
      <c r="G465" s="209"/>
      <c r="H465" s="210"/>
      <c r="I465" s="209"/>
      <c r="J465" s="209"/>
      <c r="K465" s="209"/>
      <c r="L465" s="209"/>
    </row>
    <row r="466" spans="1:12" s="48" customFormat="1" x14ac:dyDescent="0.25">
      <c r="A466" s="208"/>
      <c r="E466" s="209"/>
      <c r="F466" s="209"/>
      <c r="G466" s="209"/>
      <c r="H466" s="210"/>
      <c r="I466" s="209"/>
      <c r="J466" s="209"/>
      <c r="K466" s="209"/>
      <c r="L466" s="209"/>
    </row>
    <row r="467" spans="1:12" s="48" customFormat="1" x14ac:dyDescent="0.25">
      <c r="A467" s="208"/>
      <c r="E467" s="209"/>
      <c r="F467" s="209"/>
      <c r="G467" s="209"/>
      <c r="H467" s="210"/>
      <c r="I467" s="209"/>
      <c r="J467" s="209"/>
      <c r="K467" s="209"/>
      <c r="L467" s="209"/>
    </row>
    <row r="468" spans="1:12" s="48" customFormat="1" x14ac:dyDescent="0.25">
      <c r="A468" s="208"/>
      <c r="E468" s="209"/>
      <c r="F468" s="209"/>
      <c r="G468" s="209"/>
      <c r="H468" s="210"/>
      <c r="I468" s="209"/>
      <c r="J468" s="209"/>
      <c r="K468" s="209"/>
      <c r="L468" s="209"/>
    </row>
    <row r="469" spans="1:12" s="48" customFormat="1" x14ac:dyDescent="0.25">
      <c r="A469" s="208"/>
      <c r="E469" s="209"/>
      <c r="F469" s="209"/>
      <c r="G469" s="209"/>
      <c r="H469" s="210"/>
      <c r="I469" s="209"/>
      <c r="J469" s="209"/>
      <c r="K469" s="209"/>
      <c r="L469" s="209"/>
    </row>
    <row r="470" spans="1:12" s="48" customFormat="1" x14ac:dyDescent="0.25">
      <c r="A470" s="208"/>
      <c r="E470" s="209"/>
      <c r="F470" s="209"/>
      <c r="G470" s="209"/>
      <c r="H470" s="210"/>
      <c r="I470" s="209"/>
      <c r="J470" s="209"/>
      <c r="K470" s="209"/>
      <c r="L470" s="209"/>
    </row>
    <row r="471" spans="1:12" s="48" customFormat="1" x14ac:dyDescent="0.25">
      <c r="A471" s="208"/>
      <c r="E471" s="209"/>
      <c r="F471" s="209"/>
      <c r="G471" s="209"/>
      <c r="H471" s="210"/>
      <c r="I471" s="209"/>
      <c r="J471" s="209"/>
      <c r="K471" s="209"/>
      <c r="L471" s="209"/>
    </row>
    <row r="472" spans="1:12" s="48" customFormat="1" x14ac:dyDescent="0.25">
      <c r="A472" s="208"/>
      <c r="E472" s="209"/>
      <c r="F472" s="209"/>
      <c r="G472" s="209"/>
      <c r="H472" s="210"/>
      <c r="I472" s="209"/>
      <c r="J472" s="209"/>
      <c r="K472" s="209"/>
      <c r="L472" s="209"/>
    </row>
    <row r="473" spans="1:12" s="48" customFormat="1" x14ac:dyDescent="0.25">
      <c r="A473" s="208"/>
      <c r="E473" s="209"/>
      <c r="F473" s="209"/>
      <c r="G473" s="209"/>
      <c r="H473" s="210"/>
      <c r="I473" s="209"/>
      <c r="J473" s="209"/>
      <c r="K473" s="209"/>
      <c r="L473" s="209"/>
    </row>
    <row r="474" spans="1:12" s="48" customFormat="1" x14ac:dyDescent="0.25">
      <c r="A474" s="208"/>
      <c r="E474" s="209"/>
      <c r="F474" s="209"/>
      <c r="G474" s="209"/>
      <c r="H474" s="210"/>
      <c r="I474" s="209"/>
      <c r="J474" s="209"/>
      <c r="K474" s="209"/>
      <c r="L474" s="209"/>
    </row>
    <row r="475" spans="1:12" s="48" customFormat="1" x14ac:dyDescent="0.25">
      <c r="A475" s="208"/>
      <c r="E475" s="209"/>
      <c r="F475" s="209"/>
      <c r="G475" s="209"/>
      <c r="H475" s="210"/>
      <c r="I475" s="209"/>
      <c r="J475" s="209"/>
      <c r="K475" s="209"/>
      <c r="L475" s="209"/>
    </row>
    <row r="476" spans="1:12" s="48" customFormat="1" x14ac:dyDescent="0.25">
      <c r="A476" s="208"/>
      <c r="E476" s="209"/>
      <c r="F476" s="209"/>
      <c r="G476" s="209"/>
      <c r="H476" s="210"/>
      <c r="I476" s="209"/>
      <c r="J476" s="209"/>
      <c r="K476" s="209"/>
      <c r="L476" s="209"/>
    </row>
    <row r="477" spans="1:12" s="48" customFormat="1" x14ac:dyDescent="0.25">
      <c r="A477" s="208"/>
      <c r="E477" s="209"/>
      <c r="F477" s="209"/>
      <c r="G477" s="209"/>
      <c r="H477" s="210"/>
      <c r="I477" s="209"/>
      <c r="J477" s="209"/>
      <c r="K477" s="209"/>
      <c r="L477" s="209"/>
    </row>
    <row r="478" spans="1:12" s="48" customFormat="1" x14ac:dyDescent="0.25">
      <c r="A478" s="208"/>
      <c r="E478" s="209"/>
      <c r="F478" s="209"/>
      <c r="G478" s="209"/>
      <c r="H478" s="210"/>
      <c r="I478" s="209"/>
      <c r="J478" s="209"/>
      <c r="K478" s="209"/>
      <c r="L478" s="209"/>
    </row>
    <row r="479" spans="1:12" s="48" customFormat="1" x14ac:dyDescent="0.25">
      <c r="A479" s="208"/>
      <c r="E479" s="209"/>
      <c r="F479" s="209"/>
      <c r="G479" s="209"/>
      <c r="H479" s="210"/>
      <c r="I479" s="209"/>
      <c r="J479" s="209"/>
      <c r="K479" s="209"/>
      <c r="L479" s="209"/>
    </row>
    <row r="480" spans="1:12" s="48" customFormat="1" x14ac:dyDescent="0.25">
      <c r="A480" s="208"/>
      <c r="E480" s="209"/>
      <c r="F480" s="209"/>
      <c r="G480" s="209"/>
      <c r="H480" s="210"/>
      <c r="I480" s="209"/>
      <c r="J480" s="209"/>
      <c r="K480" s="209"/>
      <c r="L480" s="209"/>
    </row>
    <row r="481" spans="1:12" s="48" customFormat="1" x14ac:dyDescent="0.25">
      <c r="A481" s="208"/>
      <c r="E481" s="209"/>
      <c r="F481" s="209"/>
      <c r="G481" s="209"/>
      <c r="H481" s="210"/>
      <c r="I481" s="209"/>
      <c r="J481" s="209"/>
      <c r="K481" s="209"/>
      <c r="L481" s="209"/>
    </row>
    <row r="482" spans="1:12" s="48" customFormat="1" x14ac:dyDescent="0.25">
      <c r="A482" s="208"/>
      <c r="E482" s="209"/>
      <c r="F482" s="209"/>
      <c r="G482" s="209"/>
      <c r="H482" s="210"/>
      <c r="I482" s="209"/>
      <c r="J482" s="209"/>
      <c r="K482" s="209"/>
      <c r="L482" s="209"/>
    </row>
    <row r="483" spans="1:12" s="48" customFormat="1" x14ac:dyDescent="0.25">
      <c r="A483" s="208"/>
      <c r="E483" s="209"/>
      <c r="F483" s="209"/>
      <c r="G483" s="209"/>
      <c r="H483" s="210"/>
      <c r="I483" s="209"/>
      <c r="J483" s="209"/>
      <c r="K483" s="209"/>
      <c r="L483" s="209"/>
    </row>
    <row r="484" spans="1:12" s="48" customFormat="1" x14ac:dyDescent="0.25">
      <c r="A484" s="208"/>
      <c r="E484" s="209"/>
      <c r="F484" s="209"/>
      <c r="G484" s="209"/>
      <c r="H484" s="210"/>
      <c r="I484" s="209"/>
      <c r="J484" s="209"/>
      <c r="K484" s="209"/>
      <c r="L484" s="209"/>
    </row>
    <row r="485" spans="1:12" s="48" customFormat="1" x14ac:dyDescent="0.25">
      <c r="A485" s="208"/>
      <c r="E485" s="209"/>
      <c r="F485" s="209"/>
      <c r="G485" s="209"/>
      <c r="H485" s="210"/>
      <c r="I485" s="209"/>
      <c r="J485" s="209"/>
      <c r="K485" s="209"/>
      <c r="L485" s="209"/>
    </row>
    <row r="486" spans="1:12" s="48" customFormat="1" x14ac:dyDescent="0.25">
      <c r="A486" s="208"/>
      <c r="E486" s="209"/>
      <c r="F486" s="209"/>
      <c r="G486" s="209"/>
      <c r="H486" s="210"/>
      <c r="I486" s="209"/>
      <c r="J486" s="209"/>
      <c r="K486" s="209"/>
      <c r="L486" s="209"/>
    </row>
    <row r="487" spans="1:12" s="48" customFormat="1" x14ac:dyDescent="0.25">
      <c r="A487" s="208"/>
      <c r="E487" s="209"/>
      <c r="F487" s="209"/>
      <c r="G487" s="209"/>
      <c r="H487" s="210"/>
      <c r="I487" s="209"/>
      <c r="J487" s="209"/>
      <c r="K487" s="209"/>
      <c r="L487" s="209"/>
    </row>
    <row r="488" spans="1:12" s="48" customFormat="1" x14ac:dyDescent="0.25">
      <c r="A488" s="208"/>
      <c r="E488" s="209"/>
      <c r="F488" s="209"/>
      <c r="G488" s="209"/>
      <c r="H488" s="210"/>
      <c r="I488" s="209"/>
      <c r="J488" s="209"/>
      <c r="K488" s="209"/>
      <c r="L488" s="209"/>
    </row>
    <row r="489" spans="1:12" s="48" customFormat="1" x14ac:dyDescent="0.25">
      <c r="A489" s="208"/>
      <c r="E489" s="209"/>
      <c r="F489" s="209"/>
      <c r="G489" s="209"/>
      <c r="H489" s="210"/>
      <c r="I489" s="209"/>
      <c r="J489" s="209"/>
      <c r="K489" s="209"/>
      <c r="L489" s="209"/>
    </row>
    <row r="490" spans="1:12" s="48" customFormat="1" x14ac:dyDescent="0.25">
      <c r="A490" s="208"/>
      <c r="E490" s="209"/>
      <c r="F490" s="209"/>
      <c r="G490" s="209"/>
      <c r="H490" s="210"/>
      <c r="I490" s="209"/>
      <c r="J490" s="209"/>
      <c r="K490" s="209"/>
      <c r="L490" s="209"/>
    </row>
    <row r="491" spans="1:12" s="48" customFormat="1" x14ac:dyDescent="0.25">
      <c r="A491" s="208"/>
      <c r="E491" s="209"/>
      <c r="F491" s="209"/>
      <c r="G491" s="209"/>
      <c r="H491" s="210"/>
      <c r="I491" s="209"/>
      <c r="J491" s="209"/>
      <c r="K491" s="209"/>
      <c r="L491" s="209"/>
    </row>
    <row r="492" spans="1:12" s="48" customFormat="1" x14ac:dyDescent="0.25">
      <c r="A492" s="208"/>
      <c r="E492" s="209"/>
      <c r="F492" s="209"/>
      <c r="G492" s="209"/>
      <c r="H492" s="210"/>
      <c r="I492" s="209"/>
      <c r="J492" s="209"/>
      <c r="K492" s="209"/>
      <c r="L492" s="209"/>
    </row>
    <row r="493" spans="1:12" s="48" customFormat="1" x14ac:dyDescent="0.25">
      <c r="A493" s="208"/>
      <c r="E493" s="209"/>
      <c r="F493" s="209"/>
      <c r="G493" s="209"/>
      <c r="H493" s="210"/>
      <c r="I493" s="209"/>
      <c r="J493" s="209"/>
      <c r="K493" s="209"/>
      <c r="L493" s="209"/>
    </row>
    <row r="494" spans="1:12" s="48" customFormat="1" x14ac:dyDescent="0.25">
      <c r="A494" s="208"/>
      <c r="E494" s="209"/>
      <c r="F494" s="209"/>
      <c r="G494" s="209"/>
      <c r="H494" s="210"/>
      <c r="I494" s="209"/>
      <c r="J494" s="209"/>
      <c r="K494" s="209"/>
      <c r="L494" s="209"/>
    </row>
    <row r="495" spans="1:12" s="48" customFormat="1" x14ac:dyDescent="0.25">
      <c r="A495" s="208"/>
      <c r="E495" s="209"/>
      <c r="F495" s="209"/>
      <c r="G495" s="209"/>
      <c r="H495" s="210"/>
      <c r="I495" s="209"/>
      <c r="J495" s="209"/>
      <c r="K495" s="209"/>
      <c r="L495" s="209"/>
    </row>
    <row r="496" spans="1:12" s="48" customFormat="1" x14ac:dyDescent="0.25">
      <c r="A496" s="208"/>
      <c r="E496" s="209"/>
      <c r="F496" s="209"/>
      <c r="G496" s="209"/>
      <c r="H496" s="210"/>
      <c r="I496" s="209"/>
      <c r="J496" s="209"/>
      <c r="K496" s="209"/>
      <c r="L496" s="209"/>
    </row>
    <row r="497" spans="1:12" s="48" customFormat="1" x14ac:dyDescent="0.25">
      <c r="A497" s="208"/>
      <c r="E497" s="209"/>
      <c r="F497" s="209"/>
      <c r="G497" s="209"/>
      <c r="H497" s="210"/>
      <c r="I497" s="209"/>
      <c r="J497" s="209"/>
      <c r="K497" s="209"/>
      <c r="L497" s="209"/>
    </row>
    <row r="498" spans="1:12" s="48" customFormat="1" x14ac:dyDescent="0.25">
      <c r="A498" s="208"/>
      <c r="E498" s="209"/>
      <c r="F498" s="209"/>
      <c r="G498" s="209"/>
      <c r="H498" s="210"/>
      <c r="I498" s="209"/>
      <c r="J498" s="209"/>
      <c r="K498" s="209"/>
      <c r="L498" s="209"/>
    </row>
    <row r="499" spans="1:12" s="48" customFormat="1" x14ac:dyDescent="0.25">
      <c r="A499" s="208"/>
      <c r="E499" s="209"/>
      <c r="F499" s="209"/>
      <c r="G499" s="209"/>
      <c r="H499" s="210"/>
      <c r="I499" s="209"/>
      <c r="J499" s="209"/>
      <c r="K499" s="209"/>
      <c r="L499" s="209"/>
    </row>
    <row r="500" spans="1:12" s="48" customFormat="1" x14ac:dyDescent="0.25">
      <c r="A500" s="208"/>
      <c r="E500" s="209"/>
      <c r="F500" s="209"/>
      <c r="G500" s="209"/>
      <c r="H500" s="210"/>
      <c r="I500" s="209"/>
      <c r="J500" s="209"/>
      <c r="K500" s="209"/>
      <c r="L500" s="209"/>
    </row>
    <row r="501" spans="1:12" s="48" customFormat="1" x14ac:dyDescent="0.25">
      <c r="A501" s="208"/>
      <c r="E501" s="209"/>
      <c r="F501" s="209"/>
      <c r="G501" s="209"/>
      <c r="H501" s="210"/>
      <c r="I501" s="209"/>
      <c r="J501" s="209"/>
      <c r="K501" s="209"/>
      <c r="L501" s="209"/>
    </row>
    <row r="502" spans="1:12" s="48" customFormat="1" x14ac:dyDescent="0.25">
      <c r="A502" s="208"/>
      <c r="E502" s="209"/>
      <c r="F502" s="209"/>
      <c r="G502" s="209"/>
      <c r="H502" s="210"/>
      <c r="I502" s="209"/>
      <c r="J502" s="209"/>
      <c r="K502" s="209"/>
      <c r="L502" s="209"/>
    </row>
    <row r="503" spans="1:12" s="48" customFormat="1" x14ac:dyDescent="0.25">
      <c r="A503" s="208"/>
      <c r="E503" s="209"/>
      <c r="F503" s="209"/>
      <c r="G503" s="209"/>
      <c r="H503" s="210"/>
      <c r="I503" s="209"/>
      <c r="J503" s="209"/>
      <c r="K503" s="209"/>
      <c r="L503" s="209"/>
    </row>
    <row r="504" spans="1:12" s="48" customFormat="1" x14ac:dyDescent="0.25">
      <c r="A504" s="208"/>
      <c r="E504" s="209"/>
      <c r="F504" s="209"/>
      <c r="G504" s="209"/>
      <c r="H504" s="210"/>
      <c r="I504" s="209"/>
      <c r="J504" s="209"/>
      <c r="K504" s="209"/>
      <c r="L504" s="209"/>
    </row>
    <row r="505" spans="1:12" s="48" customFormat="1" x14ac:dyDescent="0.25">
      <c r="A505" s="208"/>
      <c r="E505" s="209"/>
      <c r="F505" s="209"/>
      <c r="G505" s="209"/>
      <c r="H505" s="210"/>
      <c r="I505" s="209"/>
      <c r="J505" s="209"/>
      <c r="K505" s="209"/>
      <c r="L505" s="209"/>
    </row>
    <row r="506" spans="1:12" s="48" customFormat="1" x14ac:dyDescent="0.25">
      <c r="A506" s="208"/>
      <c r="E506" s="209"/>
      <c r="F506" s="209"/>
      <c r="G506" s="209"/>
      <c r="H506" s="210"/>
      <c r="I506" s="209"/>
      <c r="J506" s="209"/>
      <c r="K506" s="209"/>
      <c r="L506" s="209"/>
    </row>
    <row r="507" spans="1:12" s="48" customFormat="1" x14ac:dyDescent="0.25">
      <c r="A507" s="208"/>
      <c r="E507" s="209"/>
      <c r="F507" s="209"/>
      <c r="G507" s="209"/>
      <c r="H507" s="210"/>
      <c r="I507" s="209"/>
      <c r="J507" s="209"/>
      <c r="K507" s="209"/>
      <c r="L507" s="209"/>
    </row>
    <row r="508" spans="1:12" s="48" customFormat="1" x14ac:dyDescent="0.25">
      <c r="A508" s="208"/>
      <c r="E508" s="209"/>
      <c r="F508" s="209"/>
      <c r="G508" s="209"/>
      <c r="H508" s="210"/>
      <c r="I508" s="209"/>
      <c r="J508" s="209"/>
      <c r="K508" s="209"/>
      <c r="L508" s="209"/>
    </row>
    <row r="509" spans="1:12" s="48" customFormat="1" x14ac:dyDescent="0.25">
      <c r="A509" s="208"/>
      <c r="E509" s="209"/>
      <c r="F509" s="209"/>
      <c r="G509" s="209"/>
      <c r="H509" s="210"/>
      <c r="I509" s="209"/>
      <c r="J509" s="209"/>
      <c r="K509" s="209"/>
      <c r="L509" s="209"/>
    </row>
    <row r="510" spans="1:12" s="48" customFormat="1" x14ac:dyDescent="0.25">
      <c r="A510" s="208"/>
      <c r="E510" s="209"/>
      <c r="F510" s="209"/>
      <c r="G510" s="209"/>
      <c r="H510" s="210"/>
      <c r="I510" s="209"/>
      <c r="J510" s="209"/>
      <c r="K510" s="209"/>
      <c r="L510" s="209"/>
    </row>
    <row r="511" spans="1:12" s="48" customFormat="1" x14ac:dyDescent="0.25">
      <c r="A511" s="208"/>
      <c r="E511" s="209"/>
      <c r="F511" s="209"/>
      <c r="G511" s="209"/>
      <c r="H511" s="210"/>
      <c r="I511" s="209"/>
      <c r="J511" s="209"/>
      <c r="K511" s="209"/>
      <c r="L511" s="209"/>
    </row>
    <row r="512" spans="1:12" s="48" customFormat="1" x14ac:dyDescent="0.25">
      <c r="A512" s="208"/>
      <c r="E512" s="209"/>
      <c r="F512" s="209"/>
      <c r="G512" s="209"/>
      <c r="H512" s="210"/>
      <c r="I512" s="209"/>
      <c r="J512" s="209"/>
      <c r="K512" s="209"/>
      <c r="L512" s="209"/>
    </row>
    <row r="513" spans="1:12" s="48" customFormat="1" x14ac:dyDescent="0.25">
      <c r="A513" s="208"/>
      <c r="E513" s="209"/>
      <c r="F513" s="209"/>
      <c r="G513" s="209"/>
      <c r="H513" s="210"/>
      <c r="I513" s="209"/>
      <c r="J513" s="209"/>
      <c r="K513" s="209"/>
      <c r="L513" s="209"/>
    </row>
    <row r="514" spans="1:12" s="48" customFormat="1" x14ac:dyDescent="0.25">
      <c r="A514" s="208"/>
      <c r="E514" s="209"/>
      <c r="F514" s="209"/>
      <c r="G514" s="209"/>
      <c r="H514" s="210"/>
      <c r="I514" s="209"/>
      <c r="J514" s="209"/>
      <c r="K514" s="209"/>
      <c r="L514" s="209"/>
    </row>
    <row r="515" spans="1:12" s="48" customFormat="1" x14ac:dyDescent="0.25">
      <c r="A515" s="208"/>
      <c r="E515" s="209"/>
      <c r="F515" s="209"/>
      <c r="G515" s="209"/>
      <c r="H515" s="210"/>
      <c r="I515" s="209"/>
      <c r="J515" s="209"/>
      <c r="K515" s="209"/>
      <c r="L515" s="209"/>
    </row>
    <row r="516" spans="1:12" s="48" customFormat="1" x14ac:dyDescent="0.25">
      <c r="A516" s="208"/>
      <c r="E516" s="209"/>
      <c r="F516" s="209"/>
      <c r="G516" s="209"/>
      <c r="H516" s="210"/>
      <c r="I516" s="209"/>
      <c r="J516" s="209"/>
      <c r="K516" s="209"/>
      <c r="L516" s="209"/>
    </row>
    <row r="517" spans="1:12" s="48" customFormat="1" x14ac:dyDescent="0.25">
      <c r="A517" s="208"/>
      <c r="E517" s="209"/>
      <c r="F517" s="209"/>
      <c r="G517" s="209"/>
      <c r="H517" s="210"/>
      <c r="I517" s="209"/>
      <c r="J517" s="209"/>
      <c r="K517" s="209"/>
      <c r="L517" s="209"/>
    </row>
    <row r="518" spans="1:12" s="48" customFormat="1" x14ac:dyDescent="0.25">
      <c r="A518" s="208"/>
      <c r="E518" s="209"/>
      <c r="F518" s="209"/>
      <c r="G518" s="209"/>
      <c r="H518" s="210"/>
      <c r="I518" s="209"/>
      <c r="J518" s="209"/>
      <c r="K518" s="209"/>
      <c r="L518" s="209"/>
    </row>
    <row r="519" spans="1:12" s="48" customFormat="1" x14ac:dyDescent="0.25">
      <c r="A519" s="208"/>
      <c r="E519" s="209"/>
      <c r="F519" s="209"/>
      <c r="G519" s="209"/>
      <c r="H519" s="210"/>
      <c r="I519" s="209"/>
      <c r="J519" s="209"/>
      <c r="K519" s="209"/>
      <c r="L519" s="209"/>
    </row>
    <row r="520" spans="1:12" s="48" customFormat="1" x14ac:dyDescent="0.25">
      <c r="A520" s="208"/>
      <c r="E520" s="209"/>
      <c r="F520" s="209"/>
      <c r="G520" s="209"/>
      <c r="H520" s="210"/>
      <c r="I520" s="209"/>
      <c r="J520" s="209"/>
      <c r="K520" s="209"/>
      <c r="L520" s="209"/>
    </row>
    <row r="521" spans="1:12" s="48" customFormat="1" x14ac:dyDescent="0.25">
      <c r="A521" s="208"/>
      <c r="E521" s="209"/>
      <c r="F521" s="209"/>
      <c r="G521" s="209"/>
      <c r="H521" s="210"/>
      <c r="I521" s="209"/>
      <c r="J521" s="209"/>
      <c r="K521" s="209"/>
      <c r="L521" s="209"/>
    </row>
    <row r="522" spans="1:12" s="48" customFormat="1" x14ac:dyDescent="0.25">
      <c r="A522" s="208"/>
      <c r="E522" s="209"/>
      <c r="F522" s="209"/>
      <c r="G522" s="209"/>
      <c r="H522" s="210"/>
      <c r="I522" s="209"/>
      <c r="J522" s="209"/>
      <c r="K522" s="209"/>
      <c r="L522" s="209"/>
    </row>
    <row r="523" spans="1:12" s="48" customFormat="1" x14ac:dyDescent="0.25">
      <c r="A523" s="208"/>
      <c r="E523" s="209"/>
      <c r="F523" s="209"/>
      <c r="G523" s="209"/>
      <c r="H523" s="210"/>
      <c r="I523" s="209"/>
      <c r="J523" s="209"/>
      <c r="K523" s="209"/>
      <c r="L523" s="209"/>
    </row>
    <row r="524" spans="1:12" s="48" customFormat="1" x14ac:dyDescent="0.25">
      <c r="A524" s="208"/>
      <c r="E524" s="209"/>
      <c r="F524" s="209"/>
      <c r="G524" s="209"/>
      <c r="H524" s="210"/>
      <c r="I524" s="209"/>
      <c r="J524" s="209"/>
      <c r="K524" s="209"/>
      <c r="L524" s="209"/>
    </row>
    <row r="525" spans="1:12" s="48" customFormat="1" x14ac:dyDescent="0.25">
      <c r="A525" s="208"/>
      <c r="E525" s="209"/>
      <c r="F525" s="209"/>
      <c r="G525" s="209"/>
      <c r="H525" s="210"/>
      <c r="I525" s="209"/>
      <c r="J525" s="209"/>
      <c r="K525" s="209"/>
      <c r="L525" s="209"/>
    </row>
    <row r="526" spans="1:12" s="48" customFormat="1" x14ac:dyDescent="0.25">
      <c r="A526" s="208"/>
      <c r="E526" s="209"/>
      <c r="F526" s="209"/>
      <c r="G526" s="209"/>
      <c r="H526" s="210"/>
      <c r="I526" s="209"/>
      <c r="J526" s="209"/>
      <c r="K526" s="209"/>
      <c r="L526" s="209"/>
    </row>
    <row r="527" spans="1:12" s="48" customFormat="1" x14ac:dyDescent="0.25">
      <c r="A527" s="208"/>
      <c r="E527" s="209"/>
      <c r="F527" s="209"/>
      <c r="G527" s="209"/>
      <c r="H527" s="210"/>
      <c r="I527" s="209"/>
      <c r="J527" s="209"/>
      <c r="K527" s="209"/>
      <c r="L527" s="209"/>
    </row>
    <row r="528" spans="1:12" s="48" customFormat="1" x14ac:dyDescent="0.25">
      <c r="A528" s="208"/>
      <c r="E528" s="209"/>
      <c r="F528" s="209"/>
      <c r="G528" s="209"/>
      <c r="H528" s="210"/>
      <c r="I528" s="209"/>
      <c r="J528" s="209"/>
      <c r="K528" s="209"/>
      <c r="L528" s="209"/>
    </row>
    <row r="529" spans="1:12" s="48" customFormat="1" x14ac:dyDescent="0.25">
      <c r="A529" s="208"/>
      <c r="E529" s="209"/>
      <c r="F529" s="209"/>
      <c r="G529" s="209"/>
      <c r="H529" s="210"/>
      <c r="I529" s="209"/>
      <c r="J529" s="209"/>
      <c r="K529" s="209"/>
      <c r="L529" s="209"/>
    </row>
    <row r="530" spans="1:12" s="48" customFormat="1" x14ac:dyDescent="0.25">
      <c r="A530" s="208"/>
      <c r="E530" s="209"/>
      <c r="F530" s="209"/>
      <c r="G530" s="209"/>
      <c r="H530" s="210"/>
      <c r="I530" s="209"/>
      <c r="J530" s="209"/>
      <c r="K530" s="209"/>
      <c r="L530" s="209"/>
    </row>
    <row r="531" spans="1:12" s="48" customFormat="1" x14ac:dyDescent="0.25">
      <c r="A531" s="208"/>
      <c r="E531" s="209"/>
      <c r="F531" s="209"/>
      <c r="G531" s="209"/>
      <c r="H531" s="210"/>
      <c r="I531" s="209"/>
      <c r="J531" s="209"/>
      <c r="K531" s="209"/>
      <c r="L531" s="209"/>
    </row>
    <row r="532" spans="1:12" s="48" customFormat="1" x14ac:dyDescent="0.25">
      <c r="A532" s="208"/>
      <c r="E532" s="209"/>
      <c r="F532" s="209"/>
      <c r="G532" s="209"/>
      <c r="H532" s="210"/>
      <c r="I532" s="209"/>
      <c r="J532" s="209"/>
      <c r="K532" s="209"/>
      <c r="L532" s="209"/>
    </row>
    <row r="533" spans="1:12" s="48" customFormat="1" x14ac:dyDescent="0.25">
      <c r="A533" s="208"/>
      <c r="E533" s="209"/>
      <c r="F533" s="209"/>
      <c r="G533" s="209"/>
      <c r="H533" s="210"/>
      <c r="I533" s="209"/>
      <c r="J533" s="209"/>
      <c r="K533" s="209"/>
      <c r="L533" s="209"/>
    </row>
    <row r="534" spans="1:12" s="48" customFormat="1" x14ac:dyDescent="0.25">
      <c r="A534" s="208"/>
      <c r="E534" s="209"/>
      <c r="F534" s="209"/>
      <c r="G534" s="209"/>
      <c r="H534" s="210"/>
      <c r="I534" s="209"/>
      <c r="J534" s="209"/>
      <c r="K534" s="209"/>
      <c r="L534" s="209"/>
    </row>
    <row r="535" spans="1:12" s="48" customFormat="1" x14ac:dyDescent="0.25">
      <c r="A535" s="208"/>
      <c r="E535" s="209"/>
      <c r="F535" s="209"/>
      <c r="G535" s="209"/>
      <c r="H535" s="210"/>
      <c r="I535" s="209"/>
      <c r="J535" s="209"/>
      <c r="K535" s="209"/>
      <c r="L535" s="209"/>
    </row>
    <row r="536" spans="1:12" s="48" customFormat="1" x14ac:dyDescent="0.25">
      <c r="A536" s="208"/>
      <c r="E536" s="209"/>
      <c r="F536" s="209"/>
      <c r="G536" s="209"/>
      <c r="H536" s="210"/>
      <c r="I536" s="209"/>
      <c r="J536" s="209"/>
      <c r="K536" s="209"/>
      <c r="L536" s="209"/>
    </row>
    <row r="537" spans="1:12" s="48" customFormat="1" x14ac:dyDescent="0.25">
      <c r="A537" s="208"/>
      <c r="E537" s="209"/>
      <c r="F537" s="209"/>
      <c r="G537" s="209"/>
      <c r="H537" s="210"/>
      <c r="I537" s="209"/>
      <c r="J537" s="209"/>
      <c r="K537" s="209"/>
      <c r="L537" s="209"/>
    </row>
    <row r="538" spans="1:12" s="48" customFormat="1" x14ac:dyDescent="0.25">
      <c r="A538" s="208"/>
      <c r="E538" s="209"/>
      <c r="F538" s="209"/>
      <c r="G538" s="209"/>
      <c r="H538" s="210"/>
      <c r="I538" s="209"/>
      <c r="J538" s="209"/>
      <c r="K538" s="209"/>
      <c r="L538" s="209"/>
    </row>
    <row r="539" spans="1:12" s="48" customFormat="1" x14ac:dyDescent="0.25">
      <c r="A539" s="208"/>
      <c r="E539" s="209"/>
      <c r="F539" s="209"/>
      <c r="G539" s="209"/>
      <c r="H539" s="210"/>
      <c r="I539" s="209"/>
      <c r="J539" s="209"/>
      <c r="K539" s="209"/>
      <c r="L539" s="209"/>
    </row>
    <row r="540" spans="1:12" s="48" customFormat="1" x14ac:dyDescent="0.25">
      <c r="A540" s="208"/>
      <c r="E540" s="209"/>
      <c r="F540" s="209"/>
      <c r="G540" s="209"/>
      <c r="H540" s="210"/>
      <c r="I540" s="209"/>
      <c r="J540" s="209"/>
      <c r="K540" s="209"/>
      <c r="L540" s="209"/>
    </row>
    <row r="541" spans="1:12" s="48" customFormat="1" x14ac:dyDescent="0.25">
      <c r="A541" s="208"/>
      <c r="E541" s="209"/>
      <c r="F541" s="209"/>
      <c r="G541" s="209"/>
      <c r="H541" s="210"/>
      <c r="I541" s="209"/>
      <c r="J541" s="209"/>
      <c r="K541" s="209"/>
      <c r="L541" s="209"/>
    </row>
    <row r="542" spans="1:12" s="48" customFormat="1" x14ac:dyDescent="0.25">
      <c r="A542" s="208"/>
      <c r="E542" s="209"/>
      <c r="F542" s="209"/>
      <c r="G542" s="209"/>
      <c r="H542" s="210"/>
      <c r="I542" s="209"/>
      <c r="J542" s="209"/>
      <c r="K542" s="209"/>
      <c r="L542" s="209"/>
    </row>
    <row r="543" spans="1:12" s="48" customFormat="1" x14ac:dyDescent="0.25">
      <c r="A543" s="208"/>
      <c r="E543" s="209"/>
      <c r="F543" s="209"/>
      <c r="G543" s="209"/>
      <c r="H543" s="210"/>
      <c r="I543" s="209"/>
      <c r="J543" s="209"/>
      <c r="K543" s="209"/>
      <c r="L543" s="209"/>
    </row>
    <row r="544" spans="1:12" s="48" customFormat="1" x14ac:dyDescent="0.25">
      <c r="A544" s="208"/>
      <c r="E544" s="209"/>
      <c r="F544" s="209"/>
      <c r="G544" s="209"/>
      <c r="H544" s="210"/>
      <c r="I544" s="209"/>
      <c r="J544" s="209"/>
      <c r="K544" s="209"/>
      <c r="L544" s="209"/>
    </row>
    <row r="545" spans="1:12" s="48" customFormat="1" x14ac:dyDescent="0.25">
      <c r="A545" s="208"/>
      <c r="E545" s="209"/>
      <c r="F545" s="209"/>
      <c r="G545" s="209"/>
      <c r="H545" s="210"/>
      <c r="I545" s="209"/>
      <c r="J545" s="209"/>
      <c r="K545" s="209"/>
      <c r="L545" s="209"/>
    </row>
    <row r="546" spans="1:12" s="48" customFormat="1" x14ac:dyDescent="0.25">
      <c r="A546" s="208"/>
      <c r="E546" s="209"/>
      <c r="F546" s="209"/>
      <c r="G546" s="209"/>
      <c r="H546" s="210"/>
      <c r="I546" s="209"/>
      <c r="J546" s="209"/>
      <c r="K546" s="209"/>
      <c r="L546" s="209"/>
    </row>
    <row r="547" spans="1:12" s="48" customFormat="1" x14ac:dyDescent="0.25">
      <c r="A547" s="208"/>
      <c r="E547" s="209"/>
      <c r="F547" s="209"/>
      <c r="G547" s="209"/>
      <c r="H547" s="210"/>
      <c r="I547" s="209"/>
      <c r="J547" s="209"/>
      <c r="K547" s="209"/>
      <c r="L547" s="209"/>
    </row>
    <row r="548" spans="1:12" s="48" customFormat="1" x14ac:dyDescent="0.25">
      <c r="A548" s="208"/>
      <c r="E548" s="209"/>
      <c r="F548" s="209"/>
      <c r="G548" s="209"/>
      <c r="H548" s="210"/>
      <c r="I548" s="209"/>
      <c r="J548" s="209"/>
      <c r="K548" s="209"/>
      <c r="L548" s="209"/>
    </row>
    <row r="549" spans="1:12" s="48" customFormat="1" x14ac:dyDescent="0.25">
      <c r="A549" s="208"/>
      <c r="E549" s="209"/>
      <c r="F549" s="209"/>
      <c r="G549" s="209"/>
      <c r="H549" s="210"/>
      <c r="I549" s="209"/>
      <c r="J549" s="209"/>
      <c r="K549" s="209"/>
      <c r="L549" s="209"/>
    </row>
    <row r="550" spans="1:12" s="48" customFormat="1" x14ac:dyDescent="0.25">
      <c r="A550" s="208"/>
      <c r="E550" s="209"/>
      <c r="F550" s="209"/>
      <c r="G550" s="209"/>
      <c r="H550" s="210"/>
      <c r="I550" s="209"/>
      <c r="J550" s="209"/>
      <c r="K550" s="209"/>
      <c r="L550" s="209"/>
    </row>
    <row r="551" spans="1:12" s="48" customFormat="1" x14ac:dyDescent="0.25">
      <c r="A551" s="208"/>
      <c r="E551" s="209"/>
      <c r="F551" s="209"/>
      <c r="G551" s="209"/>
      <c r="H551" s="210"/>
      <c r="I551" s="209"/>
      <c r="J551" s="209"/>
      <c r="K551" s="209"/>
      <c r="L551" s="209"/>
    </row>
    <row r="552" spans="1:12" s="48" customFormat="1" x14ac:dyDescent="0.25">
      <c r="A552" s="208"/>
      <c r="E552" s="209"/>
      <c r="F552" s="209"/>
      <c r="G552" s="209"/>
      <c r="H552" s="210"/>
      <c r="I552" s="209"/>
      <c r="J552" s="209"/>
      <c r="K552" s="209"/>
      <c r="L552" s="209"/>
    </row>
    <row r="553" spans="1:12" s="48" customFormat="1" x14ac:dyDescent="0.25">
      <c r="A553" s="208"/>
      <c r="E553" s="209"/>
      <c r="F553" s="209"/>
      <c r="G553" s="209"/>
      <c r="H553" s="210"/>
      <c r="I553" s="209"/>
      <c r="J553" s="209"/>
      <c r="K553" s="209"/>
      <c r="L553" s="209"/>
    </row>
    <row r="554" spans="1:12" s="48" customFormat="1" x14ac:dyDescent="0.25">
      <c r="A554" s="208"/>
      <c r="E554" s="209"/>
      <c r="F554" s="209"/>
      <c r="G554" s="209"/>
      <c r="H554" s="210"/>
      <c r="I554" s="209"/>
      <c r="J554" s="209"/>
      <c r="K554" s="209"/>
      <c r="L554" s="209"/>
    </row>
    <row r="555" spans="1:12" s="48" customFormat="1" x14ac:dyDescent="0.25">
      <c r="A555" s="208"/>
      <c r="E555" s="209"/>
      <c r="F555" s="209"/>
      <c r="G555" s="209"/>
      <c r="H555" s="210"/>
      <c r="I555" s="209"/>
      <c r="J555" s="209"/>
      <c r="K555" s="209"/>
      <c r="L555" s="209"/>
    </row>
    <row r="556" spans="1:12" s="48" customFormat="1" x14ac:dyDescent="0.25">
      <c r="A556" s="208"/>
      <c r="E556" s="209"/>
      <c r="F556" s="209"/>
      <c r="G556" s="209"/>
      <c r="H556" s="210"/>
      <c r="I556" s="209"/>
      <c r="J556" s="209"/>
      <c r="K556" s="209"/>
      <c r="L556" s="209"/>
    </row>
    <row r="557" spans="1:12" s="48" customFormat="1" x14ac:dyDescent="0.25">
      <c r="A557" s="208"/>
      <c r="E557" s="209"/>
      <c r="F557" s="209"/>
      <c r="G557" s="209"/>
      <c r="H557" s="210"/>
      <c r="I557" s="209"/>
      <c r="J557" s="209"/>
      <c r="K557" s="209"/>
      <c r="L557" s="209"/>
    </row>
    <row r="558" spans="1:12" s="48" customFormat="1" x14ac:dyDescent="0.25">
      <c r="A558" s="208"/>
      <c r="E558" s="209"/>
      <c r="F558" s="209"/>
      <c r="G558" s="209"/>
      <c r="H558" s="210"/>
      <c r="I558" s="209"/>
      <c r="J558" s="209"/>
      <c r="K558" s="209"/>
      <c r="L558" s="209"/>
    </row>
    <row r="559" spans="1:12" s="48" customFormat="1" x14ac:dyDescent="0.25">
      <c r="A559" s="208"/>
      <c r="E559" s="209"/>
      <c r="F559" s="209"/>
      <c r="G559" s="209"/>
      <c r="H559" s="210"/>
      <c r="I559" s="209"/>
      <c r="J559" s="209"/>
      <c r="K559" s="209"/>
      <c r="L559" s="209"/>
    </row>
    <row r="560" spans="1:12" s="48" customFormat="1" x14ac:dyDescent="0.25">
      <c r="A560" s="208"/>
      <c r="E560" s="209"/>
      <c r="F560" s="209"/>
      <c r="G560" s="209"/>
      <c r="H560" s="210"/>
      <c r="I560" s="209"/>
      <c r="J560" s="209"/>
      <c r="K560" s="209"/>
      <c r="L560" s="209"/>
    </row>
    <row r="561" spans="1:12" s="48" customFormat="1" x14ac:dyDescent="0.25">
      <c r="A561" s="208"/>
      <c r="E561" s="209"/>
      <c r="F561" s="209"/>
      <c r="G561" s="209"/>
      <c r="H561" s="210"/>
      <c r="I561" s="209"/>
      <c r="J561" s="209"/>
      <c r="K561" s="209"/>
      <c r="L561" s="209"/>
    </row>
    <row r="562" spans="1:12" s="48" customFormat="1" x14ac:dyDescent="0.25">
      <c r="A562" s="208"/>
      <c r="E562" s="209"/>
      <c r="F562" s="209"/>
      <c r="G562" s="209"/>
      <c r="H562" s="210"/>
      <c r="I562" s="209"/>
      <c r="J562" s="209"/>
      <c r="K562" s="209"/>
      <c r="L562" s="209"/>
    </row>
    <row r="563" spans="1:12" s="48" customFormat="1" x14ac:dyDescent="0.25">
      <c r="A563" s="208"/>
      <c r="E563" s="209"/>
      <c r="F563" s="209"/>
      <c r="G563" s="209"/>
      <c r="H563" s="210"/>
      <c r="I563" s="209"/>
      <c r="J563" s="209"/>
      <c r="K563" s="209"/>
      <c r="L563" s="209"/>
    </row>
    <row r="564" spans="1:12" s="48" customFormat="1" x14ac:dyDescent="0.25">
      <c r="A564" s="208"/>
      <c r="E564" s="209"/>
      <c r="F564" s="209"/>
      <c r="G564" s="209"/>
      <c r="H564" s="210"/>
      <c r="I564" s="209"/>
      <c r="J564" s="209"/>
      <c r="K564" s="209"/>
      <c r="L564" s="209"/>
    </row>
    <row r="565" spans="1:12" s="48" customFormat="1" x14ac:dyDescent="0.25">
      <c r="A565" s="208"/>
      <c r="E565" s="209"/>
      <c r="F565" s="209"/>
      <c r="G565" s="209"/>
      <c r="H565" s="210"/>
      <c r="I565" s="209"/>
      <c r="J565" s="209"/>
      <c r="K565" s="209"/>
      <c r="L565" s="209"/>
    </row>
    <row r="566" spans="1:12" s="48" customFormat="1" x14ac:dyDescent="0.25">
      <c r="A566" s="208"/>
      <c r="E566" s="209"/>
      <c r="F566" s="209"/>
      <c r="G566" s="209"/>
      <c r="H566" s="210"/>
      <c r="I566" s="209"/>
      <c r="J566" s="209"/>
      <c r="K566" s="209"/>
      <c r="L566" s="209"/>
    </row>
    <row r="567" spans="1:12" s="48" customFormat="1" x14ac:dyDescent="0.25">
      <c r="A567" s="208"/>
      <c r="E567" s="209"/>
      <c r="F567" s="209"/>
      <c r="G567" s="209"/>
      <c r="H567" s="210"/>
      <c r="I567" s="209"/>
      <c r="J567" s="209"/>
      <c r="K567" s="209"/>
      <c r="L567" s="209"/>
    </row>
    <row r="568" spans="1:12" s="48" customFormat="1" x14ac:dyDescent="0.25">
      <c r="A568" s="208"/>
      <c r="E568" s="209"/>
      <c r="F568" s="209"/>
      <c r="G568" s="209"/>
      <c r="H568" s="210"/>
      <c r="I568" s="209"/>
      <c r="J568" s="209"/>
      <c r="K568" s="209"/>
      <c r="L568" s="209"/>
    </row>
    <row r="569" spans="1:12" s="48" customFormat="1" x14ac:dyDescent="0.25">
      <c r="A569" s="208"/>
      <c r="E569" s="209"/>
      <c r="F569" s="209"/>
      <c r="G569" s="209"/>
      <c r="H569" s="210"/>
      <c r="I569" s="209"/>
      <c r="J569" s="209"/>
      <c r="K569" s="209"/>
      <c r="L569" s="209"/>
    </row>
    <row r="570" spans="1:12" s="48" customFormat="1" x14ac:dyDescent="0.25">
      <c r="A570" s="208"/>
      <c r="E570" s="209"/>
      <c r="F570" s="209"/>
      <c r="G570" s="209"/>
      <c r="H570" s="210"/>
      <c r="I570" s="209"/>
      <c r="J570" s="209"/>
      <c r="K570" s="209"/>
      <c r="L570" s="209"/>
    </row>
    <row r="571" spans="1:12" s="48" customFormat="1" x14ac:dyDescent="0.25">
      <c r="A571" s="208"/>
      <c r="E571" s="209"/>
      <c r="F571" s="209"/>
      <c r="G571" s="209"/>
      <c r="H571" s="210"/>
      <c r="I571" s="209"/>
      <c r="J571" s="209"/>
      <c r="K571" s="209"/>
      <c r="L571" s="209"/>
    </row>
    <row r="572" spans="1:12" s="48" customFormat="1" x14ac:dyDescent="0.25">
      <c r="A572" s="208"/>
      <c r="E572" s="209"/>
      <c r="F572" s="209"/>
      <c r="G572" s="209"/>
      <c r="H572" s="210"/>
      <c r="I572" s="209"/>
      <c r="J572" s="209"/>
      <c r="K572" s="209"/>
      <c r="L572" s="209"/>
    </row>
    <row r="573" spans="1:12" s="48" customFormat="1" x14ac:dyDescent="0.25">
      <c r="A573" s="208"/>
      <c r="E573" s="209"/>
      <c r="F573" s="209"/>
      <c r="G573" s="209"/>
      <c r="H573" s="210"/>
      <c r="I573" s="209"/>
      <c r="J573" s="209"/>
      <c r="K573" s="209"/>
      <c r="L573" s="209"/>
    </row>
    <row r="574" spans="1:12" s="48" customFormat="1" x14ac:dyDescent="0.25">
      <c r="A574" s="208"/>
      <c r="E574" s="209"/>
      <c r="F574" s="209"/>
      <c r="G574" s="209"/>
      <c r="H574" s="210"/>
      <c r="I574" s="209"/>
      <c r="J574" s="209"/>
      <c r="K574" s="209"/>
      <c r="L574" s="209"/>
    </row>
    <row r="575" spans="1:12" s="48" customFormat="1" x14ac:dyDescent="0.25">
      <c r="A575" s="208"/>
      <c r="E575" s="209"/>
      <c r="F575" s="209"/>
      <c r="G575" s="209"/>
      <c r="H575" s="210"/>
      <c r="I575" s="209"/>
      <c r="J575" s="209"/>
      <c r="K575" s="209"/>
      <c r="L575" s="209"/>
    </row>
    <row r="576" spans="1:12" s="48" customFormat="1" x14ac:dyDescent="0.25">
      <c r="A576" s="208"/>
      <c r="E576" s="209"/>
      <c r="F576" s="209"/>
      <c r="G576" s="209"/>
      <c r="H576" s="210"/>
      <c r="I576" s="209"/>
      <c r="J576" s="209"/>
      <c r="K576" s="209"/>
      <c r="L576" s="209"/>
    </row>
    <row r="577" spans="1:12" s="48" customFormat="1" x14ac:dyDescent="0.25">
      <c r="A577" s="208"/>
      <c r="E577" s="209"/>
      <c r="F577" s="209"/>
      <c r="G577" s="209"/>
      <c r="H577" s="210"/>
      <c r="I577" s="209"/>
      <c r="J577" s="209"/>
      <c r="K577" s="209"/>
      <c r="L577" s="209"/>
    </row>
    <row r="578" spans="1:12" s="48" customFormat="1" x14ac:dyDescent="0.25">
      <c r="A578" s="208"/>
      <c r="E578" s="209"/>
      <c r="F578" s="209"/>
      <c r="G578" s="209"/>
      <c r="H578" s="210"/>
      <c r="I578" s="209"/>
      <c r="J578" s="209"/>
      <c r="K578" s="209"/>
      <c r="L578" s="209"/>
    </row>
    <row r="579" spans="1:12" s="48" customFormat="1" x14ac:dyDescent="0.25">
      <c r="A579" s="208"/>
      <c r="E579" s="209"/>
      <c r="F579" s="209"/>
      <c r="G579" s="209"/>
      <c r="H579" s="210"/>
      <c r="I579" s="209"/>
      <c r="J579" s="209"/>
      <c r="K579" s="209"/>
      <c r="L579" s="209"/>
    </row>
    <row r="580" spans="1:12" s="48" customFormat="1" x14ac:dyDescent="0.25">
      <c r="A580" s="208"/>
      <c r="E580" s="209"/>
      <c r="F580" s="209"/>
      <c r="G580" s="209"/>
      <c r="H580" s="210"/>
      <c r="I580" s="209"/>
      <c r="J580" s="209"/>
      <c r="K580" s="209"/>
      <c r="L580" s="209"/>
    </row>
    <row r="581" spans="1:12" s="48" customFormat="1" x14ac:dyDescent="0.25">
      <c r="A581" s="208"/>
      <c r="E581" s="209"/>
      <c r="F581" s="209"/>
      <c r="G581" s="209"/>
      <c r="H581" s="210"/>
      <c r="I581" s="209"/>
      <c r="J581" s="209"/>
      <c r="K581" s="209"/>
      <c r="L581" s="209"/>
    </row>
    <row r="582" spans="1:12" s="48" customFormat="1" x14ac:dyDescent="0.25">
      <c r="A582" s="208"/>
      <c r="E582" s="209"/>
      <c r="F582" s="209"/>
      <c r="G582" s="209"/>
      <c r="H582" s="210"/>
      <c r="I582" s="209"/>
      <c r="J582" s="209"/>
      <c r="K582" s="209"/>
      <c r="L582" s="209"/>
    </row>
    <row r="583" spans="1:12" s="48" customFormat="1" x14ac:dyDescent="0.25">
      <c r="A583" s="208"/>
      <c r="E583" s="209"/>
      <c r="F583" s="209"/>
      <c r="G583" s="209"/>
      <c r="H583" s="210"/>
      <c r="I583" s="209"/>
      <c r="J583" s="209"/>
      <c r="K583" s="209"/>
      <c r="L583" s="209"/>
    </row>
    <row r="584" spans="1:12" s="48" customFormat="1" x14ac:dyDescent="0.25">
      <c r="A584" s="208"/>
      <c r="E584" s="209"/>
      <c r="F584" s="209"/>
      <c r="G584" s="209"/>
      <c r="H584" s="210"/>
      <c r="I584" s="209"/>
      <c r="J584" s="209"/>
      <c r="K584" s="209"/>
      <c r="L584" s="209"/>
    </row>
    <row r="585" spans="1:12" s="48" customFormat="1" x14ac:dyDescent="0.25">
      <c r="A585" s="208"/>
      <c r="E585" s="209"/>
      <c r="F585" s="209"/>
      <c r="G585" s="209"/>
      <c r="H585" s="210"/>
      <c r="I585" s="209"/>
      <c r="J585" s="209"/>
      <c r="K585" s="209"/>
      <c r="L585" s="209"/>
    </row>
    <row r="586" spans="1:12" s="48" customFormat="1" x14ac:dyDescent="0.25">
      <c r="A586" s="208"/>
      <c r="E586" s="209"/>
      <c r="F586" s="209"/>
      <c r="G586" s="209"/>
      <c r="H586" s="210"/>
      <c r="I586" s="209"/>
      <c r="J586" s="209"/>
      <c r="K586" s="209"/>
      <c r="L586" s="209"/>
    </row>
    <row r="587" spans="1:12" s="48" customFormat="1" x14ac:dyDescent="0.25">
      <c r="A587" s="208"/>
      <c r="E587" s="209"/>
      <c r="F587" s="209"/>
      <c r="G587" s="209"/>
      <c r="H587" s="210"/>
      <c r="I587" s="209"/>
      <c r="J587" s="209"/>
      <c r="K587" s="209"/>
      <c r="L587" s="209"/>
    </row>
    <row r="588" spans="1:12" s="48" customFormat="1" x14ac:dyDescent="0.25">
      <c r="A588" s="208"/>
      <c r="E588" s="209"/>
      <c r="F588" s="209"/>
      <c r="G588" s="209"/>
      <c r="H588" s="210"/>
      <c r="I588" s="209"/>
      <c r="J588" s="209"/>
      <c r="K588" s="209"/>
      <c r="L588" s="209"/>
    </row>
    <row r="589" spans="1:12" s="48" customFormat="1" x14ac:dyDescent="0.25">
      <c r="A589" s="208"/>
      <c r="E589" s="209"/>
      <c r="F589" s="209"/>
      <c r="G589" s="209"/>
      <c r="H589" s="210"/>
      <c r="I589" s="209"/>
      <c r="J589" s="209"/>
      <c r="K589" s="209"/>
      <c r="L589" s="209"/>
    </row>
    <row r="590" spans="1:12" s="48" customFormat="1" x14ac:dyDescent="0.25">
      <c r="A590" s="208"/>
      <c r="E590" s="209"/>
      <c r="F590" s="209"/>
      <c r="G590" s="209"/>
      <c r="H590" s="210"/>
      <c r="I590" s="209"/>
      <c r="J590" s="209"/>
      <c r="K590" s="209"/>
      <c r="L590" s="209"/>
    </row>
    <row r="591" spans="1:12" s="48" customFormat="1" x14ac:dyDescent="0.25">
      <c r="A591" s="208"/>
      <c r="E591" s="209"/>
      <c r="F591" s="209"/>
      <c r="G591" s="209"/>
      <c r="H591" s="210"/>
      <c r="I591" s="209"/>
      <c r="J591" s="209"/>
      <c r="K591" s="209"/>
      <c r="L591" s="209"/>
    </row>
    <row r="592" spans="1:12" s="48" customFormat="1" x14ac:dyDescent="0.25">
      <c r="A592" s="208"/>
      <c r="E592" s="209"/>
      <c r="F592" s="209"/>
      <c r="G592" s="209"/>
      <c r="H592" s="210"/>
      <c r="I592" s="209"/>
      <c r="J592" s="209"/>
      <c r="K592" s="209"/>
      <c r="L592" s="209"/>
    </row>
    <row r="593" spans="1:12" s="48" customFormat="1" x14ac:dyDescent="0.25">
      <c r="A593" s="208"/>
      <c r="E593" s="209"/>
      <c r="F593" s="209"/>
      <c r="G593" s="209"/>
      <c r="H593" s="210"/>
      <c r="I593" s="209"/>
      <c r="J593" s="209"/>
      <c r="K593" s="209"/>
      <c r="L593" s="209"/>
    </row>
    <row r="594" spans="1:12" s="48" customFormat="1" x14ac:dyDescent="0.25">
      <c r="A594" s="208"/>
      <c r="E594" s="209"/>
      <c r="F594" s="209"/>
      <c r="G594" s="209"/>
      <c r="H594" s="210"/>
      <c r="I594" s="209"/>
      <c r="J594" s="209"/>
      <c r="K594" s="209"/>
      <c r="L594" s="209"/>
    </row>
    <row r="595" spans="1:12" s="48" customFormat="1" x14ac:dyDescent="0.25">
      <c r="A595" s="208"/>
      <c r="E595" s="209"/>
      <c r="F595" s="209"/>
      <c r="G595" s="209"/>
      <c r="H595" s="210"/>
      <c r="I595" s="209"/>
      <c r="J595" s="209"/>
      <c r="K595" s="209"/>
      <c r="L595" s="209"/>
    </row>
    <row r="596" spans="1:12" s="48" customFormat="1" x14ac:dyDescent="0.25">
      <c r="A596" s="208"/>
      <c r="E596" s="209"/>
      <c r="F596" s="209"/>
      <c r="G596" s="209"/>
      <c r="H596" s="210"/>
      <c r="I596" s="209"/>
      <c r="J596" s="209"/>
      <c r="K596" s="209"/>
      <c r="L596" s="209"/>
    </row>
    <row r="597" spans="1:12" s="48" customFormat="1" x14ac:dyDescent="0.25">
      <c r="A597" s="208"/>
      <c r="E597" s="209"/>
      <c r="F597" s="209"/>
      <c r="G597" s="209"/>
      <c r="H597" s="210"/>
      <c r="I597" s="209"/>
      <c r="J597" s="209"/>
      <c r="K597" s="209"/>
      <c r="L597" s="209"/>
    </row>
    <row r="598" spans="1:12" s="48" customFormat="1" x14ac:dyDescent="0.25">
      <c r="A598" s="208"/>
      <c r="E598" s="209"/>
      <c r="F598" s="209"/>
      <c r="G598" s="209"/>
      <c r="H598" s="210"/>
      <c r="I598" s="209"/>
      <c r="J598" s="209"/>
      <c r="K598" s="209"/>
      <c r="L598" s="209"/>
    </row>
    <row r="599" spans="1:12" s="48" customFormat="1" x14ac:dyDescent="0.25">
      <c r="A599" s="208"/>
      <c r="E599" s="209"/>
      <c r="F599" s="209"/>
      <c r="G599" s="209"/>
      <c r="H599" s="210"/>
      <c r="I599" s="209"/>
      <c r="J599" s="209"/>
      <c r="K599" s="209"/>
      <c r="L599" s="209"/>
    </row>
    <row r="600" spans="1:12" s="48" customFormat="1" x14ac:dyDescent="0.25">
      <c r="A600" s="208"/>
      <c r="E600" s="209"/>
      <c r="F600" s="209"/>
      <c r="G600" s="209"/>
      <c r="H600" s="210"/>
      <c r="I600" s="209"/>
      <c r="J600" s="209"/>
      <c r="K600" s="209"/>
      <c r="L600" s="209"/>
    </row>
    <row r="601" spans="1:12" s="48" customFormat="1" x14ac:dyDescent="0.25">
      <c r="A601" s="208"/>
      <c r="E601" s="209"/>
      <c r="F601" s="209"/>
      <c r="G601" s="209"/>
      <c r="H601" s="210"/>
      <c r="I601" s="209"/>
      <c r="J601" s="209"/>
      <c r="K601" s="209"/>
      <c r="L601" s="209"/>
    </row>
    <row r="602" spans="1:12" s="48" customFormat="1" x14ac:dyDescent="0.25">
      <c r="A602" s="208"/>
      <c r="E602" s="209"/>
      <c r="F602" s="209"/>
      <c r="G602" s="209"/>
      <c r="H602" s="210"/>
      <c r="I602" s="209"/>
      <c r="J602" s="209"/>
      <c r="K602" s="209"/>
      <c r="L602" s="209"/>
    </row>
    <row r="603" spans="1:12" s="48" customFormat="1" x14ac:dyDescent="0.25">
      <c r="A603" s="208"/>
      <c r="E603" s="209"/>
      <c r="F603" s="209"/>
      <c r="G603" s="209"/>
      <c r="H603" s="210"/>
      <c r="I603" s="209"/>
      <c r="J603" s="209"/>
      <c r="K603" s="209"/>
      <c r="L603" s="209"/>
    </row>
    <row r="604" spans="1:12" s="48" customFormat="1" x14ac:dyDescent="0.25">
      <c r="A604" s="208"/>
      <c r="E604" s="209"/>
      <c r="F604" s="209"/>
      <c r="G604" s="209"/>
      <c r="H604" s="210"/>
      <c r="I604" s="209"/>
      <c r="J604" s="209"/>
      <c r="K604" s="209"/>
      <c r="L604" s="209"/>
    </row>
    <row r="605" spans="1:12" s="48" customFormat="1" x14ac:dyDescent="0.25">
      <c r="A605" s="208"/>
      <c r="E605" s="209"/>
      <c r="F605" s="209"/>
      <c r="G605" s="209"/>
      <c r="H605" s="210"/>
      <c r="I605" s="209"/>
      <c r="J605" s="209"/>
      <c r="K605" s="209"/>
      <c r="L605" s="209"/>
    </row>
    <row r="606" spans="1:12" s="48" customFormat="1" x14ac:dyDescent="0.25">
      <c r="A606" s="208"/>
      <c r="E606" s="209"/>
      <c r="F606" s="209"/>
      <c r="G606" s="209"/>
      <c r="H606" s="210"/>
      <c r="I606" s="209"/>
      <c r="J606" s="209"/>
      <c r="K606" s="209"/>
      <c r="L606" s="209"/>
    </row>
    <row r="607" spans="1:12" s="48" customFormat="1" x14ac:dyDescent="0.25">
      <c r="A607" s="208"/>
      <c r="E607" s="209"/>
      <c r="F607" s="209"/>
      <c r="G607" s="209"/>
      <c r="H607" s="210"/>
      <c r="I607" s="209"/>
      <c r="J607" s="209"/>
      <c r="K607" s="209"/>
      <c r="L607" s="209"/>
    </row>
    <row r="608" spans="1:12" s="48" customFormat="1" x14ac:dyDescent="0.25">
      <c r="A608" s="208"/>
      <c r="E608" s="209"/>
      <c r="F608" s="209"/>
      <c r="G608" s="209"/>
      <c r="H608" s="210"/>
      <c r="I608" s="209"/>
      <c r="J608" s="209"/>
      <c r="K608" s="209"/>
      <c r="L608" s="209"/>
    </row>
    <row r="609" spans="1:12" s="48" customFormat="1" x14ac:dyDescent="0.25">
      <c r="A609" s="208"/>
      <c r="E609" s="209"/>
      <c r="F609" s="209"/>
      <c r="G609" s="209"/>
      <c r="H609" s="210"/>
      <c r="I609" s="209"/>
      <c r="J609" s="209"/>
      <c r="K609" s="209"/>
      <c r="L609" s="209"/>
    </row>
    <row r="610" spans="1:12" s="48" customFormat="1" x14ac:dyDescent="0.25">
      <c r="A610" s="208"/>
      <c r="E610" s="209"/>
      <c r="F610" s="209"/>
      <c r="G610" s="209"/>
      <c r="H610" s="210"/>
      <c r="I610" s="209"/>
      <c r="J610" s="209"/>
      <c r="K610" s="209"/>
      <c r="L610" s="209"/>
    </row>
    <row r="611" spans="1:12" s="48" customFormat="1" x14ac:dyDescent="0.25">
      <c r="A611" s="208"/>
      <c r="E611" s="209"/>
      <c r="F611" s="209"/>
      <c r="G611" s="209"/>
      <c r="H611" s="210"/>
      <c r="I611" s="209"/>
      <c r="J611" s="209"/>
      <c r="K611" s="209"/>
      <c r="L611" s="209"/>
    </row>
    <row r="612" spans="1:12" s="48" customFormat="1" x14ac:dyDescent="0.25">
      <c r="A612" s="208"/>
      <c r="E612" s="209"/>
      <c r="F612" s="209"/>
      <c r="G612" s="209"/>
      <c r="H612" s="210"/>
      <c r="I612" s="209"/>
      <c r="J612" s="209"/>
      <c r="K612" s="209"/>
      <c r="L612" s="209"/>
    </row>
    <row r="613" spans="1:12" s="48" customFormat="1" x14ac:dyDescent="0.25">
      <c r="A613" s="208"/>
      <c r="E613" s="209"/>
      <c r="F613" s="209"/>
      <c r="G613" s="209"/>
      <c r="H613" s="210"/>
      <c r="I613" s="209"/>
      <c r="J613" s="209"/>
      <c r="K613" s="209"/>
      <c r="L613" s="209"/>
    </row>
    <row r="614" spans="1:12" s="48" customFormat="1" x14ac:dyDescent="0.25">
      <c r="A614" s="208"/>
      <c r="E614" s="209"/>
      <c r="F614" s="209"/>
      <c r="G614" s="209"/>
      <c r="H614" s="210"/>
      <c r="I614" s="209"/>
      <c r="J614" s="209"/>
      <c r="K614" s="209"/>
      <c r="L614" s="209"/>
    </row>
    <row r="615" spans="1:12" s="48" customFormat="1" x14ac:dyDescent="0.25">
      <c r="A615" s="208"/>
      <c r="E615" s="209"/>
      <c r="F615" s="209"/>
      <c r="G615" s="209"/>
      <c r="H615" s="210"/>
      <c r="I615" s="209"/>
      <c r="J615" s="209"/>
      <c r="K615" s="209"/>
      <c r="L615" s="209"/>
    </row>
    <row r="616" spans="1:12" s="48" customFormat="1" x14ac:dyDescent="0.25">
      <c r="A616" s="208"/>
      <c r="E616" s="209"/>
      <c r="F616" s="209"/>
      <c r="G616" s="209"/>
      <c r="H616" s="210"/>
      <c r="I616" s="209"/>
      <c r="J616" s="209"/>
      <c r="K616" s="209"/>
      <c r="L616" s="209"/>
    </row>
    <row r="617" spans="1:12" s="48" customFormat="1" x14ac:dyDescent="0.25">
      <c r="A617" s="208"/>
      <c r="E617" s="209"/>
      <c r="F617" s="209"/>
      <c r="G617" s="209"/>
      <c r="H617" s="210"/>
      <c r="I617" s="209"/>
      <c r="J617" s="209"/>
      <c r="K617" s="209"/>
      <c r="L617" s="209"/>
    </row>
    <row r="618" spans="1:12" s="48" customFormat="1" x14ac:dyDescent="0.25">
      <c r="A618" s="208"/>
      <c r="E618" s="209"/>
      <c r="F618" s="209"/>
      <c r="G618" s="209"/>
      <c r="H618" s="210"/>
      <c r="I618" s="209"/>
      <c r="J618" s="209"/>
      <c r="K618" s="209"/>
      <c r="L618" s="209"/>
    </row>
    <row r="619" spans="1:12" s="48" customFormat="1" x14ac:dyDescent="0.25">
      <c r="A619" s="208"/>
      <c r="E619" s="209"/>
      <c r="F619" s="209"/>
      <c r="G619" s="209"/>
      <c r="H619" s="210"/>
      <c r="I619" s="209"/>
      <c r="J619" s="209"/>
      <c r="K619" s="209"/>
      <c r="L619" s="209"/>
    </row>
    <row r="620" spans="1:12" s="48" customFormat="1" x14ac:dyDescent="0.25">
      <c r="A620" s="208"/>
      <c r="E620" s="209"/>
      <c r="F620" s="209"/>
      <c r="G620" s="209"/>
      <c r="H620" s="210"/>
      <c r="I620" s="209"/>
      <c r="J620" s="209"/>
      <c r="K620" s="209"/>
      <c r="L620" s="209"/>
    </row>
    <row r="621" spans="1:12" s="48" customFormat="1" x14ac:dyDescent="0.25">
      <c r="A621" s="208"/>
      <c r="E621" s="209"/>
      <c r="F621" s="209"/>
      <c r="G621" s="209"/>
      <c r="H621" s="210"/>
      <c r="I621" s="209"/>
      <c r="J621" s="209"/>
      <c r="K621" s="209"/>
      <c r="L621" s="209"/>
    </row>
    <row r="622" spans="1:12" s="48" customFormat="1" x14ac:dyDescent="0.25">
      <c r="A622" s="208"/>
      <c r="E622" s="209"/>
      <c r="F622" s="209"/>
      <c r="G622" s="209"/>
      <c r="H622" s="210"/>
      <c r="I622" s="209"/>
      <c r="J622" s="209"/>
      <c r="K622" s="209"/>
      <c r="L622" s="209"/>
    </row>
    <row r="623" spans="1:12" s="48" customFormat="1" x14ac:dyDescent="0.25">
      <c r="A623" s="208"/>
      <c r="E623" s="209"/>
      <c r="F623" s="209"/>
      <c r="G623" s="209"/>
      <c r="H623" s="210"/>
      <c r="I623" s="209"/>
      <c r="J623" s="209"/>
      <c r="K623" s="209"/>
      <c r="L623" s="209"/>
    </row>
    <row r="624" spans="1:12" s="48" customFormat="1" x14ac:dyDescent="0.25">
      <c r="A624" s="208"/>
      <c r="E624" s="209"/>
      <c r="F624" s="209"/>
      <c r="G624" s="209"/>
      <c r="H624" s="210"/>
      <c r="I624" s="209"/>
      <c r="J624" s="209"/>
      <c r="K624" s="209"/>
      <c r="L624" s="209"/>
    </row>
    <row r="625" spans="1:12" s="48" customFormat="1" x14ac:dyDescent="0.25">
      <c r="A625" s="208"/>
      <c r="E625" s="209"/>
      <c r="F625" s="209"/>
      <c r="G625" s="209"/>
      <c r="H625" s="210"/>
      <c r="I625" s="209"/>
      <c r="J625" s="209"/>
      <c r="K625" s="209"/>
      <c r="L625" s="209"/>
    </row>
    <row r="626" spans="1:12" s="48" customFormat="1" x14ac:dyDescent="0.25">
      <c r="A626" s="208"/>
      <c r="E626" s="209"/>
      <c r="F626" s="209"/>
      <c r="G626" s="209"/>
      <c r="H626" s="210"/>
      <c r="I626" s="209"/>
      <c r="J626" s="209"/>
      <c r="K626" s="209"/>
      <c r="L626" s="209"/>
    </row>
    <row r="627" spans="1:12" s="48" customFormat="1" x14ac:dyDescent="0.25">
      <c r="A627" s="208"/>
      <c r="E627" s="209"/>
      <c r="F627" s="209"/>
      <c r="G627" s="209"/>
      <c r="H627" s="210"/>
      <c r="I627" s="209"/>
      <c r="J627" s="209"/>
      <c r="K627" s="209"/>
      <c r="L627" s="209"/>
    </row>
    <row r="628" spans="1:12" s="48" customFormat="1" x14ac:dyDescent="0.25">
      <c r="A628" s="208"/>
      <c r="E628" s="209"/>
      <c r="F628" s="209"/>
      <c r="G628" s="209"/>
      <c r="H628" s="210"/>
      <c r="I628" s="209"/>
      <c r="J628" s="209"/>
      <c r="K628" s="209"/>
      <c r="L628" s="209"/>
    </row>
    <row r="629" spans="1:12" s="48" customFormat="1" x14ac:dyDescent="0.25">
      <c r="A629" s="208"/>
      <c r="E629" s="209"/>
      <c r="F629" s="209"/>
      <c r="G629" s="209"/>
      <c r="H629" s="210"/>
      <c r="I629" s="209"/>
      <c r="J629" s="209"/>
      <c r="K629" s="209"/>
      <c r="L629" s="209"/>
    </row>
    <row r="630" spans="1:12" s="48" customFormat="1" x14ac:dyDescent="0.25">
      <c r="A630" s="208"/>
      <c r="E630" s="209"/>
      <c r="F630" s="209"/>
      <c r="G630" s="209"/>
      <c r="H630" s="210"/>
      <c r="I630" s="209"/>
      <c r="J630" s="209"/>
      <c r="K630" s="209"/>
      <c r="L630" s="209"/>
    </row>
    <row r="631" spans="1:12" s="48" customFormat="1" x14ac:dyDescent="0.25">
      <c r="A631" s="208"/>
      <c r="E631" s="209"/>
      <c r="F631" s="209"/>
      <c r="G631" s="209"/>
      <c r="H631" s="210"/>
      <c r="I631" s="209"/>
      <c r="J631" s="209"/>
      <c r="K631" s="209"/>
      <c r="L631" s="209"/>
    </row>
    <row r="632" spans="1:12" x14ac:dyDescent="0.25">
      <c r="A632" s="58"/>
      <c r="E632" s="68"/>
      <c r="F632" s="68"/>
      <c r="G632" s="68"/>
      <c r="I632" s="68"/>
      <c r="J632" s="68"/>
      <c r="K632" s="68"/>
      <c r="L632" s="68"/>
    </row>
    <row r="633" spans="1:12" x14ac:dyDescent="0.25">
      <c r="A633" s="58"/>
      <c r="E633" s="68"/>
      <c r="F633" s="68"/>
      <c r="G633" s="68"/>
      <c r="I633" s="68"/>
      <c r="J633" s="68"/>
      <c r="K633" s="68"/>
      <c r="L633" s="68"/>
    </row>
    <row r="634" spans="1:12" x14ac:dyDescent="0.25">
      <c r="A634" s="58"/>
      <c r="E634" s="68"/>
      <c r="F634" s="68"/>
      <c r="G634" s="68"/>
      <c r="I634" s="68"/>
      <c r="J634" s="68"/>
      <c r="K634" s="68"/>
      <c r="L634" s="68"/>
    </row>
    <row r="635" spans="1:12" x14ac:dyDescent="0.25">
      <c r="A635" s="58"/>
      <c r="E635" s="68"/>
      <c r="F635" s="68"/>
      <c r="G635" s="68"/>
      <c r="I635" s="68"/>
      <c r="J635" s="68"/>
      <c r="K635" s="68"/>
      <c r="L635" s="68"/>
    </row>
    <row r="636" spans="1:12" x14ac:dyDescent="0.25">
      <c r="A636" s="58"/>
      <c r="E636" s="68"/>
      <c r="F636" s="68"/>
      <c r="G636" s="68"/>
      <c r="I636" s="68"/>
      <c r="J636" s="68"/>
      <c r="K636" s="68"/>
      <c r="L636" s="68"/>
    </row>
    <row r="637" spans="1:12" x14ac:dyDescent="0.25">
      <c r="A637" s="58"/>
      <c r="E637" s="68"/>
      <c r="F637" s="68"/>
      <c r="G637" s="68"/>
      <c r="I637" s="68"/>
      <c r="J637" s="68"/>
      <c r="K637" s="68"/>
      <c r="L637" s="68"/>
    </row>
    <row r="638" spans="1:12" x14ac:dyDescent="0.25">
      <c r="A638" s="58"/>
      <c r="E638" s="68"/>
      <c r="F638" s="68"/>
      <c r="G638" s="68"/>
      <c r="I638" s="68"/>
      <c r="J638" s="68"/>
      <c r="K638" s="68"/>
      <c r="L638" s="68"/>
    </row>
    <row r="639" spans="1:12" x14ac:dyDescent="0.25">
      <c r="A639" s="58"/>
      <c r="E639" s="68"/>
      <c r="F639" s="68"/>
      <c r="G639" s="68"/>
      <c r="I639" s="68"/>
      <c r="J639" s="68"/>
      <c r="K639" s="68"/>
      <c r="L639" s="68"/>
    </row>
    <row r="640" spans="1:12" x14ac:dyDescent="0.25">
      <c r="A640" s="58"/>
      <c r="E640" s="68"/>
      <c r="F640" s="68"/>
      <c r="G640" s="68"/>
      <c r="I640" s="68"/>
      <c r="J640" s="68"/>
      <c r="K640" s="68"/>
      <c r="L640" s="68"/>
    </row>
    <row r="641" spans="1:12" x14ac:dyDescent="0.25">
      <c r="A641" s="58"/>
      <c r="E641" s="68"/>
      <c r="F641" s="68"/>
      <c r="G641" s="68"/>
      <c r="I641" s="68"/>
      <c r="J641" s="68"/>
      <c r="K641" s="68"/>
      <c r="L641" s="68"/>
    </row>
    <row r="642" spans="1:12" x14ac:dyDescent="0.25">
      <c r="A642" s="58"/>
      <c r="E642" s="68"/>
      <c r="F642" s="68"/>
      <c r="G642" s="68"/>
      <c r="I642" s="68"/>
      <c r="J642" s="68"/>
      <c r="K642" s="68"/>
      <c r="L642" s="68"/>
    </row>
    <row r="643" spans="1:12" x14ac:dyDescent="0.25">
      <c r="A643" s="58"/>
      <c r="E643" s="68"/>
      <c r="F643" s="68"/>
      <c r="G643" s="68"/>
      <c r="I643" s="68"/>
      <c r="J643" s="68"/>
      <c r="K643" s="68"/>
      <c r="L643" s="68"/>
    </row>
    <row r="644" spans="1:12" x14ac:dyDescent="0.25">
      <c r="A644" s="58"/>
      <c r="E644" s="68"/>
      <c r="F644" s="68"/>
      <c r="G644" s="68"/>
      <c r="I644" s="68"/>
      <c r="J644" s="68"/>
      <c r="K644" s="68"/>
      <c r="L644" s="68"/>
    </row>
    <row r="645" spans="1:12" x14ac:dyDescent="0.25">
      <c r="A645" s="58"/>
      <c r="E645" s="68"/>
      <c r="F645" s="68"/>
      <c r="G645" s="68"/>
      <c r="I645" s="68"/>
      <c r="J645" s="68"/>
      <c r="K645" s="68"/>
      <c r="L645" s="68"/>
    </row>
    <row r="646" spans="1:12" x14ac:dyDescent="0.25">
      <c r="A646" s="58"/>
      <c r="E646" s="68"/>
      <c r="F646" s="68"/>
      <c r="G646" s="68"/>
      <c r="I646" s="68"/>
      <c r="J646" s="68"/>
      <c r="K646" s="68"/>
      <c r="L646" s="68"/>
    </row>
    <row r="647" spans="1:12" x14ac:dyDescent="0.25">
      <c r="A647" s="58"/>
      <c r="E647" s="68"/>
      <c r="F647" s="68"/>
      <c r="G647" s="68"/>
      <c r="I647" s="68"/>
      <c r="J647" s="68"/>
      <c r="K647" s="68"/>
      <c r="L647" s="68"/>
    </row>
    <row r="648" spans="1:12" x14ac:dyDescent="0.25">
      <c r="A648" s="58"/>
      <c r="E648" s="68"/>
      <c r="F648" s="68"/>
      <c r="G648" s="68"/>
      <c r="I648" s="68"/>
      <c r="J648" s="68"/>
      <c r="K648" s="68"/>
      <c r="L648" s="68"/>
    </row>
    <row r="649" spans="1:12" x14ac:dyDescent="0.25">
      <c r="A649" s="58"/>
      <c r="E649" s="68"/>
      <c r="F649" s="68"/>
      <c r="G649" s="68"/>
      <c r="I649" s="68"/>
      <c r="J649" s="68"/>
      <c r="K649" s="68"/>
      <c r="L649" s="68"/>
    </row>
    <row r="650" spans="1:12" x14ac:dyDescent="0.25">
      <c r="A650" s="58"/>
      <c r="E650" s="68"/>
      <c r="F650" s="68"/>
      <c r="G650" s="68"/>
      <c r="I650" s="68"/>
      <c r="J650" s="68"/>
      <c r="K650" s="68"/>
      <c r="L650" s="68"/>
    </row>
    <row r="651" spans="1:12" x14ac:dyDescent="0.25">
      <c r="A651" s="58"/>
      <c r="E651" s="68"/>
      <c r="F651" s="68"/>
      <c r="G651" s="68"/>
      <c r="I651" s="68"/>
      <c r="J651" s="68"/>
      <c r="K651" s="68"/>
      <c r="L651" s="68"/>
    </row>
    <row r="652" spans="1:12" x14ac:dyDescent="0.25">
      <c r="A652" s="58"/>
      <c r="E652" s="68"/>
      <c r="F652" s="68"/>
      <c r="G652" s="68"/>
      <c r="I652" s="68"/>
      <c r="J652" s="68"/>
      <c r="K652" s="68"/>
      <c r="L652" s="68"/>
    </row>
    <row r="653" spans="1:12" x14ac:dyDescent="0.25">
      <c r="A653" s="58"/>
      <c r="E653" s="68"/>
      <c r="F653" s="68"/>
      <c r="G653" s="68"/>
      <c r="I653" s="68"/>
      <c r="J653" s="68"/>
      <c r="K653" s="68"/>
      <c r="L653" s="68"/>
    </row>
    <row r="654" spans="1:12" x14ac:dyDescent="0.25">
      <c r="A654" s="58"/>
      <c r="E654" s="68"/>
      <c r="F654" s="68"/>
      <c r="G654" s="68"/>
      <c r="I654" s="68"/>
      <c r="J654" s="68"/>
      <c r="K654" s="68"/>
      <c r="L654" s="68"/>
    </row>
    <row r="655" spans="1:12" x14ac:dyDescent="0.25">
      <c r="A655" s="58"/>
      <c r="E655" s="68"/>
      <c r="F655" s="68"/>
      <c r="G655" s="68"/>
      <c r="I655" s="68"/>
      <c r="J655" s="68"/>
      <c r="K655" s="68"/>
      <c r="L655" s="68"/>
    </row>
    <row r="656" spans="1:12" x14ac:dyDescent="0.25">
      <c r="A656" s="58"/>
      <c r="E656" s="68"/>
      <c r="F656" s="68"/>
      <c r="G656" s="68"/>
      <c r="I656" s="68"/>
      <c r="J656" s="68"/>
      <c r="K656" s="68"/>
      <c r="L656" s="68"/>
    </row>
    <row r="657" spans="1:12" x14ac:dyDescent="0.25">
      <c r="A657" s="58"/>
      <c r="E657" s="68"/>
      <c r="F657" s="68"/>
      <c r="G657" s="68"/>
      <c r="I657" s="68"/>
      <c r="J657" s="68"/>
      <c r="K657" s="68"/>
      <c r="L657" s="68"/>
    </row>
    <row r="658" spans="1:12" x14ac:dyDescent="0.25">
      <c r="A658" s="58"/>
      <c r="E658" s="68"/>
      <c r="F658" s="68"/>
      <c r="G658" s="68"/>
      <c r="I658" s="68"/>
      <c r="J658" s="68"/>
      <c r="K658" s="68"/>
      <c r="L658" s="68"/>
    </row>
    <row r="659" spans="1:12" x14ac:dyDescent="0.25">
      <c r="A659" s="58"/>
      <c r="E659" s="68"/>
      <c r="F659" s="68"/>
      <c r="G659" s="68"/>
      <c r="I659" s="68"/>
      <c r="J659" s="68"/>
      <c r="K659" s="68"/>
      <c r="L659" s="68"/>
    </row>
    <row r="660" spans="1:12" x14ac:dyDescent="0.25">
      <c r="A660" s="58"/>
      <c r="E660" s="68"/>
      <c r="F660" s="68"/>
      <c r="G660" s="68"/>
      <c r="I660" s="68"/>
      <c r="J660" s="68"/>
      <c r="K660" s="68"/>
      <c r="L660" s="68"/>
    </row>
    <row r="661" spans="1:12" x14ac:dyDescent="0.25">
      <c r="A661" s="58"/>
      <c r="E661" s="68"/>
      <c r="F661" s="68"/>
      <c r="G661" s="68"/>
      <c r="I661" s="68"/>
      <c r="J661" s="68"/>
      <c r="K661" s="68"/>
      <c r="L661" s="68"/>
    </row>
    <row r="662" spans="1:12" x14ac:dyDescent="0.25">
      <c r="A662" s="58"/>
      <c r="E662" s="68"/>
      <c r="F662" s="68"/>
      <c r="G662" s="68"/>
      <c r="I662" s="68"/>
      <c r="J662" s="68"/>
      <c r="K662" s="68"/>
      <c r="L662" s="68"/>
    </row>
    <row r="663" spans="1:12" x14ac:dyDescent="0.25">
      <c r="A663" s="58"/>
      <c r="E663" s="68"/>
      <c r="F663" s="68"/>
      <c r="G663" s="68"/>
      <c r="I663" s="68"/>
      <c r="J663" s="68"/>
      <c r="K663" s="68"/>
      <c r="L663" s="68"/>
    </row>
    <row r="664" spans="1:12" x14ac:dyDescent="0.25">
      <c r="A664" s="58"/>
      <c r="E664" s="68"/>
      <c r="F664" s="68"/>
      <c r="G664" s="68"/>
      <c r="I664" s="68"/>
      <c r="J664" s="68"/>
      <c r="K664" s="68"/>
      <c r="L664" s="68"/>
    </row>
    <row r="665" spans="1:12" x14ac:dyDescent="0.25">
      <c r="A665" s="58"/>
      <c r="E665" s="68"/>
      <c r="F665" s="68"/>
      <c r="G665" s="68"/>
      <c r="I665" s="68"/>
      <c r="J665" s="68"/>
      <c r="K665" s="68"/>
      <c r="L665" s="68"/>
    </row>
    <row r="666" spans="1:12" x14ac:dyDescent="0.25">
      <c r="A666" s="58"/>
      <c r="E666" s="68"/>
      <c r="F666" s="68"/>
      <c r="G666" s="68"/>
      <c r="I666" s="68"/>
      <c r="J666" s="68"/>
      <c r="K666" s="68"/>
      <c r="L666" s="68"/>
    </row>
    <row r="667" spans="1:12" x14ac:dyDescent="0.25">
      <c r="A667" s="58"/>
      <c r="E667" s="68"/>
      <c r="F667" s="68"/>
      <c r="G667" s="68"/>
      <c r="I667" s="68"/>
      <c r="J667" s="68"/>
      <c r="K667" s="68"/>
      <c r="L667" s="68"/>
    </row>
    <row r="668" spans="1:12" x14ac:dyDescent="0.25">
      <c r="A668" s="58"/>
      <c r="E668" s="68"/>
      <c r="F668" s="68"/>
      <c r="G668" s="68"/>
      <c r="I668" s="68"/>
      <c r="J668" s="68"/>
      <c r="K668" s="68"/>
      <c r="L668" s="68"/>
    </row>
    <row r="669" spans="1:12" x14ac:dyDescent="0.25">
      <c r="A669" s="58"/>
      <c r="E669" s="68"/>
      <c r="F669" s="68"/>
      <c r="G669" s="68"/>
      <c r="I669" s="68"/>
      <c r="J669" s="68"/>
      <c r="K669" s="68"/>
      <c r="L669" s="68"/>
    </row>
    <row r="670" spans="1:12" x14ac:dyDescent="0.25">
      <c r="A670" s="58"/>
      <c r="E670" s="68"/>
      <c r="F670" s="68"/>
      <c r="G670" s="68"/>
      <c r="I670" s="68"/>
      <c r="J670" s="68"/>
      <c r="K670" s="68"/>
      <c r="L670" s="68"/>
    </row>
    <row r="671" spans="1:12" x14ac:dyDescent="0.25">
      <c r="A671" s="58"/>
      <c r="E671" s="68"/>
      <c r="F671" s="68"/>
      <c r="G671" s="68"/>
      <c r="I671" s="68"/>
      <c r="J671" s="68"/>
      <c r="K671" s="68"/>
      <c r="L671" s="68"/>
    </row>
    <row r="672" spans="1:12" x14ac:dyDescent="0.25">
      <c r="A672" s="58"/>
      <c r="E672" s="68"/>
      <c r="F672" s="68"/>
      <c r="G672" s="68"/>
      <c r="I672" s="68"/>
      <c r="J672" s="68"/>
      <c r="K672" s="68"/>
      <c r="L672" s="68"/>
    </row>
    <row r="673" spans="1:12" x14ac:dyDescent="0.25">
      <c r="A673" s="58"/>
      <c r="E673" s="68"/>
      <c r="F673" s="68"/>
      <c r="G673" s="68"/>
      <c r="I673" s="68"/>
      <c r="J673" s="68"/>
      <c r="K673" s="68"/>
      <c r="L673" s="68"/>
    </row>
    <row r="674" spans="1:12" x14ac:dyDescent="0.25">
      <c r="A674" s="58"/>
      <c r="E674" s="68"/>
      <c r="F674" s="68"/>
      <c r="G674" s="68"/>
      <c r="I674" s="68"/>
      <c r="J674" s="68"/>
      <c r="K674" s="68"/>
      <c r="L674" s="68"/>
    </row>
    <row r="675" spans="1:12" x14ac:dyDescent="0.25">
      <c r="A675" s="58"/>
      <c r="E675" s="68"/>
      <c r="F675" s="68"/>
      <c r="G675" s="68"/>
      <c r="I675" s="68"/>
      <c r="J675" s="68"/>
      <c r="K675" s="68"/>
      <c r="L675" s="68"/>
    </row>
    <row r="676" spans="1:12" x14ac:dyDescent="0.25">
      <c r="A676" s="58"/>
      <c r="E676" s="68"/>
      <c r="F676" s="68"/>
      <c r="G676" s="68"/>
      <c r="I676" s="68"/>
      <c r="J676" s="68"/>
      <c r="K676" s="68"/>
      <c r="L676" s="68"/>
    </row>
    <row r="677" spans="1:12" x14ac:dyDescent="0.25">
      <c r="A677" s="58"/>
      <c r="E677" s="68"/>
      <c r="F677" s="68"/>
      <c r="G677" s="68"/>
      <c r="I677" s="68"/>
      <c r="J677" s="68"/>
      <c r="K677" s="68"/>
      <c r="L677" s="68"/>
    </row>
    <row r="678" spans="1:12" x14ac:dyDescent="0.25">
      <c r="A678" s="58"/>
      <c r="E678" s="68"/>
      <c r="F678" s="68"/>
      <c r="G678" s="68"/>
      <c r="I678" s="68"/>
      <c r="J678" s="68"/>
      <c r="K678" s="68"/>
      <c r="L678" s="68"/>
    </row>
    <row r="679" spans="1:12" x14ac:dyDescent="0.25">
      <c r="A679" s="58"/>
      <c r="E679" s="68"/>
      <c r="F679" s="68"/>
      <c r="G679" s="68"/>
      <c r="I679" s="68"/>
      <c r="J679" s="68"/>
      <c r="K679" s="68"/>
      <c r="L679" s="68"/>
    </row>
    <row r="680" spans="1:12" x14ac:dyDescent="0.25">
      <c r="A680" s="58"/>
      <c r="E680" s="68"/>
      <c r="F680" s="68"/>
      <c r="G680" s="68"/>
      <c r="I680" s="68"/>
      <c r="J680" s="68"/>
      <c r="K680" s="68"/>
      <c r="L680" s="68"/>
    </row>
    <row r="681" spans="1:12" x14ac:dyDescent="0.25">
      <c r="A681" s="58"/>
      <c r="E681" s="68"/>
      <c r="F681" s="68"/>
      <c r="G681" s="68"/>
      <c r="I681" s="68"/>
      <c r="J681" s="68"/>
      <c r="K681" s="68"/>
      <c r="L681" s="68"/>
    </row>
    <row r="682" spans="1:12" x14ac:dyDescent="0.25">
      <c r="A682" s="58"/>
      <c r="E682" s="68"/>
      <c r="F682" s="68"/>
      <c r="G682" s="68"/>
      <c r="I682" s="68"/>
      <c r="J682" s="68"/>
      <c r="K682" s="68"/>
      <c r="L682" s="68"/>
    </row>
    <row r="683" spans="1:12" x14ac:dyDescent="0.25">
      <c r="A683" s="58"/>
      <c r="E683" s="68"/>
      <c r="F683" s="68"/>
      <c r="G683" s="68"/>
      <c r="I683" s="68"/>
      <c r="J683" s="68"/>
      <c r="K683" s="68"/>
      <c r="L683" s="68"/>
    </row>
    <row r="684" spans="1:12" x14ac:dyDescent="0.25">
      <c r="A684" s="58"/>
      <c r="E684" s="68"/>
      <c r="F684" s="68"/>
      <c r="G684" s="68"/>
      <c r="I684" s="68"/>
      <c r="J684" s="68"/>
      <c r="K684" s="68"/>
      <c r="L684" s="68"/>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C468"/>
  <sheetViews>
    <sheetView zoomScale="70" zoomScaleNormal="70" workbookViewId="0">
      <pane xSplit="9" ySplit="5" topLeftCell="J6" activePane="bottomRight" state="frozen"/>
      <selection activeCell="AF308" sqref="AF308"/>
      <selection pane="topRight" activeCell="AF308" sqref="AF308"/>
      <selection pane="bottomLeft" activeCell="AF308" sqref="AF308"/>
      <selection pane="bottomRight" activeCell="L15" sqref="L15"/>
    </sheetView>
  </sheetViews>
  <sheetFormatPr defaultRowHeight="15" x14ac:dyDescent="0.25"/>
  <cols>
    <col min="1" max="1" width="23.28515625" style="9" customWidth="1"/>
    <col min="2" max="4" width="4" style="9" hidden="1" customWidth="1"/>
    <col min="5" max="5" width="4.5703125" style="8" hidden="1" customWidth="1"/>
    <col min="6" max="7" width="4.28515625" style="8" customWidth="1"/>
    <col min="8" max="8" width="9.28515625" style="2" customWidth="1"/>
    <col min="9" max="9" width="5" style="9" customWidth="1"/>
    <col min="10" max="12" width="12.85546875" style="9" customWidth="1"/>
    <col min="13" max="29" width="9.28515625" style="9" bestFit="1" customWidth="1"/>
    <col min="30" max="113" width="9.140625" style="9"/>
    <col min="114" max="114" width="1.42578125" style="9" customWidth="1"/>
    <col min="115" max="115" width="59.5703125" style="9" customWidth="1"/>
    <col min="116" max="116" width="9.140625" style="9" customWidth="1"/>
    <col min="117" max="118" width="3.85546875" style="9" customWidth="1"/>
    <col min="119" max="119" width="10.5703125" style="9" customWidth="1"/>
    <col min="120" max="120" width="3.85546875" style="9" customWidth="1"/>
    <col min="121" max="123" width="14.42578125" style="9" customWidth="1"/>
    <col min="124" max="124" width="4.140625" style="9" customWidth="1"/>
    <col min="125" max="125" width="15" style="9" customWidth="1"/>
    <col min="126" max="127" width="9.140625" style="9" customWidth="1"/>
    <col min="128" max="128" width="11.5703125" style="9" customWidth="1"/>
    <col min="129" max="129" width="18.140625" style="9" customWidth="1"/>
    <col min="130" max="130" width="13.140625" style="9" customWidth="1"/>
    <col min="131" max="131" width="12.28515625" style="9" customWidth="1"/>
    <col min="132" max="369" width="9.140625" style="9"/>
    <col min="370" max="370" width="1.42578125" style="9" customWidth="1"/>
    <col min="371" max="371" width="59.5703125" style="9" customWidth="1"/>
    <col min="372" max="372" width="9.140625" style="9" customWidth="1"/>
    <col min="373" max="374" width="3.85546875" style="9" customWidth="1"/>
    <col min="375" max="375" width="10.5703125" style="9" customWidth="1"/>
    <col min="376" max="376" width="3.85546875" style="9" customWidth="1"/>
    <col min="377" max="379" width="14.42578125" style="9" customWidth="1"/>
    <col min="380" max="380" width="4.140625" style="9" customWidth="1"/>
    <col min="381" max="381" width="15" style="9" customWidth="1"/>
    <col min="382" max="383" width="9.140625" style="9" customWidth="1"/>
    <col min="384" max="384" width="11.5703125" style="9" customWidth="1"/>
    <col min="385" max="385" width="18.140625" style="9" customWidth="1"/>
    <col min="386" max="386" width="13.140625" style="9" customWidth="1"/>
    <col min="387" max="387" width="12.28515625" style="9" customWidth="1"/>
    <col min="388" max="625" width="9.140625" style="9"/>
    <col min="626" max="626" width="1.42578125" style="9" customWidth="1"/>
    <col min="627" max="627" width="59.5703125" style="9" customWidth="1"/>
    <col min="628" max="628" width="9.140625" style="9" customWidth="1"/>
    <col min="629" max="630" width="3.85546875" style="9" customWidth="1"/>
    <col min="631" max="631" width="10.5703125" style="9" customWidth="1"/>
    <col min="632" max="632" width="3.85546875" style="9" customWidth="1"/>
    <col min="633" max="635" width="14.42578125" style="9" customWidth="1"/>
    <col min="636" max="636" width="4.140625" style="9" customWidth="1"/>
    <col min="637" max="637" width="15" style="9" customWidth="1"/>
    <col min="638" max="639" width="9.140625" style="9" customWidth="1"/>
    <col min="640" max="640" width="11.5703125" style="9" customWidth="1"/>
    <col min="641" max="641" width="18.140625" style="9" customWidth="1"/>
    <col min="642" max="642" width="13.140625" style="9" customWidth="1"/>
    <col min="643" max="643" width="12.28515625" style="9" customWidth="1"/>
    <col min="644" max="881" width="9.140625" style="9"/>
    <col min="882" max="882" width="1.42578125" style="9" customWidth="1"/>
    <col min="883" max="883" width="59.5703125" style="9" customWidth="1"/>
    <col min="884" max="884" width="9.140625" style="9" customWidth="1"/>
    <col min="885" max="886" width="3.85546875" style="9" customWidth="1"/>
    <col min="887" max="887" width="10.5703125" style="9" customWidth="1"/>
    <col min="888" max="888" width="3.85546875" style="9" customWidth="1"/>
    <col min="889" max="891" width="14.42578125" style="9" customWidth="1"/>
    <col min="892" max="892" width="4.140625" style="9" customWidth="1"/>
    <col min="893" max="893" width="15" style="9" customWidth="1"/>
    <col min="894" max="895" width="9.140625" style="9" customWidth="1"/>
    <col min="896" max="896" width="11.5703125" style="9" customWidth="1"/>
    <col min="897" max="897" width="18.140625" style="9" customWidth="1"/>
    <col min="898" max="898" width="13.140625" style="9" customWidth="1"/>
    <col min="899" max="899" width="12.28515625" style="9" customWidth="1"/>
    <col min="900" max="1137" width="9.140625" style="9"/>
    <col min="1138" max="1138" width="1.42578125" style="9" customWidth="1"/>
    <col min="1139" max="1139" width="59.5703125" style="9" customWidth="1"/>
    <col min="1140" max="1140" width="9.140625" style="9" customWidth="1"/>
    <col min="1141" max="1142" width="3.85546875" style="9" customWidth="1"/>
    <col min="1143" max="1143" width="10.5703125" style="9" customWidth="1"/>
    <col min="1144" max="1144" width="3.85546875" style="9" customWidth="1"/>
    <col min="1145" max="1147" width="14.42578125" style="9" customWidth="1"/>
    <col min="1148" max="1148" width="4.140625" style="9" customWidth="1"/>
    <col min="1149" max="1149" width="15" style="9" customWidth="1"/>
    <col min="1150" max="1151" width="9.140625" style="9" customWidth="1"/>
    <col min="1152" max="1152" width="11.5703125" style="9" customWidth="1"/>
    <col min="1153" max="1153" width="18.140625" style="9" customWidth="1"/>
    <col min="1154" max="1154" width="13.140625" style="9" customWidth="1"/>
    <col min="1155" max="1155" width="12.28515625" style="9" customWidth="1"/>
    <col min="1156" max="1393" width="9.140625" style="9"/>
    <col min="1394" max="1394" width="1.42578125" style="9" customWidth="1"/>
    <col min="1395" max="1395" width="59.5703125" style="9" customWidth="1"/>
    <col min="1396" max="1396" width="9.140625" style="9" customWidth="1"/>
    <col min="1397" max="1398" width="3.85546875" style="9" customWidth="1"/>
    <col min="1399" max="1399" width="10.5703125" style="9" customWidth="1"/>
    <col min="1400" max="1400" width="3.85546875" style="9" customWidth="1"/>
    <col min="1401" max="1403" width="14.42578125" style="9" customWidth="1"/>
    <col min="1404" max="1404" width="4.140625" style="9" customWidth="1"/>
    <col min="1405" max="1405" width="15" style="9" customWidth="1"/>
    <col min="1406" max="1407" width="9.140625" style="9" customWidth="1"/>
    <col min="1408" max="1408" width="11.5703125" style="9" customWidth="1"/>
    <col min="1409" max="1409" width="18.140625" style="9" customWidth="1"/>
    <col min="1410" max="1410" width="13.140625" style="9" customWidth="1"/>
    <col min="1411" max="1411" width="12.28515625" style="9" customWidth="1"/>
    <col min="1412" max="1649" width="9.140625" style="9"/>
    <col min="1650" max="1650" width="1.42578125" style="9" customWidth="1"/>
    <col min="1651" max="1651" width="59.5703125" style="9" customWidth="1"/>
    <col min="1652" max="1652" width="9.140625" style="9" customWidth="1"/>
    <col min="1653" max="1654" width="3.85546875" style="9" customWidth="1"/>
    <col min="1655" max="1655" width="10.5703125" style="9" customWidth="1"/>
    <col min="1656" max="1656" width="3.85546875" style="9" customWidth="1"/>
    <col min="1657" max="1659" width="14.42578125" style="9" customWidth="1"/>
    <col min="1660" max="1660" width="4.140625" style="9" customWidth="1"/>
    <col min="1661" max="1661" width="15" style="9" customWidth="1"/>
    <col min="1662" max="1663" width="9.140625" style="9" customWidth="1"/>
    <col min="1664" max="1664" width="11.5703125" style="9" customWidth="1"/>
    <col min="1665" max="1665" width="18.140625" style="9" customWidth="1"/>
    <col min="1666" max="1666" width="13.140625" style="9" customWidth="1"/>
    <col min="1667" max="1667" width="12.28515625" style="9" customWidth="1"/>
    <col min="1668" max="1905" width="9.140625" style="9"/>
    <col min="1906" max="1906" width="1.42578125" style="9" customWidth="1"/>
    <col min="1907" max="1907" width="59.5703125" style="9" customWidth="1"/>
    <col min="1908" max="1908" width="9.140625" style="9" customWidth="1"/>
    <col min="1909" max="1910" width="3.85546875" style="9" customWidth="1"/>
    <col min="1911" max="1911" width="10.5703125" style="9" customWidth="1"/>
    <col min="1912" max="1912" width="3.85546875" style="9" customWidth="1"/>
    <col min="1913" max="1915" width="14.42578125" style="9" customWidth="1"/>
    <col min="1916" max="1916" width="4.140625" style="9" customWidth="1"/>
    <col min="1917" max="1917" width="15" style="9" customWidth="1"/>
    <col min="1918" max="1919" width="9.140625" style="9" customWidth="1"/>
    <col min="1920" max="1920" width="11.5703125" style="9" customWidth="1"/>
    <col min="1921" max="1921" width="18.140625" style="9" customWidth="1"/>
    <col min="1922" max="1922" width="13.140625" style="9" customWidth="1"/>
    <col min="1923" max="1923" width="12.28515625" style="9" customWidth="1"/>
    <col min="1924" max="2161" width="9.140625" style="9"/>
    <col min="2162" max="2162" width="1.42578125" style="9" customWidth="1"/>
    <col min="2163" max="2163" width="59.5703125" style="9" customWidth="1"/>
    <col min="2164" max="2164" width="9.140625" style="9" customWidth="1"/>
    <col min="2165" max="2166" width="3.85546875" style="9" customWidth="1"/>
    <col min="2167" max="2167" width="10.5703125" style="9" customWidth="1"/>
    <col min="2168" max="2168" width="3.85546875" style="9" customWidth="1"/>
    <col min="2169" max="2171" width="14.42578125" style="9" customWidth="1"/>
    <col min="2172" max="2172" width="4.140625" style="9" customWidth="1"/>
    <col min="2173" max="2173" width="15" style="9" customWidth="1"/>
    <col min="2174" max="2175" width="9.140625" style="9" customWidth="1"/>
    <col min="2176" max="2176" width="11.5703125" style="9" customWidth="1"/>
    <col min="2177" max="2177" width="18.140625" style="9" customWidth="1"/>
    <col min="2178" max="2178" width="13.140625" style="9" customWidth="1"/>
    <col min="2179" max="2179" width="12.28515625" style="9" customWidth="1"/>
    <col min="2180" max="2417" width="9.140625" style="9"/>
    <col min="2418" max="2418" width="1.42578125" style="9" customWidth="1"/>
    <col min="2419" max="2419" width="59.5703125" style="9" customWidth="1"/>
    <col min="2420" max="2420" width="9.140625" style="9" customWidth="1"/>
    <col min="2421" max="2422" width="3.85546875" style="9" customWidth="1"/>
    <col min="2423" max="2423" width="10.5703125" style="9" customWidth="1"/>
    <col min="2424" max="2424" width="3.85546875" style="9" customWidth="1"/>
    <col min="2425" max="2427" width="14.42578125" style="9" customWidth="1"/>
    <col min="2428" max="2428" width="4.140625" style="9" customWidth="1"/>
    <col min="2429" max="2429" width="15" style="9" customWidth="1"/>
    <col min="2430" max="2431" width="9.140625" style="9" customWidth="1"/>
    <col min="2432" max="2432" width="11.5703125" style="9" customWidth="1"/>
    <col min="2433" max="2433" width="18.140625" style="9" customWidth="1"/>
    <col min="2434" max="2434" width="13.140625" style="9" customWidth="1"/>
    <col min="2435" max="2435" width="12.28515625" style="9" customWidth="1"/>
    <col min="2436" max="2673" width="9.140625" style="9"/>
    <col min="2674" max="2674" width="1.42578125" style="9" customWidth="1"/>
    <col min="2675" max="2675" width="59.5703125" style="9" customWidth="1"/>
    <col min="2676" max="2676" width="9.140625" style="9" customWidth="1"/>
    <col min="2677" max="2678" width="3.85546875" style="9" customWidth="1"/>
    <col min="2679" max="2679" width="10.5703125" style="9" customWidth="1"/>
    <col min="2680" max="2680" width="3.85546875" style="9" customWidth="1"/>
    <col min="2681" max="2683" width="14.42578125" style="9" customWidth="1"/>
    <col min="2684" max="2684" width="4.140625" style="9" customWidth="1"/>
    <col min="2685" max="2685" width="15" style="9" customWidth="1"/>
    <col min="2686" max="2687" width="9.140625" style="9" customWidth="1"/>
    <col min="2688" max="2688" width="11.5703125" style="9" customWidth="1"/>
    <col min="2689" max="2689" width="18.140625" style="9" customWidth="1"/>
    <col min="2690" max="2690" width="13.140625" style="9" customWidth="1"/>
    <col min="2691" max="2691" width="12.28515625" style="9" customWidth="1"/>
    <col min="2692" max="2929" width="9.140625" style="9"/>
    <col min="2930" max="2930" width="1.42578125" style="9" customWidth="1"/>
    <col min="2931" max="2931" width="59.5703125" style="9" customWidth="1"/>
    <col min="2932" max="2932" width="9.140625" style="9" customWidth="1"/>
    <col min="2933" max="2934" width="3.85546875" style="9" customWidth="1"/>
    <col min="2935" max="2935" width="10.5703125" style="9" customWidth="1"/>
    <col min="2936" max="2936" width="3.85546875" style="9" customWidth="1"/>
    <col min="2937" max="2939" width="14.42578125" style="9" customWidth="1"/>
    <col min="2940" max="2940" width="4.140625" style="9" customWidth="1"/>
    <col min="2941" max="2941" width="15" style="9" customWidth="1"/>
    <col min="2942" max="2943" width="9.140625" style="9" customWidth="1"/>
    <col min="2944" max="2944" width="11.5703125" style="9" customWidth="1"/>
    <col min="2945" max="2945" width="18.140625" style="9" customWidth="1"/>
    <col min="2946" max="2946" width="13.140625" style="9" customWidth="1"/>
    <col min="2947" max="2947" width="12.28515625" style="9" customWidth="1"/>
    <col min="2948" max="3185" width="9.140625" style="9"/>
    <col min="3186" max="3186" width="1.42578125" style="9" customWidth="1"/>
    <col min="3187" max="3187" width="59.5703125" style="9" customWidth="1"/>
    <col min="3188" max="3188" width="9.140625" style="9" customWidth="1"/>
    <col min="3189" max="3190" width="3.85546875" style="9" customWidth="1"/>
    <col min="3191" max="3191" width="10.5703125" style="9" customWidth="1"/>
    <col min="3192" max="3192" width="3.85546875" style="9" customWidth="1"/>
    <col min="3193" max="3195" width="14.42578125" style="9" customWidth="1"/>
    <col min="3196" max="3196" width="4.140625" style="9" customWidth="1"/>
    <col min="3197" max="3197" width="15" style="9" customWidth="1"/>
    <col min="3198" max="3199" width="9.140625" style="9" customWidth="1"/>
    <col min="3200" max="3200" width="11.5703125" style="9" customWidth="1"/>
    <col min="3201" max="3201" width="18.140625" style="9" customWidth="1"/>
    <col min="3202" max="3202" width="13.140625" style="9" customWidth="1"/>
    <col min="3203" max="3203" width="12.28515625" style="9" customWidth="1"/>
    <col min="3204" max="3441" width="9.140625" style="9"/>
    <col min="3442" max="3442" width="1.42578125" style="9" customWidth="1"/>
    <col min="3443" max="3443" width="59.5703125" style="9" customWidth="1"/>
    <col min="3444" max="3444" width="9.140625" style="9" customWidth="1"/>
    <col min="3445" max="3446" width="3.85546875" style="9" customWidth="1"/>
    <col min="3447" max="3447" width="10.5703125" style="9" customWidth="1"/>
    <col min="3448" max="3448" width="3.85546875" style="9" customWidth="1"/>
    <col min="3449" max="3451" width="14.42578125" style="9" customWidth="1"/>
    <col min="3452" max="3452" width="4.140625" style="9" customWidth="1"/>
    <col min="3453" max="3453" width="15" style="9" customWidth="1"/>
    <col min="3454" max="3455" width="9.140625" style="9" customWidth="1"/>
    <col min="3456" max="3456" width="11.5703125" style="9" customWidth="1"/>
    <col min="3457" max="3457" width="18.140625" style="9" customWidth="1"/>
    <col min="3458" max="3458" width="13.140625" style="9" customWidth="1"/>
    <col min="3459" max="3459" width="12.28515625" style="9" customWidth="1"/>
    <col min="3460" max="3697" width="9.140625" style="9"/>
    <col min="3698" max="3698" width="1.42578125" style="9" customWidth="1"/>
    <col min="3699" max="3699" width="59.5703125" style="9" customWidth="1"/>
    <col min="3700" max="3700" width="9.140625" style="9" customWidth="1"/>
    <col min="3701" max="3702" width="3.85546875" style="9" customWidth="1"/>
    <col min="3703" max="3703" width="10.5703125" style="9" customWidth="1"/>
    <col min="3704" max="3704" width="3.85546875" style="9" customWidth="1"/>
    <col min="3705" max="3707" width="14.42578125" style="9" customWidth="1"/>
    <col min="3708" max="3708" width="4.140625" style="9" customWidth="1"/>
    <col min="3709" max="3709" width="15" style="9" customWidth="1"/>
    <col min="3710" max="3711" width="9.140625" style="9" customWidth="1"/>
    <col min="3712" max="3712" width="11.5703125" style="9" customWidth="1"/>
    <col min="3713" max="3713" width="18.140625" style="9" customWidth="1"/>
    <col min="3714" max="3714" width="13.140625" style="9" customWidth="1"/>
    <col min="3715" max="3715" width="12.28515625" style="9" customWidth="1"/>
    <col min="3716" max="3953" width="9.140625" style="9"/>
    <col min="3954" max="3954" width="1.42578125" style="9" customWidth="1"/>
    <col min="3955" max="3955" width="59.5703125" style="9" customWidth="1"/>
    <col min="3956" max="3956" width="9.140625" style="9" customWidth="1"/>
    <col min="3957" max="3958" width="3.85546875" style="9" customWidth="1"/>
    <col min="3959" max="3959" width="10.5703125" style="9" customWidth="1"/>
    <col min="3960" max="3960" width="3.85546875" style="9" customWidth="1"/>
    <col min="3961" max="3963" width="14.42578125" style="9" customWidth="1"/>
    <col min="3964" max="3964" width="4.140625" style="9" customWidth="1"/>
    <col min="3965" max="3965" width="15" style="9" customWidth="1"/>
    <col min="3966" max="3967" width="9.140625" style="9" customWidth="1"/>
    <col min="3968" max="3968" width="11.5703125" style="9" customWidth="1"/>
    <col min="3969" max="3969" width="18.140625" style="9" customWidth="1"/>
    <col min="3970" max="3970" width="13.140625" style="9" customWidth="1"/>
    <col min="3971" max="3971" width="12.28515625" style="9" customWidth="1"/>
    <col min="3972" max="4209" width="9.140625" style="9"/>
    <col min="4210" max="4210" width="1.42578125" style="9" customWidth="1"/>
    <col min="4211" max="4211" width="59.5703125" style="9" customWidth="1"/>
    <col min="4212" max="4212" width="9.140625" style="9" customWidth="1"/>
    <col min="4213" max="4214" width="3.85546875" style="9" customWidth="1"/>
    <col min="4215" max="4215" width="10.5703125" style="9" customWidth="1"/>
    <col min="4216" max="4216" width="3.85546875" style="9" customWidth="1"/>
    <col min="4217" max="4219" width="14.42578125" style="9" customWidth="1"/>
    <col min="4220" max="4220" width="4.140625" style="9" customWidth="1"/>
    <col min="4221" max="4221" width="15" style="9" customWidth="1"/>
    <col min="4222" max="4223" width="9.140625" style="9" customWidth="1"/>
    <col min="4224" max="4224" width="11.5703125" style="9" customWidth="1"/>
    <col min="4225" max="4225" width="18.140625" style="9" customWidth="1"/>
    <col min="4226" max="4226" width="13.140625" style="9" customWidth="1"/>
    <col min="4227" max="4227" width="12.28515625" style="9" customWidth="1"/>
    <col min="4228" max="4465" width="9.140625" style="9"/>
    <col min="4466" max="4466" width="1.42578125" style="9" customWidth="1"/>
    <col min="4467" max="4467" width="59.5703125" style="9" customWidth="1"/>
    <col min="4468" max="4468" width="9.140625" style="9" customWidth="1"/>
    <col min="4469" max="4470" width="3.85546875" style="9" customWidth="1"/>
    <col min="4471" max="4471" width="10.5703125" style="9" customWidth="1"/>
    <col min="4472" max="4472" width="3.85546875" style="9" customWidth="1"/>
    <col min="4473" max="4475" width="14.42578125" style="9" customWidth="1"/>
    <col min="4476" max="4476" width="4.140625" style="9" customWidth="1"/>
    <col min="4477" max="4477" width="15" style="9" customWidth="1"/>
    <col min="4478" max="4479" width="9.140625" style="9" customWidth="1"/>
    <col min="4480" max="4480" width="11.5703125" style="9" customWidth="1"/>
    <col min="4481" max="4481" width="18.140625" style="9" customWidth="1"/>
    <col min="4482" max="4482" width="13.140625" style="9" customWidth="1"/>
    <col min="4483" max="4483" width="12.28515625" style="9" customWidth="1"/>
    <col min="4484" max="4721" width="9.140625" style="9"/>
    <col min="4722" max="4722" width="1.42578125" style="9" customWidth="1"/>
    <col min="4723" max="4723" width="59.5703125" style="9" customWidth="1"/>
    <col min="4724" max="4724" width="9.140625" style="9" customWidth="1"/>
    <col min="4725" max="4726" width="3.85546875" style="9" customWidth="1"/>
    <col min="4727" max="4727" width="10.5703125" style="9" customWidth="1"/>
    <col min="4728" max="4728" width="3.85546875" style="9" customWidth="1"/>
    <col min="4729" max="4731" width="14.42578125" style="9" customWidth="1"/>
    <col min="4732" max="4732" width="4.140625" style="9" customWidth="1"/>
    <col min="4733" max="4733" width="15" style="9" customWidth="1"/>
    <col min="4734" max="4735" width="9.140625" style="9" customWidth="1"/>
    <col min="4736" max="4736" width="11.5703125" style="9" customWidth="1"/>
    <col min="4737" max="4737" width="18.140625" style="9" customWidth="1"/>
    <col min="4738" max="4738" width="13.140625" style="9" customWidth="1"/>
    <col min="4739" max="4739" width="12.28515625" style="9" customWidth="1"/>
    <col min="4740" max="4977" width="9.140625" style="9"/>
    <col min="4978" max="4978" width="1.42578125" style="9" customWidth="1"/>
    <col min="4979" max="4979" width="59.5703125" style="9" customWidth="1"/>
    <col min="4980" max="4980" width="9.140625" style="9" customWidth="1"/>
    <col min="4981" max="4982" width="3.85546875" style="9" customWidth="1"/>
    <col min="4983" max="4983" width="10.5703125" style="9" customWidth="1"/>
    <col min="4984" max="4984" width="3.85546875" style="9" customWidth="1"/>
    <col min="4985" max="4987" width="14.42578125" style="9" customWidth="1"/>
    <col min="4988" max="4988" width="4.140625" style="9" customWidth="1"/>
    <col min="4989" max="4989" width="15" style="9" customWidth="1"/>
    <col min="4990" max="4991" width="9.140625" style="9" customWidth="1"/>
    <col min="4992" max="4992" width="11.5703125" style="9" customWidth="1"/>
    <col min="4993" max="4993" width="18.140625" style="9" customWidth="1"/>
    <col min="4994" max="4994" width="13.140625" style="9" customWidth="1"/>
    <col min="4995" max="4995" width="12.28515625" style="9" customWidth="1"/>
    <col min="4996" max="5233" width="9.140625" style="9"/>
    <col min="5234" max="5234" width="1.42578125" style="9" customWidth="1"/>
    <col min="5235" max="5235" width="59.5703125" style="9" customWidth="1"/>
    <col min="5236" max="5236" width="9.140625" style="9" customWidth="1"/>
    <col min="5237" max="5238" width="3.85546875" style="9" customWidth="1"/>
    <col min="5239" max="5239" width="10.5703125" style="9" customWidth="1"/>
    <col min="5240" max="5240" width="3.85546875" style="9" customWidth="1"/>
    <col min="5241" max="5243" width="14.42578125" style="9" customWidth="1"/>
    <col min="5244" max="5244" width="4.140625" style="9" customWidth="1"/>
    <col min="5245" max="5245" width="15" style="9" customWidth="1"/>
    <col min="5246" max="5247" width="9.140625" style="9" customWidth="1"/>
    <col min="5248" max="5248" width="11.5703125" style="9" customWidth="1"/>
    <col min="5249" max="5249" width="18.140625" style="9" customWidth="1"/>
    <col min="5250" max="5250" width="13.140625" style="9" customWidth="1"/>
    <col min="5251" max="5251" width="12.28515625" style="9" customWidth="1"/>
    <col min="5252" max="5489" width="9.140625" style="9"/>
    <col min="5490" max="5490" width="1.42578125" style="9" customWidth="1"/>
    <col min="5491" max="5491" width="59.5703125" style="9" customWidth="1"/>
    <col min="5492" max="5492" width="9.140625" style="9" customWidth="1"/>
    <col min="5493" max="5494" width="3.85546875" style="9" customWidth="1"/>
    <col min="5495" max="5495" width="10.5703125" style="9" customWidth="1"/>
    <col min="5496" max="5496" width="3.85546875" style="9" customWidth="1"/>
    <col min="5497" max="5499" width="14.42578125" style="9" customWidth="1"/>
    <col min="5500" max="5500" width="4.140625" style="9" customWidth="1"/>
    <col min="5501" max="5501" width="15" style="9" customWidth="1"/>
    <col min="5502" max="5503" width="9.140625" style="9" customWidth="1"/>
    <col min="5504" max="5504" width="11.5703125" style="9" customWidth="1"/>
    <col min="5505" max="5505" width="18.140625" style="9" customWidth="1"/>
    <col min="5506" max="5506" width="13.140625" style="9" customWidth="1"/>
    <col min="5507" max="5507" width="12.28515625" style="9" customWidth="1"/>
    <col min="5508" max="5745" width="9.140625" style="9"/>
    <col min="5746" max="5746" width="1.42578125" style="9" customWidth="1"/>
    <col min="5747" max="5747" width="59.5703125" style="9" customWidth="1"/>
    <col min="5748" max="5748" width="9.140625" style="9" customWidth="1"/>
    <col min="5749" max="5750" width="3.85546875" style="9" customWidth="1"/>
    <col min="5751" max="5751" width="10.5703125" style="9" customWidth="1"/>
    <col min="5752" max="5752" width="3.85546875" style="9" customWidth="1"/>
    <col min="5753" max="5755" width="14.42578125" style="9" customWidth="1"/>
    <col min="5756" max="5756" width="4.140625" style="9" customWidth="1"/>
    <col min="5757" max="5757" width="15" style="9" customWidth="1"/>
    <col min="5758" max="5759" width="9.140625" style="9" customWidth="1"/>
    <col min="5760" max="5760" width="11.5703125" style="9" customWidth="1"/>
    <col min="5761" max="5761" width="18.140625" style="9" customWidth="1"/>
    <col min="5762" max="5762" width="13.140625" style="9" customWidth="1"/>
    <col min="5763" max="5763" width="12.28515625" style="9" customWidth="1"/>
    <col min="5764" max="6001" width="9.140625" style="9"/>
    <col min="6002" max="6002" width="1.42578125" style="9" customWidth="1"/>
    <col min="6003" max="6003" width="59.5703125" style="9" customWidth="1"/>
    <col min="6004" max="6004" width="9.140625" style="9" customWidth="1"/>
    <col min="6005" max="6006" width="3.85546875" style="9" customWidth="1"/>
    <col min="6007" max="6007" width="10.5703125" style="9" customWidth="1"/>
    <col min="6008" max="6008" width="3.85546875" style="9" customWidth="1"/>
    <col min="6009" max="6011" width="14.42578125" style="9" customWidth="1"/>
    <col min="6012" max="6012" width="4.140625" style="9" customWidth="1"/>
    <col min="6013" max="6013" width="15" style="9" customWidth="1"/>
    <col min="6014" max="6015" width="9.140625" style="9" customWidth="1"/>
    <col min="6016" max="6016" width="11.5703125" style="9" customWidth="1"/>
    <col min="6017" max="6017" width="18.140625" style="9" customWidth="1"/>
    <col min="6018" max="6018" width="13.140625" style="9" customWidth="1"/>
    <col min="6019" max="6019" width="12.28515625" style="9" customWidth="1"/>
    <col min="6020" max="6257" width="9.140625" style="9"/>
    <col min="6258" max="6258" width="1.42578125" style="9" customWidth="1"/>
    <col min="6259" max="6259" width="59.5703125" style="9" customWidth="1"/>
    <col min="6260" max="6260" width="9.140625" style="9" customWidth="1"/>
    <col min="6261" max="6262" width="3.85546875" style="9" customWidth="1"/>
    <col min="6263" max="6263" width="10.5703125" style="9" customWidth="1"/>
    <col min="6264" max="6264" width="3.85546875" style="9" customWidth="1"/>
    <col min="6265" max="6267" width="14.42578125" style="9" customWidth="1"/>
    <col min="6268" max="6268" width="4.140625" style="9" customWidth="1"/>
    <col min="6269" max="6269" width="15" style="9" customWidth="1"/>
    <col min="6270" max="6271" width="9.140625" style="9" customWidth="1"/>
    <col min="6272" max="6272" width="11.5703125" style="9" customWidth="1"/>
    <col min="6273" max="6273" width="18.140625" style="9" customWidth="1"/>
    <col min="6274" max="6274" width="13.140625" style="9" customWidth="1"/>
    <col min="6275" max="6275" width="12.28515625" style="9" customWidth="1"/>
    <col min="6276" max="6513" width="9.140625" style="9"/>
    <col min="6514" max="6514" width="1.42578125" style="9" customWidth="1"/>
    <col min="6515" max="6515" width="59.5703125" style="9" customWidth="1"/>
    <col min="6516" max="6516" width="9.140625" style="9" customWidth="1"/>
    <col min="6517" max="6518" width="3.85546875" style="9" customWidth="1"/>
    <col min="6519" max="6519" width="10.5703125" style="9" customWidth="1"/>
    <col min="6520" max="6520" width="3.85546875" style="9" customWidth="1"/>
    <col min="6521" max="6523" width="14.42578125" style="9" customWidth="1"/>
    <col min="6524" max="6524" width="4.140625" style="9" customWidth="1"/>
    <col min="6525" max="6525" width="15" style="9" customWidth="1"/>
    <col min="6526" max="6527" width="9.140625" style="9" customWidth="1"/>
    <col min="6528" max="6528" width="11.5703125" style="9" customWidth="1"/>
    <col min="6529" max="6529" width="18.140625" style="9" customWidth="1"/>
    <col min="6530" max="6530" width="13.140625" style="9" customWidth="1"/>
    <col min="6531" max="6531" width="12.28515625" style="9" customWidth="1"/>
    <col min="6532" max="6769" width="9.140625" style="9"/>
    <col min="6770" max="6770" width="1.42578125" style="9" customWidth="1"/>
    <col min="6771" max="6771" width="59.5703125" style="9" customWidth="1"/>
    <col min="6772" max="6772" width="9.140625" style="9" customWidth="1"/>
    <col min="6773" max="6774" width="3.85546875" style="9" customWidth="1"/>
    <col min="6775" max="6775" width="10.5703125" style="9" customWidth="1"/>
    <col min="6776" max="6776" width="3.85546875" style="9" customWidth="1"/>
    <col min="6777" max="6779" width="14.42578125" style="9" customWidth="1"/>
    <col min="6780" max="6780" width="4.140625" style="9" customWidth="1"/>
    <col min="6781" max="6781" width="15" style="9" customWidth="1"/>
    <col min="6782" max="6783" width="9.140625" style="9" customWidth="1"/>
    <col min="6784" max="6784" width="11.5703125" style="9" customWidth="1"/>
    <col min="6785" max="6785" width="18.140625" style="9" customWidth="1"/>
    <col min="6786" max="6786" width="13.140625" style="9" customWidth="1"/>
    <col min="6787" max="6787" width="12.28515625" style="9" customWidth="1"/>
    <col min="6788" max="7025" width="9.140625" style="9"/>
    <col min="7026" max="7026" width="1.42578125" style="9" customWidth="1"/>
    <col min="7027" max="7027" width="59.5703125" style="9" customWidth="1"/>
    <col min="7028" max="7028" width="9.140625" style="9" customWidth="1"/>
    <col min="7029" max="7030" width="3.85546875" style="9" customWidth="1"/>
    <col min="7031" max="7031" width="10.5703125" style="9" customWidth="1"/>
    <col min="7032" max="7032" width="3.85546875" style="9" customWidth="1"/>
    <col min="7033" max="7035" width="14.42578125" style="9" customWidth="1"/>
    <col min="7036" max="7036" width="4.140625" style="9" customWidth="1"/>
    <col min="7037" max="7037" width="15" style="9" customWidth="1"/>
    <col min="7038" max="7039" width="9.140625" style="9" customWidth="1"/>
    <col min="7040" max="7040" width="11.5703125" style="9" customWidth="1"/>
    <col min="7041" max="7041" width="18.140625" style="9" customWidth="1"/>
    <col min="7042" max="7042" width="13.140625" style="9" customWidth="1"/>
    <col min="7043" max="7043" width="12.28515625" style="9" customWidth="1"/>
    <col min="7044" max="7281" width="9.140625" style="9"/>
    <col min="7282" max="7282" width="1.42578125" style="9" customWidth="1"/>
    <col min="7283" max="7283" width="59.5703125" style="9" customWidth="1"/>
    <col min="7284" max="7284" width="9.140625" style="9" customWidth="1"/>
    <col min="7285" max="7286" width="3.85546875" style="9" customWidth="1"/>
    <col min="7287" max="7287" width="10.5703125" style="9" customWidth="1"/>
    <col min="7288" max="7288" width="3.85546875" style="9" customWidth="1"/>
    <col min="7289" max="7291" width="14.42578125" style="9" customWidth="1"/>
    <col min="7292" max="7292" width="4.140625" style="9" customWidth="1"/>
    <col min="7293" max="7293" width="15" style="9" customWidth="1"/>
    <col min="7294" max="7295" width="9.140625" style="9" customWidth="1"/>
    <col min="7296" max="7296" width="11.5703125" style="9" customWidth="1"/>
    <col min="7297" max="7297" width="18.140625" style="9" customWidth="1"/>
    <col min="7298" max="7298" width="13.140625" style="9" customWidth="1"/>
    <col min="7299" max="7299" width="12.28515625" style="9" customWidth="1"/>
    <col min="7300" max="7537" width="9.140625" style="9"/>
    <col min="7538" max="7538" width="1.42578125" style="9" customWidth="1"/>
    <col min="7539" max="7539" width="59.5703125" style="9" customWidth="1"/>
    <col min="7540" max="7540" width="9.140625" style="9" customWidth="1"/>
    <col min="7541" max="7542" width="3.85546875" style="9" customWidth="1"/>
    <col min="7543" max="7543" width="10.5703125" style="9" customWidth="1"/>
    <col min="7544" max="7544" width="3.85546875" style="9" customWidth="1"/>
    <col min="7545" max="7547" width="14.42578125" style="9" customWidth="1"/>
    <col min="7548" max="7548" width="4.140625" style="9" customWidth="1"/>
    <col min="7549" max="7549" width="15" style="9" customWidth="1"/>
    <col min="7550" max="7551" width="9.140625" style="9" customWidth="1"/>
    <col min="7552" max="7552" width="11.5703125" style="9" customWidth="1"/>
    <col min="7553" max="7553" width="18.140625" style="9" customWidth="1"/>
    <col min="7554" max="7554" width="13.140625" style="9" customWidth="1"/>
    <col min="7555" max="7555" width="12.28515625" style="9" customWidth="1"/>
    <col min="7556" max="7793" width="9.140625" style="9"/>
    <col min="7794" max="7794" width="1.42578125" style="9" customWidth="1"/>
    <col min="7795" max="7795" width="59.5703125" style="9" customWidth="1"/>
    <col min="7796" max="7796" width="9.140625" style="9" customWidth="1"/>
    <col min="7797" max="7798" width="3.85546875" style="9" customWidth="1"/>
    <col min="7799" max="7799" width="10.5703125" style="9" customWidth="1"/>
    <col min="7800" max="7800" width="3.85546875" style="9" customWidth="1"/>
    <col min="7801" max="7803" width="14.42578125" style="9" customWidth="1"/>
    <col min="7804" max="7804" width="4.140625" style="9" customWidth="1"/>
    <col min="7805" max="7805" width="15" style="9" customWidth="1"/>
    <col min="7806" max="7807" width="9.140625" style="9" customWidth="1"/>
    <col min="7808" max="7808" width="11.5703125" style="9" customWidth="1"/>
    <col min="7809" max="7809" width="18.140625" style="9" customWidth="1"/>
    <col min="7810" max="7810" width="13.140625" style="9" customWidth="1"/>
    <col min="7811" max="7811" width="12.28515625" style="9" customWidth="1"/>
    <col min="7812" max="8049" width="9.140625" style="9"/>
    <col min="8050" max="8050" width="1.42578125" style="9" customWidth="1"/>
    <col min="8051" max="8051" width="59.5703125" style="9" customWidth="1"/>
    <col min="8052" max="8052" width="9.140625" style="9" customWidth="1"/>
    <col min="8053" max="8054" width="3.85546875" style="9" customWidth="1"/>
    <col min="8055" max="8055" width="10.5703125" style="9" customWidth="1"/>
    <col min="8056" max="8056" width="3.85546875" style="9" customWidth="1"/>
    <col min="8057" max="8059" width="14.42578125" style="9" customWidth="1"/>
    <col min="8060" max="8060" width="4.140625" style="9" customWidth="1"/>
    <col min="8061" max="8061" width="15" style="9" customWidth="1"/>
    <col min="8062" max="8063" width="9.140625" style="9" customWidth="1"/>
    <col min="8064" max="8064" width="11.5703125" style="9" customWidth="1"/>
    <col min="8065" max="8065" width="18.140625" style="9" customWidth="1"/>
    <col min="8066" max="8066" width="13.140625" style="9" customWidth="1"/>
    <col min="8067" max="8067" width="12.28515625" style="9" customWidth="1"/>
    <col min="8068" max="8305" width="9.140625" style="9"/>
    <col min="8306" max="8306" width="1.42578125" style="9" customWidth="1"/>
    <col min="8307" max="8307" width="59.5703125" style="9" customWidth="1"/>
    <col min="8308" max="8308" width="9.140625" style="9" customWidth="1"/>
    <col min="8309" max="8310" width="3.85546875" style="9" customWidth="1"/>
    <col min="8311" max="8311" width="10.5703125" style="9" customWidth="1"/>
    <col min="8312" max="8312" width="3.85546875" style="9" customWidth="1"/>
    <col min="8313" max="8315" width="14.42578125" style="9" customWidth="1"/>
    <col min="8316" max="8316" width="4.140625" style="9" customWidth="1"/>
    <col min="8317" max="8317" width="15" style="9" customWidth="1"/>
    <col min="8318" max="8319" width="9.140625" style="9" customWidth="1"/>
    <col min="8320" max="8320" width="11.5703125" style="9" customWidth="1"/>
    <col min="8321" max="8321" width="18.140625" style="9" customWidth="1"/>
    <col min="8322" max="8322" width="13.140625" style="9" customWidth="1"/>
    <col min="8323" max="8323" width="12.28515625" style="9" customWidth="1"/>
    <col min="8324" max="8561" width="9.140625" style="9"/>
    <col min="8562" max="8562" width="1.42578125" style="9" customWidth="1"/>
    <col min="8563" max="8563" width="59.5703125" style="9" customWidth="1"/>
    <col min="8564" max="8564" width="9.140625" style="9" customWidth="1"/>
    <col min="8565" max="8566" width="3.85546875" style="9" customWidth="1"/>
    <col min="8567" max="8567" width="10.5703125" style="9" customWidth="1"/>
    <col min="8568" max="8568" width="3.85546875" style="9" customWidth="1"/>
    <col min="8569" max="8571" width="14.42578125" style="9" customWidth="1"/>
    <col min="8572" max="8572" width="4.140625" style="9" customWidth="1"/>
    <col min="8573" max="8573" width="15" style="9" customWidth="1"/>
    <col min="8574" max="8575" width="9.140625" style="9" customWidth="1"/>
    <col min="8576" max="8576" width="11.5703125" style="9" customWidth="1"/>
    <col min="8577" max="8577" width="18.140625" style="9" customWidth="1"/>
    <col min="8578" max="8578" width="13.140625" style="9" customWidth="1"/>
    <col min="8579" max="8579" width="12.28515625" style="9" customWidth="1"/>
    <col min="8580" max="8817" width="9.140625" style="9"/>
    <col min="8818" max="8818" width="1.42578125" style="9" customWidth="1"/>
    <col min="8819" max="8819" width="59.5703125" style="9" customWidth="1"/>
    <col min="8820" max="8820" width="9.140625" style="9" customWidth="1"/>
    <col min="8821" max="8822" width="3.85546875" style="9" customWidth="1"/>
    <col min="8823" max="8823" width="10.5703125" style="9" customWidth="1"/>
    <col min="8824" max="8824" width="3.85546875" style="9" customWidth="1"/>
    <col min="8825" max="8827" width="14.42578125" style="9" customWidth="1"/>
    <col min="8828" max="8828" width="4.140625" style="9" customWidth="1"/>
    <col min="8829" max="8829" width="15" style="9" customWidth="1"/>
    <col min="8830" max="8831" width="9.140625" style="9" customWidth="1"/>
    <col min="8832" max="8832" width="11.5703125" style="9" customWidth="1"/>
    <col min="8833" max="8833" width="18.140625" style="9" customWidth="1"/>
    <col min="8834" max="8834" width="13.140625" style="9" customWidth="1"/>
    <col min="8835" max="8835" width="12.28515625" style="9" customWidth="1"/>
    <col min="8836" max="9073" width="9.140625" style="9"/>
    <col min="9074" max="9074" width="1.42578125" style="9" customWidth="1"/>
    <col min="9075" max="9075" width="59.5703125" style="9" customWidth="1"/>
    <col min="9076" max="9076" width="9.140625" style="9" customWidth="1"/>
    <col min="9077" max="9078" width="3.85546875" style="9" customWidth="1"/>
    <col min="9079" max="9079" width="10.5703125" style="9" customWidth="1"/>
    <col min="9080" max="9080" width="3.85546875" style="9" customWidth="1"/>
    <col min="9081" max="9083" width="14.42578125" style="9" customWidth="1"/>
    <col min="9084" max="9084" width="4.140625" style="9" customWidth="1"/>
    <col min="9085" max="9085" width="15" style="9" customWidth="1"/>
    <col min="9086" max="9087" width="9.140625" style="9" customWidth="1"/>
    <col min="9088" max="9088" width="11.5703125" style="9" customWidth="1"/>
    <col min="9089" max="9089" width="18.140625" style="9" customWidth="1"/>
    <col min="9090" max="9090" width="13.140625" style="9" customWidth="1"/>
    <col min="9091" max="9091" width="12.28515625" style="9" customWidth="1"/>
    <col min="9092" max="9329" width="9.140625" style="9"/>
    <col min="9330" max="9330" width="1.42578125" style="9" customWidth="1"/>
    <col min="9331" max="9331" width="59.5703125" style="9" customWidth="1"/>
    <col min="9332" max="9332" width="9.140625" style="9" customWidth="1"/>
    <col min="9333" max="9334" width="3.85546875" style="9" customWidth="1"/>
    <col min="9335" max="9335" width="10.5703125" style="9" customWidth="1"/>
    <col min="9336" max="9336" width="3.85546875" style="9" customWidth="1"/>
    <col min="9337" max="9339" width="14.42578125" style="9" customWidth="1"/>
    <col min="9340" max="9340" width="4.140625" style="9" customWidth="1"/>
    <col min="9341" max="9341" width="15" style="9" customWidth="1"/>
    <col min="9342" max="9343" width="9.140625" style="9" customWidth="1"/>
    <col min="9344" max="9344" width="11.5703125" style="9" customWidth="1"/>
    <col min="9345" max="9345" width="18.140625" style="9" customWidth="1"/>
    <col min="9346" max="9346" width="13.140625" style="9" customWidth="1"/>
    <col min="9347" max="9347" width="12.28515625" style="9" customWidth="1"/>
    <col min="9348" max="9585" width="9.140625" style="9"/>
    <col min="9586" max="9586" width="1.42578125" style="9" customWidth="1"/>
    <col min="9587" max="9587" width="59.5703125" style="9" customWidth="1"/>
    <col min="9588" max="9588" width="9.140625" style="9" customWidth="1"/>
    <col min="9589" max="9590" width="3.85546875" style="9" customWidth="1"/>
    <col min="9591" max="9591" width="10.5703125" style="9" customWidth="1"/>
    <col min="9592" max="9592" width="3.85546875" style="9" customWidth="1"/>
    <col min="9593" max="9595" width="14.42578125" style="9" customWidth="1"/>
    <col min="9596" max="9596" width="4.140625" style="9" customWidth="1"/>
    <col min="9597" max="9597" width="15" style="9" customWidth="1"/>
    <col min="9598" max="9599" width="9.140625" style="9" customWidth="1"/>
    <col min="9600" max="9600" width="11.5703125" style="9" customWidth="1"/>
    <col min="9601" max="9601" width="18.140625" style="9" customWidth="1"/>
    <col min="9602" max="9602" width="13.140625" style="9" customWidth="1"/>
    <col min="9603" max="9603" width="12.28515625" style="9" customWidth="1"/>
    <col min="9604" max="9841" width="9.140625" style="9"/>
    <col min="9842" max="9842" width="1.42578125" style="9" customWidth="1"/>
    <col min="9843" max="9843" width="59.5703125" style="9" customWidth="1"/>
    <col min="9844" max="9844" width="9.140625" style="9" customWidth="1"/>
    <col min="9845" max="9846" width="3.85546875" style="9" customWidth="1"/>
    <col min="9847" max="9847" width="10.5703125" style="9" customWidth="1"/>
    <col min="9848" max="9848" width="3.85546875" style="9" customWidth="1"/>
    <col min="9849" max="9851" width="14.42578125" style="9" customWidth="1"/>
    <col min="9852" max="9852" width="4.140625" style="9" customWidth="1"/>
    <col min="9853" max="9853" width="15" style="9" customWidth="1"/>
    <col min="9854" max="9855" width="9.140625" style="9" customWidth="1"/>
    <col min="9856" max="9856" width="11.5703125" style="9" customWidth="1"/>
    <col min="9857" max="9857" width="18.140625" style="9" customWidth="1"/>
    <col min="9858" max="9858" width="13.140625" style="9" customWidth="1"/>
    <col min="9859" max="9859" width="12.28515625" style="9" customWidth="1"/>
    <col min="9860" max="10097" width="9.140625" style="9"/>
    <col min="10098" max="10098" width="1.42578125" style="9" customWidth="1"/>
    <col min="10099" max="10099" width="59.5703125" style="9" customWidth="1"/>
    <col min="10100" max="10100" width="9.140625" style="9" customWidth="1"/>
    <col min="10101" max="10102" width="3.85546875" style="9" customWidth="1"/>
    <col min="10103" max="10103" width="10.5703125" style="9" customWidth="1"/>
    <col min="10104" max="10104" width="3.85546875" style="9" customWidth="1"/>
    <col min="10105" max="10107" width="14.42578125" style="9" customWidth="1"/>
    <col min="10108" max="10108" width="4.140625" style="9" customWidth="1"/>
    <col min="10109" max="10109" width="15" style="9" customWidth="1"/>
    <col min="10110" max="10111" width="9.140625" style="9" customWidth="1"/>
    <col min="10112" max="10112" width="11.5703125" style="9" customWidth="1"/>
    <col min="10113" max="10113" width="18.140625" style="9" customWidth="1"/>
    <col min="10114" max="10114" width="13.140625" style="9" customWidth="1"/>
    <col min="10115" max="10115" width="12.28515625" style="9" customWidth="1"/>
    <col min="10116" max="10353" width="9.140625" style="9"/>
    <col min="10354" max="10354" width="1.42578125" style="9" customWidth="1"/>
    <col min="10355" max="10355" width="59.5703125" style="9" customWidth="1"/>
    <col min="10356" max="10356" width="9.140625" style="9" customWidth="1"/>
    <col min="10357" max="10358" width="3.85546875" style="9" customWidth="1"/>
    <col min="10359" max="10359" width="10.5703125" style="9" customWidth="1"/>
    <col min="10360" max="10360" width="3.85546875" style="9" customWidth="1"/>
    <col min="10361" max="10363" width="14.42578125" style="9" customWidth="1"/>
    <col min="10364" max="10364" width="4.140625" style="9" customWidth="1"/>
    <col min="10365" max="10365" width="15" style="9" customWidth="1"/>
    <col min="10366" max="10367" width="9.140625" style="9" customWidth="1"/>
    <col min="10368" max="10368" width="11.5703125" style="9" customWidth="1"/>
    <col min="10369" max="10369" width="18.140625" style="9" customWidth="1"/>
    <col min="10370" max="10370" width="13.140625" style="9" customWidth="1"/>
    <col min="10371" max="10371" width="12.28515625" style="9" customWidth="1"/>
    <col min="10372" max="10609" width="9.140625" style="9"/>
    <col min="10610" max="10610" width="1.42578125" style="9" customWidth="1"/>
    <col min="10611" max="10611" width="59.5703125" style="9" customWidth="1"/>
    <col min="10612" max="10612" width="9.140625" style="9" customWidth="1"/>
    <col min="10613" max="10614" width="3.85546875" style="9" customWidth="1"/>
    <col min="10615" max="10615" width="10.5703125" style="9" customWidth="1"/>
    <col min="10616" max="10616" width="3.85546875" style="9" customWidth="1"/>
    <col min="10617" max="10619" width="14.42578125" style="9" customWidth="1"/>
    <col min="10620" max="10620" width="4.140625" style="9" customWidth="1"/>
    <col min="10621" max="10621" width="15" style="9" customWidth="1"/>
    <col min="10622" max="10623" width="9.140625" style="9" customWidth="1"/>
    <col min="10624" max="10624" width="11.5703125" style="9" customWidth="1"/>
    <col min="10625" max="10625" width="18.140625" style="9" customWidth="1"/>
    <col min="10626" max="10626" width="13.140625" style="9" customWidth="1"/>
    <col min="10627" max="10627" width="12.28515625" style="9" customWidth="1"/>
    <col min="10628" max="10865" width="9.140625" style="9"/>
    <col min="10866" max="10866" width="1.42578125" style="9" customWidth="1"/>
    <col min="10867" max="10867" width="59.5703125" style="9" customWidth="1"/>
    <col min="10868" max="10868" width="9.140625" style="9" customWidth="1"/>
    <col min="10869" max="10870" width="3.85546875" style="9" customWidth="1"/>
    <col min="10871" max="10871" width="10.5703125" style="9" customWidth="1"/>
    <col min="10872" max="10872" width="3.85546875" style="9" customWidth="1"/>
    <col min="10873" max="10875" width="14.42578125" style="9" customWidth="1"/>
    <col min="10876" max="10876" width="4.140625" style="9" customWidth="1"/>
    <col min="10877" max="10877" width="15" style="9" customWidth="1"/>
    <col min="10878" max="10879" width="9.140625" style="9" customWidth="1"/>
    <col min="10880" max="10880" width="11.5703125" style="9" customWidth="1"/>
    <col min="10881" max="10881" width="18.140625" style="9" customWidth="1"/>
    <col min="10882" max="10882" width="13.140625" style="9" customWidth="1"/>
    <col min="10883" max="10883" width="12.28515625" style="9" customWidth="1"/>
    <col min="10884" max="11121" width="9.140625" style="9"/>
    <col min="11122" max="11122" width="1.42578125" style="9" customWidth="1"/>
    <col min="11123" max="11123" width="59.5703125" style="9" customWidth="1"/>
    <col min="11124" max="11124" width="9.140625" style="9" customWidth="1"/>
    <col min="11125" max="11126" width="3.85546875" style="9" customWidth="1"/>
    <col min="11127" max="11127" width="10.5703125" style="9" customWidth="1"/>
    <col min="11128" max="11128" width="3.85546875" style="9" customWidth="1"/>
    <col min="11129" max="11131" width="14.42578125" style="9" customWidth="1"/>
    <col min="11132" max="11132" width="4.140625" style="9" customWidth="1"/>
    <col min="11133" max="11133" width="15" style="9" customWidth="1"/>
    <col min="11134" max="11135" width="9.140625" style="9" customWidth="1"/>
    <col min="11136" max="11136" width="11.5703125" style="9" customWidth="1"/>
    <col min="11137" max="11137" width="18.140625" style="9" customWidth="1"/>
    <col min="11138" max="11138" width="13.140625" style="9" customWidth="1"/>
    <col min="11139" max="11139" width="12.28515625" style="9" customWidth="1"/>
    <col min="11140" max="11377" width="9.140625" style="9"/>
    <col min="11378" max="11378" width="1.42578125" style="9" customWidth="1"/>
    <col min="11379" max="11379" width="59.5703125" style="9" customWidth="1"/>
    <col min="11380" max="11380" width="9.140625" style="9" customWidth="1"/>
    <col min="11381" max="11382" width="3.85546875" style="9" customWidth="1"/>
    <col min="11383" max="11383" width="10.5703125" style="9" customWidth="1"/>
    <col min="11384" max="11384" width="3.85546875" style="9" customWidth="1"/>
    <col min="11385" max="11387" width="14.42578125" style="9" customWidth="1"/>
    <col min="11388" max="11388" width="4.140625" style="9" customWidth="1"/>
    <col min="11389" max="11389" width="15" style="9" customWidth="1"/>
    <col min="11390" max="11391" width="9.140625" style="9" customWidth="1"/>
    <col min="11392" max="11392" width="11.5703125" style="9" customWidth="1"/>
    <col min="11393" max="11393" width="18.140625" style="9" customWidth="1"/>
    <col min="11394" max="11394" width="13.140625" style="9" customWidth="1"/>
    <col min="11395" max="11395" width="12.28515625" style="9" customWidth="1"/>
    <col min="11396" max="11633" width="9.140625" style="9"/>
    <col min="11634" max="11634" width="1.42578125" style="9" customWidth="1"/>
    <col min="11635" max="11635" width="59.5703125" style="9" customWidth="1"/>
    <col min="11636" max="11636" width="9.140625" style="9" customWidth="1"/>
    <col min="11637" max="11638" width="3.85546875" style="9" customWidth="1"/>
    <col min="11639" max="11639" width="10.5703125" style="9" customWidth="1"/>
    <col min="11640" max="11640" width="3.85546875" style="9" customWidth="1"/>
    <col min="11641" max="11643" width="14.42578125" style="9" customWidth="1"/>
    <col min="11644" max="11644" width="4.140625" style="9" customWidth="1"/>
    <col min="11645" max="11645" width="15" style="9" customWidth="1"/>
    <col min="11646" max="11647" width="9.140625" style="9" customWidth="1"/>
    <col min="11648" max="11648" width="11.5703125" style="9" customWidth="1"/>
    <col min="11649" max="11649" width="18.140625" style="9" customWidth="1"/>
    <col min="11650" max="11650" width="13.140625" style="9" customWidth="1"/>
    <col min="11651" max="11651" width="12.28515625" style="9" customWidth="1"/>
    <col min="11652" max="11889" width="9.140625" style="9"/>
    <col min="11890" max="11890" width="1.42578125" style="9" customWidth="1"/>
    <col min="11891" max="11891" width="59.5703125" style="9" customWidth="1"/>
    <col min="11892" max="11892" width="9.140625" style="9" customWidth="1"/>
    <col min="11893" max="11894" width="3.85546875" style="9" customWidth="1"/>
    <col min="11895" max="11895" width="10.5703125" style="9" customWidth="1"/>
    <col min="11896" max="11896" width="3.85546875" style="9" customWidth="1"/>
    <col min="11897" max="11899" width="14.42578125" style="9" customWidth="1"/>
    <col min="11900" max="11900" width="4.140625" style="9" customWidth="1"/>
    <col min="11901" max="11901" width="15" style="9" customWidth="1"/>
    <col min="11902" max="11903" width="9.140625" style="9" customWidth="1"/>
    <col min="11904" max="11904" width="11.5703125" style="9" customWidth="1"/>
    <col min="11905" max="11905" width="18.140625" style="9" customWidth="1"/>
    <col min="11906" max="11906" width="13.140625" style="9" customWidth="1"/>
    <col min="11907" max="11907" width="12.28515625" style="9" customWidth="1"/>
    <col min="11908" max="12145" width="9.140625" style="9"/>
    <col min="12146" max="12146" width="1.42578125" style="9" customWidth="1"/>
    <col min="12147" max="12147" width="59.5703125" style="9" customWidth="1"/>
    <col min="12148" max="12148" width="9.140625" style="9" customWidth="1"/>
    <col min="12149" max="12150" width="3.85546875" style="9" customWidth="1"/>
    <col min="12151" max="12151" width="10.5703125" style="9" customWidth="1"/>
    <col min="12152" max="12152" width="3.85546875" style="9" customWidth="1"/>
    <col min="12153" max="12155" width="14.42578125" style="9" customWidth="1"/>
    <col min="12156" max="12156" width="4.140625" style="9" customWidth="1"/>
    <col min="12157" max="12157" width="15" style="9" customWidth="1"/>
    <col min="12158" max="12159" width="9.140625" style="9" customWidth="1"/>
    <col min="12160" max="12160" width="11.5703125" style="9" customWidth="1"/>
    <col min="12161" max="12161" width="18.140625" style="9" customWidth="1"/>
    <col min="12162" max="12162" width="13.140625" style="9" customWidth="1"/>
    <col min="12163" max="12163" width="12.28515625" style="9" customWidth="1"/>
    <col min="12164" max="12401" width="9.140625" style="9"/>
    <col min="12402" max="12402" width="1.42578125" style="9" customWidth="1"/>
    <col min="12403" max="12403" width="59.5703125" style="9" customWidth="1"/>
    <col min="12404" max="12404" width="9.140625" style="9" customWidth="1"/>
    <col min="12405" max="12406" width="3.85546875" style="9" customWidth="1"/>
    <col min="12407" max="12407" width="10.5703125" style="9" customWidth="1"/>
    <col min="12408" max="12408" width="3.85546875" style="9" customWidth="1"/>
    <col min="12409" max="12411" width="14.42578125" style="9" customWidth="1"/>
    <col min="12412" max="12412" width="4.140625" style="9" customWidth="1"/>
    <col min="12413" max="12413" width="15" style="9" customWidth="1"/>
    <col min="12414" max="12415" width="9.140625" style="9" customWidth="1"/>
    <col min="12416" max="12416" width="11.5703125" style="9" customWidth="1"/>
    <col min="12417" max="12417" width="18.140625" style="9" customWidth="1"/>
    <col min="12418" max="12418" width="13.140625" style="9" customWidth="1"/>
    <col min="12419" max="12419" width="12.28515625" style="9" customWidth="1"/>
    <col min="12420" max="12657" width="9.140625" style="9"/>
    <col min="12658" max="12658" width="1.42578125" style="9" customWidth="1"/>
    <col min="12659" max="12659" width="59.5703125" style="9" customWidth="1"/>
    <col min="12660" max="12660" width="9.140625" style="9" customWidth="1"/>
    <col min="12661" max="12662" width="3.85546875" style="9" customWidth="1"/>
    <col min="12663" max="12663" width="10.5703125" style="9" customWidth="1"/>
    <col min="12664" max="12664" width="3.85546875" style="9" customWidth="1"/>
    <col min="12665" max="12667" width="14.42578125" style="9" customWidth="1"/>
    <col min="12668" max="12668" width="4.140625" style="9" customWidth="1"/>
    <col min="12669" max="12669" width="15" style="9" customWidth="1"/>
    <col min="12670" max="12671" width="9.140625" style="9" customWidth="1"/>
    <col min="12672" max="12672" width="11.5703125" style="9" customWidth="1"/>
    <col min="12673" max="12673" width="18.140625" style="9" customWidth="1"/>
    <col min="12674" max="12674" width="13.140625" style="9" customWidth="1"/>
    <col min="12675" max="12675" width="12.28515625" style="9" customWidth="1"/>
    <col min="12676" max="12913" width="9.140625" style="9"/>
    <col min="12914" max="12914" width="1.42578125" style="9" customWidth="1"/>
    <col min="12915" max="12915" width="59.5703125" style="9" customWidth="1"/>
    <col min="12916" max="12916" width="9.140625" style="9" customWidth="1"/>
    <col min="12917" max="12918" width="3.85546875" style="9" customWidth="1"/>
    <col min="12919" max="12919" width="10.5703125" style="9" customWidth="1"/>
    <col min="12920" max="12920" width="3.85546875" style="9" customWidth="1"/>
    <col min="12921" max="12923" width="14.42578125" style="9" customWidth="1"/>
    <col min="12924" max="12924" width="4.140625" style="9" customWidth="1"/>
    <col min="12925" max="12925" width="15" style="9" customWidth="1"/>
    <col min="12926" max="12927" width="9.140625" style="9" customWidth="1"/>
    <col min="12928" max="12928" width="11.5703125" style="9" customWidth="1"/>
    <col min="12929" max="12929" width="18.140625" style="9" customWidth="1"/>
    <col min="12930" max="12930" width="13.140625" style="9" customWidth="1"/>
    <col min="12931" max="12931" width="12.28515625" style="9" customWidth="1"/>
    <col min="12932" max="13169" width="9.140625" style="9"/>
    <col min="13170" max="13170" width="1.42578125" style="9" customWidth="1"/>
    <col min="13171" max="13171" width="59.5703125" style="9" customWidth="1"/>
    <col min="13172" max="13172" width="9.140625" style="9" customWidth="1"/>
    <col min="13173" max="13174" width="3.85546875" style="9" customWidth="1"/>
    <col min="13175" max="13175" width="10.5703125" style="9" customWidth="1"/>
    <col min="13176" max="13176" width="3.85546875" style="9" customWidth="1"/>
    <col min="13177" max="13179" width="14.42578125" style="9" customWidth="1"/>
    <col min="13180" max="13180" width="4.140625" style="9" customWidth="1"/>
    <col min="13181" max="13181" width="15" style="9" customWidth="1"/>
    <col min="13182" max="13183" width="9.140625" style="9" customWidth="1"/>
    <col min="13184" max="13184" width="11.5703125" style="9" customWidth="1"/>
    <col min="13185" max="13185" width="18.140625" style="9" customWidth="1"/>
    <col min="13186" max="13186" width="13.140625" style="9" customWidth="1"/>
    <col min="13187" max="13187" width="12.28515625" style="9" customWidth="1"/>
    <col min="13188" max="13425" width="9.140625" style="9"/>
    <col min="13426" max="13426" width="1.42578125" style="9" customWidth="1"/>
    <col min="13427" max="13427" width="59.5703125" style="9" customWidth="1"/>
    <col min="13428" max="13428" width="9.140625" style="9" customWidth="1"/>
    <col min="13429" max="13430" width="3.85546875" style="9" customWidth="1"/>
    <col min="13431" max="13431" width="10.5703125" style="9" customWidth="1"/>
    <col min="13432" max="13432" width="3.85546875" style="9" customWidth="1"/>
    <col min="13433" max="13435" width="14.42578125" style="9" customWidth="1"/>
    <col min="13436" max="13436" width="4.140625" style="9" customWidth="1"/>
    <col min="13437" max="13437" width="15" style="9" customWidth="1"/>
    <col min="13438" max="13439" width="9.140625" style="9" customWidth="1"/>
    <col min="13440" max="13440" width="11.5703125" style="9" customWidth="1"/>
    <col min="13441" max="13441" width="18.140625" style="9" customWidth="1"/>
    <col min="13442" max="13442" width="13.140625" style="9" customWidth="1"/>
    <col min="13443" max="13443" width="12.28515625" style="9" customWidth="1"/>
    <col min="13444" max="13681" width="9.140625" style="9"/>
    <col min="13682" max="13682" width="1.42578125" style="9" customWidth="1"/>
    <col min="13683" max="13683" width="59.5703125" style="9" customWidth="1"/>
    <col min="13684" max="13684" width="9.140625" style="9" customWidth="1"/>
    <col min="13685" max="13686" width="3.85546875" style="9" customWidth="1"/>
    <col min="13687" max="13687" width="10.5703125" style="9" customWidth="1"/>
    <col min="13688" max="13688" width="3.85546875" style="9" customWidth="1"/>
    <col min="13689" max="13691" width="14.42578125" style="9" customWidth="1"/>
    <col min="13692" max="13692" width="4.140625" style="9" customWidth="1"/>
    <col min="13693" max="13693" width="15" style="9" customWidth="1"/>
    <col min="13694" max="13695" width="9.140625" style="9" customWidth="1"/>
    <col min="13696" max="13696" width="11.5703125" style="9" customWidth="1"/>
    <col min="13697" max="13697" width="18.140625" style="9" customWidth="1"/>
    <col min="13698" max="13698" width="13.140625" style="9" customWidth="1"/>
    <col min="13699" max="13699" width="12.28515625" style="9" customWidth="1"/>
    <col min="13700" max="13937" width="9.140625" style="9"/>
    <col min="13938" max="13938" width="1.42578125" style="9" customWidth="1"/>
    <col min="13939" max="13939" width="59.5703125" style="9" customWidth="1"/>
    <col min="13940" max="13940" width="9.140625" style="9" customWidth="1"/>
    <col min="13941" max="13942" width="3.85546875" style="9" customWidth="1"/>
    <col min="13943" max="13943" width="10.5703125" style="9" customWidth="1"/>
    <col min="13944" max="13944" width="3.85546875" style="9" customWidth="1"/>
    <col min="13945" max="13947" width="14.42578125" style="9" customWidth="1"/>
    <col min="13948" max="13948" width="4.140625" style="9" customWidth="1"/>
    <col min="13949" max="13949" width="15" style="9" customWidth="1"/>
    <col min="13950" max="13951" width="9.140625" style="9" customWidth="1"/>
    <col min="13952" max="13952" width="11.5703125" style="9" customWidth="1"/>
    <col min="13953" max="13953" width="18.140625" style="9" customWidth="1"/>
    <col min="13954" max="13954" width="13.140625" style="9" customWidth="1"/>
    <col min="13955" max="13955" width="12.28515625" style="9" customWidth="1"/>
    <col min="13956" max="14193" width="9.140625" style="9"/>
    <col min="14194" max="14194" width="1.42578125" style="9" customWidth="1"/>
    <col min="14195" max="14195" width="59.5703125" style="9" customWidth="1"/>
    <col min="14196" max="14196" width="9.140625" style="9" customWidth="1"/>
    <col min="14197" max="14198" width="3.85546875" style="9" customWidth="1"/>
    <col min="14199" max="14199" width="10.5703125" style="9" customWidth="1"/>
    <col min="14200" max="14200" width="3.85546875" style="9" customWidth="1"/>
    <col min="14201" max="14203" width="14.42578125" style="9" customWidth="1"/>
    <col min="14204" max="14204" width="4.140625" style="9" customWidth="1"/>
    <col min="14205" max="14205" width="15" style="9" customWidth="1"/>
    <col min="14206" max="14207" width="9.140625" style="9" customWidth="1"/>
    <col min="14208" max="14208" width="11.5703125" style="9" customWidth="1"/>
    <col min="14209" max="14209" width="18.140625" style="9" customWidth="1"/>
    <col min="14210" max="14210" width="13.140625" style="9" customWidth="1"/>
    <col min="14211" max="14211" width="12.28515625" style="9" customWidth="1"/>
    <col min="14212" max="14449" width="9.140625" style="9"/>
    <col min="14450" max="14450" width="1.42578125" style="9" customWidth="1"/>
    <col min="14451" max="14451" width="59.5703125" style="9" customWidth="1"/>
    <col min="14452" max="14452" width="9.140625" style="9" customWidth="1"/>
    <col min="14453" max="14454" width="3.85546875" style="9" customWidth="1"/>
    <col min="14455" max="14455" width="10.5703125" style="9" customWidth="1"/>
    <col min="14456" max="14456" width="3.85546875" style="9" customWidth="1"/>
    <col min="14457" max="14459" width="14.42578125" style="9" customWidth="1"/>
    <col min="14460" max="14460" width="4.140625" style="9" customWidth="1"/>
    <col min="14461" max="14461" width="15" style="9" customWidth="1"/>
    <col min="14462" max="14463" width="9.140625" style="9" customWidth="1"/>
    <col min="14464" max="14464" width="11.5703125" style="9" customWidth="1"/>
    <col min="14465" max="14465" width="18.140625" style="9" customWidth="1"/>
    <col min="14466" max="14466" width="13.140625" style="9" customWidth="1"/>
    <col min="14467" max="14467" width="12.28515625" style="9" customWidth="1"/>
    <col min="14468" max="14705" width="9.140625" style="9"/>
    <col min="14706" max="14706" width="1.42578125" style="9" customWidth="1"/>
    <col min="14707" max="14707" width="59.5703125" style="9" customWidth="1"/>
    <col min="14708" max="14708" width="9.140625" style="9" customWidth="1"/>
    <col min="14709" max="14710" width="3.85546875" style="9" customWidth="1"/>
    <col min="14711" max="14711" width="10.5703125" style="9" customWidth="1"/>
    <col min="14712" max="14712" width="3.85546875" style="9" customWidth="1"/>
    <col min="14713" max="14715" width="14.42578125" style="9" customWidth="1"/>
    <col min="14716" max="14716" width="4.140625" style="9" customWidth="1"/>
    <col min="14717" max="14717" width="15" style="9" customWidth="1"/>
    <col min="14718" max="14719" width="9.140625" style="9" customWidth="1"/>
    <col min="14720" max="14720" width="11.5703125" style="9" customWidth="1"/>
    <col min="14721" max="14721" width="18.140625" style="9" customWidth="1"/>
    <col min="14722" max="14722" width="13.140625" style="9" customWidth="1"/>
    <col min="14723" max="14723" width="12.28515625" style="9" customWidth="1"/>
    <col min="14724" max="14961" width="9.140625" style="9"/>
    <col min="14962" max="14962" width="1.42578125" style="9" customWidth="1"/>
    <col min="14963" max="14963" width="59.5703125" style="9" customWidth="1"/>
    <col min="14964" max="14964" width="9.140625" style="9" customWidth="1"/>
    <col min="14965" max="14966" width="3.85546875" style="9" customWidth="1"/>
    <col min="14967" max="14967" width="10.5703125" style="9" customWidth="1"/>
    <col min="14968" max="14968" width="3.85546875" style="9" customWidth="1"/>
    <col min="14969" max="14971" width="14.42578125" style="9" customWidth="1"/>
    <col min="14972" max="14972" width="4.140625" style="9" customWidth="1"/>
    <col min="14973" max="14973" width="15" style="9" customWidth="1"/>
    <col min="14974" max="14975" width="9.140625" style="9" customWidth="1"/>
    <col min="14976" max="14976" width="11.5703125" style="9" customWidth="1"/>
    <col min="14977" max="14977" width="18.140625" style="9" customWidth="1"/>
    <col min="14978" max="14978" width="13.140625" style="9" customWidth="1"/>
    <col min="14979" max="14979" width="12.28515625" style="9" customWidth="1"/>
    <col min="14980" max="15217" width="9.140625" style="9"/>
    <col min="15218" max="15218" width="1.42578125" style="9" customWidth="1"/>
    <col min="15219" max="15219" width="59.5703125" style="9" customWidth="1"/>
    <col min="15220" max="15220" width="9.140625" style="9" customWidth="1"/>
    <col min="15221" max="15222" width="3.85546875" style="9" customWidth="1"/>
    <col min="15223" max="15223" width="10.5703125" style="9" customWidth="1"/>
    <col min="15224" max="15224" width="3.85546875" style="9" customWidth="1"/>
    <col min="15225" max="15227" width="14.42578125" style="9" customWidth="1"/>
    <col min="15228" max="15228" width="4.140625" style="9" customWidth="1"/>
    <col min="15229" max="15229" width="15" style="9" customWidth="1"/>
    <col min="15230" max="15231" width="9.140625" style="9" customWidth="1"/>
    <col min="15232" max="15232" width="11.5703125" style="9" customWidth="1"/>
    <col min="15233" max="15233" width="18.140625" style="9" customWidth="1"/>
    <col min="15234" max="15234" width="13.140625" style="9" customWidth="1"/>
    <col min="15235" max="15235" width="12.28515625" style="9" customWidth="1"/>
    <col min="15236" max="15473" width="9.140625" style="9"/>
    <col min="15474" max="15474" width="1.42578125" style="9" customWidth="1"/>
    <col min="15475" max="15475" width="59.5703125" style="9" customWidth="1"/>
    <col min="15476" max="15476" width="9.140625" style="9" customWidth="1"/>
    <col min="15477" max="15478" width="3.85546875" style="9" customWidth="1"/>
    <col min="15479" max="15479" width="10.5703125" style="9" customWidth="1"/>
    <col min="15480" max="15480" width="3.85546875" style="9" customWidth="1"/>
    <col min="15481" max="15483" width="14.42578125" style="9" customWidth="1"/>
    <col min="15484" max="15484" width="4.140625" style="9" customWidth="1"/>
    <col min="15485" max="15485" width="15" style="9" customWidth="1"/>
    <col min="15486" max="15487" width="9.140625" style="9" customWidth="1"/>
    <col min="15488" max="15488" width="11.5703125" style="9" customWidth="1"/>
    <col min="15489" max="15489" width="18.140625" style="9" customWidth="1"/>
    <col min="15490" max="15490" width="13.140625" style="9" customWidth="1"/>
    <col min="15491" max="15491" width="12.28515625" style="9" customWidth="1"/>
    <col min="15492" max="15729" width="9.140625" style="9"/>
    <col min="15730" max="15730" width="1.42578125" style="9" customWidth="1"/>
    <col min="15731" max="15731" width="59.5703125" style="9" customWidth="1"/>
    <col min="15732" max="15732" width="9.140625" style="9" customWidth="1"/>
    <col min="15733" max="15734" width="3.85546875" style="9" customWidth="1"/>
    <col min="15735" max="15735" width="10.5703125" style="9" customWidth="1"/>
    <col min="15736" max="15736" width="3.85546875" style="9" customWidth="1"/>
    <col min="15737" max="15739" width="14.42578125" style="9" customWidth="1"/>
    <col min="15740" max="15740" width="4.140625" style="9" customWidth="1"/>
    <col min="15741" max="15741" width="15" style="9" customWidth="1"/>
    <col min="15742" max="15743" width="9.140625" style="9" customWidth="1"/>
    <col min="15744" max="15744" width="11.5703125" style="9" customWidth="1"/>
    <col min="15745" max="15745" width="18.140625" style="9" customWidth="1"/>
    <col min="15746" max="15746" width="13.140625" style="9" customWidth="1"/>
    <col min="15747" max="15747" width="12.28515625" style="9" customWidth="1"/>
    <col min="15748" max="15985" width="9.140625" style="9"/>
    <col min="15986" max="15986" width="1.42578125" style="9" customWidth="1"/>
    <col min="15987" max="15987" width="59.5703125" style="9" customWidth="1"/>
    <col min="15988" max="15988" width="9.140625" style="9" customWidth="1"/>
    <col min="15989" max="15990" width="3.85546875" style="9" customWidth="1"/>
    <col min="15991" max="15991" width="10.5703125" style="9" customWidth="1"/>
    <col min="15992" max="15992" width="3.85546875" style="9" customWidth="1"/>
    <col min="15993" max="15995" width="14.42578125" style="9" customWidth="1"/>
    <col min="15996" max="15996" width="4.140625" style="9" customWidth="1"/>
    <col min="15997" max="15997" width="15" style="9" customWidth="1"/>
    <col min="15998" max="15999" width="9.140625" style="9" customWidth="1"/>
    <col min="16000" max="16000" width="11.5703125" style="9" customWidth="1"/>
    <col min="16001" max="16001" width="18.140625" style="9" customWidth="1"/>
    <col min="16002" max="16002" width="13.140625" style="9" customWidth="1"/>
    <col min="16003" max="16003" width="12.28515625" style="9" customWidth="1"/>
    <col min="16004" max="16384" width="9.140625" style="9"/>
  </cols>
  <sheetData>
    <row r="1" spans="1:12" s="10" customFormat="1" ht="9.75" customHeight="1" x14ac:dyDescent="0.25">
      <c r="A1" s="9"/>
      <c r="E1" s="11"/>
      <c r="F1" s="11"/>
      <c r="G1" s="76"/>
      <c r="H1" s="2"/>
      <c r="I1" s="2"/>
      <c r="J1" s="2"/>
      <c r="K1" s="2"/>
      <c r="L1" s="2"/>
    </row>
    <row r="2" spans="1:12" s="10" customFormat="1" ht="9.75" customHeight="1" x14ac:dyDescent="0.25">
      <c r="A2" s="9"/>
      <c r="E2" s="11"/>
      <c r="F2" s="11"/>
      <c r="G2" s="44"/>
      <c r="H2" s="13"/>
      <c r="I2" s="13"/>
      <c r="J2" s="13"/>
      <c r="K2" s="13"/>
      <c r="L2" s="13"/>
    </row>
    <row r="3" spans="1:12" ht="9.75" customHeight="1" x14ac:dyDescent="0.25">
      <c r="A3" s="262" t="s">
        <v>519</v>
      </c>
      <c r="B3" s="262"/>
      <c r="C3" s="262"/>
      <c r="D3" s="262"/>
      <c r="E3" s="262"/>
      <c r="F3" s="262"/>
      <c r="G3" s="262"/>
      <c r="H3" s="262"/>
      <c r="I3" s="262"/>
      <c r="J3" s="262"/>
      <c r="K3" s="262"/>
      <c r="L3" s="262"/>
    </row>
    <row r="4" spans="1:12" s="24" customFormat="1" ht="9.75" customHeight="1" x14ac:dyDescent="0.25">
      <c r="A4" s="22"/>
      <c r="B4" s="22"/>
      <c r="C4" s="22"/>
      <c r="D4" s="22"/>
      <c r="E4" s="23"/>
      <c r="F4" s="23"/>
      <c r="G4" s="23"/>
      <c r="H4" s="25"/>
      <c r="I4" s="22"/>
      <c r="J4" s="119"/>
      <c r="K4" s="119"/>
      <c r="L4" s="119"/>
    </row>
    <row r="5" spans="1:12" ht="32.25" customHeight="1" x14ac:dyDescent="0.25">
      <c r="A5" s="75" t="s">
        <v>0</v>
      </c>
      <c r="B5" s="75"/>
      <c r="C5" s="75"/>
      <c r="D5" s="75"/>
      <c r="E5" s="75" t="s">
        <v>1</v>
      </c>
      <c r="F5" s="3" t="s">
        <v>2</v>
      </c>
      <c r="G5" s="3" t="s">
        <v>3</v>
      </c>
      <c r="H5" s="4" t="s">
        <v>4</v>
      </c>
      <c r="I5" s="3" t="s">
        <v>5</v>
      </c>
      <c r="J5" s="161" t="s">
        <v>710</v>
      </c>
      <c r="K5" s="161" t="s">
        <v>491</v>
      </c>
      <c r="L5" s="161" t="s">
        <v>711</v>
      </c>
    </row>
    <row r="6" spans="1:12" ht="30" x14ac:dyDescent="0.25">
      <c r="A6" s="78" t="s">
        <v>10</v>
      </c>
      <c r="B6" s="79"/>
      <c r="C6" s="79"/>
      <c r="D6" s="79"/>
      <c r="E6" s="75">
        <v>854</v>
      </c>
      <c r="F6" s="3" t="s">
        <v>11</v>
      </c>
      <c r="G6" s="3"/>
      <c r="H6" s="4"/>
      <c r="I6" s="3"/>
      <c r="J6" s="15" t="e">
        <f t="shared" ref="J6:L6" si="0">J7+J13+J58+J62+J80+J84</f>
        <v>#REF!</v>
      </c>
      <c r="K6" s="15" t="e">
        <f t="shared" si="0"/>
        <v>#REF!</v>
      </c>
      <c r="L6" s="15" t="e">
        <f t="shared" si="0"/>
        <v>#REF!</v>
      </c>
    </row>
    <row r="7" spans="1:12" ht="27.75" customHeight="1" x14ac:dyDescent="0.25">
      <c r="A7" s="78" t="s">
        <v>145</v>
      </c>
      <c r="B7" s="79"/>
      <c r="C7" s="79"/>
      <c r="D7" s="79"/>
      <c r="E7" s="75">
        <v>854</v>
      </c>
      <c r="F7" s="3" t="s">
        <v>11</v>
      </c>
      <c r="G7" s="3" t="s">
        <v>46</v>
      </c>
      <c r="H7" s="4"/>
      <c r="I7" s="3"/>
      <c r="J7" s="15">
        <f t="shared" ref="J7:L7" si="1">J8</f>
        <v>387800</v>
      </c>
      <c r="K7" s="15">
        <f t="shared" si="1"/>
        <v>387800</v>
      </c>
      <c r="L7" s="15">
        <f t="shared" si="1"/>
        <v>180087.52000000002</v>
      </c>
    </row>
    <row r="8" spans="1:12" ht="27.75" customHeight="1" x14ac:dyDescent="0.25">
      <c r="A8" s="78" t="s">
        <v>19</v>
      </c>
      <c r="B8" s="75"/>
      <c r="C8" s="75"/>
      <c r="D8" s="75"/>
      <c r="E8" s="75">
        <v>854</v>
      </c>
      <c r="F8" s="3" t="s">
        <v>16</v>
      </c>
      <c r="G8" s="3" t="s">
        <v>46</v>
      </c>
      <c r="H8" s="88" t="s">
        <v>146</v>
      </c>
      <c r="I8" s="3"/>
      <c r="J8" s="15">
        <f t="shared" ref="J8:L8" si="2">J9+J11</f>
        <v>387800</v>
      </c>
      <c r="K8" s="15">
        <f t="shared" si="2"/>
        <v>387800</v>
      </c>
      <c r="L8" s="15">
        <f t="shared" si="2"/>
        <v>180087.52000000002</v>
      </c>
    </row>
    <row r="9" spans="1:12" ht="27.75" customHeight="1" x14ac:dyDescent="0.25">
      <c r="A9" s="78" t="s">
        <v>15</v>
      </c>
      <c r="B9" s="75"/>
      <c r="C9" s="75"/>
      <c r="D9" s="75"/>
      <c r="E9" s="75">
        <v>854</v>
      </c>
      <c r="F9" s="3" t="s">
        <v>11</v>
      </c>
      <c r="G9" s="3" t="s">
        <v>46</v>
      </c>
      <c r="H9" s="88" t="s">
        <v>146</v>
      </c>
      <c r="I9" s="3" t="s">
        <v>17</v>
      </c>
      <c r="J9" s="15">
        <f t="shared" ref="J9:L9" si="3">J10</f>
        <v>331400</v>
      </c>
      <c r="K9" s="15">
        <f t="shared" si="3"/>
        <v>331400</v>
      </c>
      <c r="L9" s="15">
        <f t="shared" si="3"/>
        <v>154569.48000000001</v>
      </c>
    </row>
    <row r="10" spans="1:12" ht="27.75" customHeight="1" x14ac:dyDescent="0.25">
      <c r="A10" s="78" t="s">
        <v>8</v>
      </c>
      <c r="B10" s="75"/>
      <c r="C10" s="75"/>
      <c r="D10" s="75"/>
      <c r="E10" s="75">
        <v>854</v>
      </c>
      <c r="F10" s="3" t="s">
        <v>11</v>
      </c>
      <c r="G10" s="3" t="s">
        <v>46</v>
      </c>
      <c r="H10" s="88" t="s">
        <v>146</v>
      </c>
      <c r="I10" s="3" t="s">
        <v>18</v>
      </c>
      <c r="J10" s="15">
        <f>'6.ВС'!J363</f>
        <v>331400</v>
      </c>
      <c r="K10" s="15">
        <f>'6.ВС'!K363</f>
        <v>331400</v>
      </c>
      <c r="L10" s="15">
        <f>'6.ВС'!L363</f>
        <v>154569.48000000001</v>
      </c>
    </row>
    <row r="11" spans="1:12" ht="27.75" customHeight="1" x14ac:dyDescent="0.25">
      <c r="A11" s="79" t="s">
        <v>20</v>
      </c>
      <c r="B11" s="75"/>
      <c r="C11" s="75"/>
      <c r="D11" s="75"/>
      <c r="E11" s="75">
        <v>854</v>
      </c>
      <c r="F11" s="3" t="s">
        <v>11</v>
      </c>
      <c r="G11" s="3" t="s">
        <v>46</v>
      </c>
      <c r="H11" s="88" t="s">
        <v>146</v>
      </c>
      <c r="I11" s="3" t="s">
        <v>21</v>
      </c>
      <c r="J11" s="15">
        <f t="shared" ref="J11:L11" si="4">J12</f>
        <v>56400</v>
      </c>
      <c r="K11" s="15">
        <f t="shared" si="4"/>
        <v>56400</v>
      </c>
      <c r="L11" s="15">
        <f t="shared" si="4"/>
        <v>25518.04</v>
      </c>
    </row>
    <row r="12" spans="1:12" ht="27.75" customHeight="1" x14ac:dyDescent="0.25">
      <c r="A12" s="79" t="s">
        <v>9</v>
      </c>
      <c r="B12" s="75"/>
      <c r="C12" s="75"/>
      <c r="D12" s="75"/>
      <c r="E12" s="75">
        <v>854</v>
      </c>
      <c r="F12" s="3" t="s">
        <v>11</v>
      </c>
      <c r="G12" s="3" t="s">
        <v>46</v>
      </c>
      <c r="H12" s="88" t="s">
        <v>146</v>
      </c>
      <c r="I12" s="3" t="s">
        <v>22</v>
      </c>
      <c r="J12" s="15">
        <f>'6.ВС'!J365</f>
        <v>56400</v>
      </c>
      <c r="K12" s="15">
        <f>'6.ВС'!K365</f>
        <v>56400</v>
      </c>
      <c r="L12" s="15">
        <f>'6.ВС'!L365</f>
        <v>25518.04</v>
      </c>
    </row>
    <row r="13" spans="1:12" ht="27.75" customHeight="1" x14ac:dyDescent="0.25">
      <c r="A13" s="78" t="s">
        <v>12</v>
      </c>
      <c r="B13" s="79"/>
      <c r="C13" s="79"/>
      <c r="D13" s="79"/>
      <c r="E13" s="75">
        <v>851</v>
      </c>
      <c r="F13" s="3" t="s">
        <v>11</v>
      </c>
      <c r="G13" s="3" t="s">
        <v>13</v>
      </c>
      <c r="H13" s="4"/>
      <c r="I13" s="3"/>
      <c r="J13" s="15" t="e">
        <f t="shared" ref="J13:L13" si="5">J14+J19+J24+J29+J34+J37+J55+J46+J49+J52</f>
        <v>#REF!</v>
      </c>
      <c r="K13" s="15" t="e">
        <f t="shared" si="5"/>
        <v>#REF!</v>
      </c>
      <c r="L13" s="15" t="e">
        <f t="shared" si="5"/>
        <v>#REF!</v>
      </c>
    </row>
    <row r="14" spans="1:12" ht="27.75" customHeight="1" x14ac:dyDescent="0.25">
      <c r="A14" s="47" t="s">
        <v>682</v>
      </c>
      <c r="B14" s="102"/>
      <c r="C14" s="102"/>
      <c r="D14" s="102"/>
      <c r="E14" s="4">
        <v>851</v>
      </c>
      <c r="F14" s="3" t="s">
        <v>11</v>
      </c>
      <c r="G14" s="3" t="s">
        <v>13</v>
      </c>
      <c r="H14" s="127" t="s">
        <v>676</v>
      </c>
      <c r="I14" s="3"/>
      <c r="J14" s="15">
        <f t="shared" ref="J14:L14" si="6">J15+J17</f>
        <v>783270</v>
      </c>
      <c r="K14" s="15">
        <f t="shared" si="6"/>
        <v>783270</v>
      </c>
      <c r="L14" s="15">
        <f t="shared" si="6"/>
        <v>244940.21000000002</v>
      </c>
    </row>
    <row r="15" spans="1:12" ht="27.75" customHeight="1" x14ac:dyDescent="0.25">
      <c r="A15" s="47" t="s">
        <v>15</v>
      </c>
      <c r="B15" s="102"/>
      <c r="C15" s="102"/>
      <c r="D15" s="102"/>
      <c r="E15" s="4">
        <v>851</v>
      </c>
      <c r="F15" s="3" t="s">
        <v>11</v>
      </c>
      <c r="G15" s="3" t="s">
        <v>13</v>
      </c>
      <c r="H15" s="127" t="s">
        <v>676</v>
      </c>
      <c r="I15" s="3" t="s">
        <v>17</v>
      </c>
      <c r="J15" s="15">
        <f t="shared" ref="J15:L15" si="7">J16</f>
        <v>471100</v>
      </c>
      <c r="K15" s="15">
        <f t="shared" si="7"/>
        <v>471100</v>
      </c>
      <c r="L15" s="15">
        <f t="shared" si="7"/>
        <v>191685.76000000001</v>
      </c>
    </row>
    <row r="16" spans="1:12" ht="27.75" customHeight="1" x14ac:dyDescent="0.25">
      <c r="A16" s="47" t="s">
        <v>470</v>
      </c>
      <c r="B16" s="102"/>
      <c r="C16" s="102"/>
      <c r="D16" s="102"/>
      <c r="E16" s="4">
        <v>851</v>
      </c>
      <c r="F16" s="3" t="s">
        <v>11</v>
      </c>
      <c r="G16" s="3" t="s">
        <v>13</v>
      </c>
      <c r="H16" s="127" t="s">
        <v>676</v>
      </c>
      <c r="I16" s="3" t="s">
        <v>18</v>
      </c>
      <c r="J16" s="15">
        <f>'6.ВС'!J11</f>
        <v>471100</v>
      </c>
      <c r="K16" s="15">
        <f>'6.ВС'!K11</f>
        <v>471100</v>
      </c>
      <c r="L16" s="15">
        <f>'6.ВС'!L11</f>
        <v>191685.76000000001</v>
      </c>
    </row>
    <row r="17" spans="1:12" ht="27.75" customHeight="1" x14ac:dyDescent="0.25">
      <c r="A17" s="47" t="s">
        <v>20</v>
      </c>
      <c r="B17" s="102"/>
      <c r="C17" s="102"/>
      <c r="D17" s="102"/>
      <c r="E17" s="4">
        <v>851</v>
      </c>
      <c r="F17" s="3" t="s">
        <v>11</v>
      </c>
      <c r="G17" s="3" t="s">
        <v>13</v>
      </c>
      <c r="H17" s="127" t="s">
        <v>676</v>
      </c>
      <c r="I17" s="3" t="s">
        <v>21</v>
      </c>
      <c r="J17" s="15">
        <f t="shared" ref="J17:L17" si="8">J18</f>
        <v>312170</v>
      </c>
      <c r="K17" s="15">
        <f t="shared" si="8"/>
        <v>312170</v>
      </c>
      <c r="L17" s="15">
        <f t="shared" si="8"/>
        <v>53254.45</v>
      </c>
    </row>
    <row r="18" spans="1:12" ht="27.75" customHeight="1" x14ac:dyDescent="0.25">
      <c r="A18" s="47" t="s">
        <v>9</v>
      </c>
      <c r="B18" s="102"/>
      <c r="C18" s="102"/>
      <c r="D18" s="102"/>
      <c r="E18" s="4">
        <v>851</v>
      </c>
      <c r="F18" s="3" t="s">
        <v>11</v>
      </c>
      <c r="G18" s="3" t="s">
        <v>13</v>
      </c>
      <c r="H18" s="127" t="s">
        <v>676</v>
      </c>
      <c r="I18" s="3" t="s">
        <v>22</v>
      </c>
      <c r="J18" s="15">
        <f>'6.ВС'!J13</f>
        <v>312170</v>
      </c>
      <c r="K18" s="15">
        <f>'6.ВС'!K13</f>
        <v>312170</v>
      </c>
      <c r="L18" s="15">
        <f>'6.ВС'!L13</f>
        <v>53254.45</v>
      </c>
    </row>
    <row r="19" spans="1:12" ht="27.75" customHeight="1" x14ac:dyDescent="0.25">
      <c r="A19" s="47" t="s">
        <v>683</v>
      </c>
      <c r="B19" s="102"/>
      <c r="C19" s="102"/>
      <c r="D19" s="102"/>
      <c r="E19" s="4">
        <v>851</v>
      </c>
      <c r="F19" s="3" t="s">
        <v>11</v>
      </c>
      <c r="G19" s="3" t="s">
        <v>13</v>
      </c>
      <c r="H19" s="127" t="s">
        <v>677</v>
      </c>
      <c r="I19" s="3"/>
      <c r="J19" s="15">
        <f t="shared" ref="J19:L19" si="9">J20+J22</f>
        <v>522380</v>
      </c>
      <c r="K19" s="15">
        <f t="shared" si="9"/>
        <v>522380</v>
      </c>
      <c r="L19" s="15">
        <f t="shared" si="9"/>
        <v>172100.01</v>
      </c>
    </row>
    <row r="20" spans="1:12" ht="27.75" customHeight="1" x14ac:dyDescent="0.25">
      <c r="A20" s="47" t="s">
        <v>15</v>
      </c>
      <c r="B20" s="102"/>
      <c r="C20" s="102"/>
      <c r="D20" s="102"/>
      <c r="E20" s="4">
        <v>851</v>
      </c>
      <c r="F20" s="3" t="s">
        <v>11</v>
      </c>
      <c r="G20" s="3" t="s">
        <v>13</v>
      </c>
      <c r="H20" s="127" t="s">
        <v>677</v>
      </c>
      <c r="I20" s="3" t="s">
        <v>17</v>
      </c>
      <c r="J20" s="15">
        <f t="shared" ref="J20:L20" si="10">J21</f>
        <v>310530</v>
      </c>
      <c r="K20" s="15">
        <f t="shared" si="10"/>
        <v>310530</v>
      </c>
      <c r="L20" s="15">
        <f t="shared" si="10"/>
        <v>137156.18</v>
      </c>
    </row>
    <row r="21" spans="1:12" ht="27.75" customHeight="1" x14ac:dyDescent="0.25">
      <c r="A21" s="47" t="s">
        <v>470</v>
      </c>
      <c r="B21" s="102"/>
      <c r="C21" s="102"/>
      <c r="D21" s="102"/>
      <c r="E21" s="4">
        <v>851</v>
      </c>
      <c r="F21" s="3" t="s">
        <v>11</v>
      </c>
      <c r="G21" s="3" t="s">
        <v>13</v>
      </c>
      <c r="H21" s="127" t="s">
        <v>677</v>
      </c>
      <c r="I21" s="3" t="s">
        <v>18</v>
      </c>
      <c r="J21" s="15">
        <f>'6.ВС'!J16</f>
        <v>310530</v>
      </c>
      <c r="K21" s="15">
        <f>'6.ВС'!K16</f>
        <v>310530</v>
      </c>
      <c r="L21" s="15">
        <f>'6.ВС'!L16</f>
        <v>137156.18</v>
      </c>
    </row>
    <row r="22" spans="1:12" ht="27.75" customHeight="1" x14ac:dyDescent="0.25">
      <c r="A22" s="47" t="s">
        <v>20</v>
      </c>
      <c r="B22" s="102"/>
      <c r="C22" s="102"/>
      <c r="D22" s="102"/>
      <c r="E22" s="4">
        <v>851</v>
      </c>
      <c r="F22" s="3" t="s">
        <v>11</v>
      </c>
      <c r="G22" s="3" t="s">
        <v>13</v>
      </c>
      <c r="H22" s="127" t="s">
        <v>677</v>
      </c>
      <c r="I22" s="3" t="s">
        <v>21</v>
      </c>
      <c r="J22" s="15">
        <f t="shared" ref="J22:L22" si="11">J23</f>
        <v>211850</v>
      </c>
      <c r="K22" s="15">
        <f t="shared" si="11"/>
        <v>211850</v>
      </c>
      <c r="L22" s="15">
        <f t="shared" si="11"/>
        <v>34943.83</v>
      </c>
    </row>
    <row r="23" spans="1:12" ht="27.75" customHeight="1" x14ac:dyDescent="0.25">
      <c r="A23" s="47" t="s">
        <v>9</v>
      </c>
      <c r="B23" s="102"/>
      <c r="C23" s="102"/>
      <c r="D23" s="102"/>
      <c r="E23" s="4">
        <v>851</v>
      </c>
      <c r="F23" s="3" t="s">
        <v>11</v>
      </c>
      <c r="G23" s="3" t="s">
        <v>13</v>
      </c>
      <c r="H23" s="127" t="s">
        <v>677</v>
      </c>
      <c r="I23" s="3" t="s">
        <v>22</v>
      </c>
      <c r="J23" s="15">
        <f>'6.ВС'!J18</f>
        <v>211850</v>
      </c>
      <c r="K23" s="15">
        <f>'6.ВС'!K18</f>
        <v>211850</v>
      </c>
      <c r="L23" s="15">
        <f>'6.ВС'!L18</f>
        <v>34943.83</v>
      </c>
    </row>
    <row r="24" spans="1:12" ht="27.75" customHeight="1" x14ac:dyDescent="0.25">
      <c r="A24" s="47" t="s">
        <v>684</v>
      </c>
      <c r="B24" s="102"/>
      <c r="C24" s="102"/>
      <c r="D24" s="102"/>
      <c r="E24" s="4">
        <v>851</v>
      </c>
      <c r="F24" s="3" t="s">
        <v>11</v>
      </c>
      <c r="G24" s="3" t="s">
        <v>13</v>
      </c>
      <c r="H24" s="127" t="s">
        <v>678</v>
      </c>
      <c r="I24" s="3"/>
      <c r="J24" s="15">
        <f t="shared" ref="J24:L24" si="12">J25+J27</f>
        <v>400</v>
      </c>
      <c r="K24" s="15">
        <f t="shared" si="12"/>
        <v>400</v>
      </c>
      <c r="L24" s="15">
        <f t="shared" si="12"/>
        <v>400</v>
      </c>
    </row>
    <row r="25" spans="1:12" ht="27.75" customHeight="1" x14ac:dyDescent="0.25">
      <c r="A25" s="47" t="s">
        <v>20</v>
      </c>
      <c r="B25" s="102"/>
      <c r="C25" s="102"/>
      <c r="D25" s="102"/>
      <c r="E25" s="4">
        <v>851</v>
      </c>
      <c r="F25" s="3" t="s">
        <v>11</v>
      </c>
      <c r="G25" s="3" t="s">
        <v>13</v>
      </c>
      <c r="H25" s="127" t="s">
        <v>678</v>
      </c>
      <c r="I25" s="3" t="s">
        <v>21</v>
      </c>
      <c r="J25" s="15">
        <f t="shared" ref="J25:L25" si="13">J26</f>
        <v>200</v>
      </c>
      <c r="K25" s="15">
        <f t="shared" si="13"/>
        <v>200</v>
      </c>
      <c r="L25" s="15">
        <f t="shared" si="13"/>
        <v>200</v>
      </c>
    </row>
    <row r="26" spans="1:12" ht="27.75" customHeight="1" x14ac:dyDescent="0.25">
      <c r="A26" s="47" t="s">
        <v>9</v>
      </c>
      <c r="B26" s="102"/>
      <c r="C26" s="102"/>
      <c r="D26" s="102"/>
      <c r="E26" s="4">
        <v>851</v>
      </c>
      <c r="F26" s="3" t="s">
        <v>11</v>
      </c>
      <c r="G26" s="3" t="s">
        <v>13</v>
      </c>
      <c r="H26" s="127" t="s">
        <v>678</v>
      </c>
      <c r="I26" s="3" t="s">
        <v>22</v>
      </c>
      <c r="J26" s="15">
        <f>'6.ВС'!J21</f>
        <v>200</v>
      </c>
      <c r="K26" s="15">
        <f>'6.ВС'!K21</f>
        <v>200</v>
      </c>
      <c r="L26" s="15">
        <f>'6.ВС'!L21</f>
        <v>200</v>
      </c>
    </row>
    <row r="27" spans="1:12" ht="27.75" customHeight="1" x14ac:dyDescent="0.25">
      <c r="A27" s="47" t="s">
        <v>34</v>
      </c>
      <c r="B27" s="133"/>
      <c r="C27" s="133"/>
      <c r="D27" s="133"/>
      <c r="E27" s="4">
        <v>851</v>
      </c>
      <c r="F27" s="3" t="s">
        <v>11</v>
      </c>
      <c r="G27" s="3" t="s">
        <v>13</v>
      </c>
      <c r="H27" s="127" t="s">
        <v>678</v>
      </c>
      <c r="I27" s="3" t="s">
        <v>35</v>
      </c>
      <c r="J27" s="15">
        <f t="shared" ref="J27:L27" si="14">J28</f>
        <v>200</v>
      </c>
      <c r="K27" s="15">
        <f t="shared" si="14"/>
        <v>200</v>
      </c>
      <c r="L27" s="15">
        <f t="shared" si="14"/>
        <v>200</v>
      </c>
    </row>
    <row r="28" spans="1:12" ht="27.75" customHeight="1" x14ac:dyDescent="0.25">
      <c r="A28" s="47" t="s">
        <v>36</v>
      </c>
      <c r="B28" s="133"/>
      <c r="C28" s="133"/>
      <c r="D28" s="133"/>
      <c r="E28" s="4">
        <v>851</v>
      </c>
      <c r="F28" s="3" t="s">
        <v>11</v>
      </c>
      <c r="G28" s="3" t="s">
        <v>13</v>
      </c>
      <c r="H28" s="127" t="s">
        <v>678</v>
      </c>
      <c r="I28" s="3" t="s">
        <v>37</v>
      </c>
      <c r="J28" s="15">
        <f>'6.ВС'!J23</f>
        <v>200</v>
      </c>
      <c r="K28" s="15">
        <f>'6.ВС'!K23</f>
        <v>200</v>
      </c>
      <c r="L28" s="15">
        <f>'6.ВС'!L23</f>
        <v>200</v>
      </c>
    </row>
    <row r="29" spans="1:12" ht="27.75" customHeight="1" x14ac:dyDescent="0.25">
      <c r="A29" s="128" t="s">
        <v>65</v>
      </c>
      <c r="B29" s="126"/>
      <c r="C29" s="126"/>
      <c r="D29" s="126"/>
      <c r="E29" s="102">
        <v>851</v>
      </c>
      <c r="F29" s="130" t="s">
        <v>11</v>
      </c>
      <c r="G29" s="130" t="s">
        <v>13</v>
      </c>
      <c r="H29" s="131" t="s">
        <v>570</v>
      </c>
      <c r="I29" s="132"/>
      <c r="J29" s="15">
        <f t="shared" ref="J29:L29" si="15">J30+J32</f>
        <v>261090</v>
      </c>
      <c r="K29" s="15">
        <f t="shared" si="15"/>
        <v>261090</v>
      </c>
      <c r="L29" s="15">
        <f t="shared" si="15"/>
        <v>85199.74</v>
      </c>
    </row>
    <row r="30" spans="1:12" ht="27.75" customHeight="1" x14ac:dyDescent="0.25">
      <c r="A30" s="128" t="s">
        <v>15</v>
      </c>
      <c r="B30" s="126"/>
      <c r="C30" s="126"/>
      <c r="D30" s="126"/>
      <c r="E30" s="102">
        <v>851</v>
      </c>
      <c r="F30" s="130" t="s">
        <v>11</v>
      </c>
      <c r="G30" s="130" t="s">
        <v>13</v>
      </c>
      <c r="H30" s="131" t="s">
        <v>570</v>
      </c>
      <c r="I30" s="130" t="s">
        <v>17</v>
      </c>
      <c r="J30" s="15">
        <f t="shared" ref="J30:L30" si="16">J31</f>
        <v>165750</v>
      </c>
      <c r="K30" s="15">
        <f t="shared" si="16"/>
        <v>165750</v>
      </c>
      <c r="L30" s="15">
        <f t="shared" si="16"/>
        <v>64726.700000000004</v>
      </c>
    </row>
    <row r="31" spans="1:12" ht="27.75" customHeight="1" x14ac:dyDescent="0.25">
      <c r="A31" s="128" t="s">
        <v>8</v>
      </c>
      <c r="B31" s="125"/>
      <c r="C31" s="125"/>
      <c r="D31" s="125"/>
      <c r="E31" s="102">
        <v>851</v>
      </c>
      <c r="F31" s="130" t="s">
        <v>11</v>
      </c>
      <c r="G31" s="130" t="s">
        <v>13</v>
      </c>
      <c r="H31" s="131" t="s">
        <v>570</v>
      </c>
      <c r="I31" s="130" t="s">
        <v>18</v>
      </c>
      <c r="J31" s="15">
        <f>'6.ВС'!J26</f>
        <v>165750</v>
      </c>
      <c r="K31" s="15">
        <f>'6.ВС'!K26</f>
        <v>165750</v>
      </c>
      <c r="L31" s="15">
        <f>'6.ВС'!L26</f>
        <v>64726.700000000004</v>
      </c>
    </row>
    <row r="32" spans="1:12" ht="27.75" customHeight="1" x14ac:dyDescent="0.25">
      <c r="A32" s="129" t="s">
        <v>20</v>
      </c>
      <c r="B32" s="125"/>
      <c r="C32" s="125"/>
      <c r="D32" s="125"/>
      <c r="E32" s="102">
        <v>851</v>
      </c>
      <c r="F32" s="130" t="s">
        <v>11</v>
      </c>
      <c r="G32" s="130" t="s">
        <v>13</v>
      </c>
      <c r="H32" s="131" t="s">
        <v>570</v>
      </c>
      <c r="I32" s="130" t="s">
        <v>21</v>
      </c>
      <c r="J32" s="15">
        <f t="shared" ref="J32:L32" si="17">J33</f>
        <v>95340</v>
      </c>
      <c r="K32" s="15">
        <f t="shared" si="17"/>
        <v>95340</v>
      </c>
      <c r="L32" s="15">
        <f t="shared" si="17"/>
        <v>20473.04</v>
      </c>
    </row>
    <row r="33" spans="1:12" ht="27.75" customHeight="1" x14ac:dyDescent="0.25">
      <c r="A33" s="129" t="s">
        <v>9</v>
      </c>
      <c r="B33" s="126"/>
      <c r="C33" s="126"/>
      <c r="D33" s="126"/>
      <c r="E33" s="102">
        <v>851</v>
      </c>
      <c r="F33" s="130" t="s">
        <v>11</v>
      </c>
      <c r="G33" s="130" t="s">
        <v>13</v>
      </c>
      <c r="H33" s="131" t="s">
        <v>570</v>
      </c>
      <c r="I33" s="130" t="s">
        <v>22</v>
      </c>
      <c r="J33" s="15">
        <f>'6.ВС'!J28</f>
        <v>95340</v>
      </c>
      <c r="K33" s="15">
        <f>'6.ВС'!K28</f>
        <v>95340</v>
      </c>
      <c r="L33" s="15">
        <f>'6.ВС'!L28</f>
        <v>20473.04</v>
      </c>
    </row>
    <row r="34" spans="1:12" ht="27.75" customHeight="1" x14ac:dyDescent="0.25">
      <c r="A34" s="78" t="s">
        <v>14</v>
      </c>
      <c r="B34" s="79"/>
      <c r="C34" s="79"/>
      <c r="D34" s="79"/>
      <c r="E34" s="75">
        <v>851</v>
      </c>
      <c r="F34" s="3" t="s">
        <v>11</v>
      </c>
      <c r="G34" s="3" t="s">
        <v>13</v>
      </c>
      <c r="H34" s="116" t="s">
        <v>551</v>
      </c>
      <c r="I34" s="3"/>
      <c r="J34" s="15">
        <f t="shared" ref="J34:L35" si="18">J35</f>
        <v>1570200</v>
      </c>
      <c r="K34" s="15">
        <f t="shared" si="18"/>
        <v>1570200</v>
      </c>
      <c r="L34" s="15">
        <f t="shared" si="18"/>
        <v>663236.19000000006</v>
      </c>
    </row>
    <row r="35" spans="1:12" ht="27.75" customHeight="1" x14ac:dyDescent="0.25">
      <c r="A35" s="78" t="s">
        <v>15</v>
      </c>
      <c r="B35" s="79"/>
      <c r="C35" s="79"/>
      <c r="D35" s="79"/>
      <c r="E35" s="75">
        <v>851</v>
      </c>
      <c r="F35" s="3" t="s">
        <v>16</v>
      </c>
      <c r="G35" s="3" t="s">
        <v>13</v>
      </c>
      <c r="H35" s="116" t="s">
        <v>551</v>
      </c>
      <c r="I35" s="3" t="s">
        <v>17</v>
      </c>
      <c r="J35" s="15">
        <f t="shared" si="18"/>
        <v>1570200</v>
      </c>
      <c r="K35" s="15">
        <f t="shared" si="18"/>
        <v>1570200</v>
      </c>
      <c r="L35" s="15">
        <f t="shared" si="18"/>
        <v>663236.19000000006</v>
      </c>
    </row>
    <row r="36" spans="1:12" ht="27.75" customHeight="1" x14ac:dyDescent="0.25">
      <c r="A36" s="78" t="s">
        <v>8</v>
      </c>
      <c r="B36" s="78"/>
      <c r="C36" s="78"/>
      <c r="D36" s="78"/>
      <c r="E36" s="75">
        <v>851</v>
      </c>
      <c r="F36" s="3" t="s">
        <v>11</v>
      </c>
      <c r="G36" s="3" t="s">
        <v>13</v>
      </c>
      <c r="H36" s="116" t="s">
        <v>551</v>
      </c>
      <c r="I36" s="3" t="s">
        <v>18</v>
      </c>
      <c r="J36" s="15">
        <f>'6.ВС'!J31</f>
        <v>1570200</v>
      </c>
      <c r="K36" s="15">
        <f>'6.ВС'!K31</f>
        <v>1570200</v>
      </c>
      <c r="L36" s="15">
        <f>'6.ВС'!L31</f>
        <v>663236.19000000006</v>
      </c>
    </row>
    <row r="37" spans="1:12" ht="27.75" customHeight="1" x14ac:dyDescent="0.25">
      <c r="A37" s="78" t="s">
        <v>19</v>
      </c>
      <c r="B37" s="78"/>
      <c r="C37" s="75"/>
      <c r="D37" s="75"/>
      <c r="E37" s="75">
        <v>851</v>
      </c>
      <c r="F37" s="3" t="s">
        <v>16</v>
      </c>
      <c r="G37" s="3" t="s">
        <v>13</v>
      </c>
      <c r="H37" s="116" t="s">
        <v>552</v>
      </c>
      <c r="I37" s="3"/>
      <c r="J37" s="15" t="e">
        <f t="shared" ref="J37:L37" si="19">J38+J40+J42+J44</f>
        <v>#REF!</v>
      </c>
      <c r="K37" s="15" t="e">
        <f t="shared" si="19"/>
        <v>#REF!</v>
      </c>
      <c r="L37" s="15" t="e">
        <f t="shared" si="19"/>
        <v>#REF!</v>
      </c>
    </row>
    <row r="38" spans="1:12" ht="27.75" customHeight="1" x14ac:dyDescent="0.25">
      <c r="A38" s="78" t="s">
        <v>15</v>
      </c>
      <c r="B38" s="75"/>
      <c r="C38" s="75"/>
      <c r="D38" s="75"/>
      <c r="E38" s="75">
        <v>851</v>
      </c>
      <c r="F38" s="3" t="s">
        <v>11</v>
      </c>
      <c r="G38" s="3" t="s">
        <v>13</v>
      </c>
      <c r="H38" s="116" t="s">
        <v>552</v>
      </c>
      <c r="I38" s="3" t="s">
        <v>17</v>
      </c>
      <c r="J38" s="15">
        <f t="shared" ref="J38:L38" si="20">J39</f>
        <v>17654900</v>
      </c>
      <c r="K38" s="15">
        <f t="shared" si="20"/>
        <v>17654900</v>
      </c>
      <c r="L38" s="15">
        <f t="shared" si="20"/>
        <v>6943365.9199999999</v>
      </c>
    </row>
    <row r="39" spans="1:12" ht="27.75" customHeight="1" x14ac:dyDescent="0.25">
      <c r="A39" s="78" t="s">
        <v>8</v>
      </c>
      <c r="B39" s="75"/>
      <c r="C39" s="75"/>
      <c r="D39" s="75"/>
      <c r="E39" s="75">
        <v>851</v>
      </c>
      <c r="F39" s="3" t="s">
        <v>11</v>
      </c>
      <c r="G39" s="3" t="s">
        <v>13</v>
      </c>
      <c r="H39" s="116" t="s">
        <v>552</v>
      </c>
      <c r="I39" s="3" t="s">
        <v>18</v>
      </c>
      <c r="J39" s="15">
        <f>'6.ВС'!J34</f>
        <v>17654900</v>
      </c>
      <c r="K39" s="15">
        <f>'6.ВС'!K34</f>
        <v>17654900</v>
      </c>
      <c r="L39" s="15">
        <f>'6.ВС'!L34</f>
        <v>6943365.9199999999</v>
      </c>
    </row>
    <row r="40" spans="1:12" ht="27.75" customHeight="1" x14ac:dyDescent="0.25">
      <c r="A40" s="79" t="s">
        <v>20</v>
      </c>
      <c r="B40" s="75"/>
      <c r="C40" s="75"/>
      <c r="D40" s="75"/>
      <c r="E40" s="75">
        <v>851</v>
      </c>
      <c r="F40" s="3" t="s">
        <v>11</v>
      </c>
      <c r="G40" s="3" t="s">
        <v>13</v>
      </c>
      <c r="H40" s="116" t="s">
        <v>552</v>
      </c>
      <c r="I40" s="3" t="s">
        <v>21</v>
      </c>
      <c r="J40" s="15">
        <f t="shared" ref="J40:L40" si="21">J41</f>
        <v>4733675</v>
      </c>
      <c r="K40" s="15">
        <f t="shared" si="21"/>
        <v>4733675</v>
      </c>
      <c r="L40" s="15">
        <f t="shared" si="21"/>
        <v>2287599.37</v>
      </c>
    </row>
    <row r="41" spans="1:12" ht="27.75" customHeight="1" x14ac:dyDescent="0.25">
      <c r="A41" s="79" t="s">
        <v>9</v>
      </c>
      <c r="B41" s="75"/>
      <c r="C41" s="75"/>
      <c r="D41" s="75"/>
      <c r="E41" s="75">
        <v>851</v>
      </c>
      <c r="F41" s="3" t="s">
        <v>11</v>
      </c>
      <c r="G41" s="3" t="s">
        <v>13</v>
      </c>
      <c r="H41" s="116" t="s">
        <v>552</v>
      </c>
      <c r="I41" s="3" t="s">
        <v>22</v>
      </c>
      <c r="J41" s="15">
        <f>'6.ВС'!J36</f>
        <v>4733675</v>
      </c>
      <c r="K41" s="15">
        <f>'6.ВС'!K36</f>
        <v>4733675</v>
      </c>
      <c r="L41" s="15">
        <f>'6.ВС'!L36</f>
        <v>2287599.37</v>
      </c>
    </row>
    <row r="42" spans="1:12" ht="27.75" customHeight="1" x14ac:dyDescent="0.25">
      <c r="A42" s="70" t="s">
        <v>96</v>
      </c>
      <c r="B42" s="75"/>
      <c r="C42" s="75"/>
      <c r="D42" s="75"/>
      <c r="E42" s="45">
        <v>851</v>
      </c>
      <c r="F42" s="57" t="s">
        <v>11</v>
      </c>
      <c r="G42" s="57" t="s">
        <v>13</v>
      </c>
      <c r="H42" s="116" t="s">
        <v>552</v>
      </c>
      <c r="I42" s="57" t="s">
        <v>97</v>
      </c>
      <c r="J42" s="15" t="e">
        <f t="shared" ref="J42:L42" si="22">J43</f>
        <v>#REF!</v>
      </c>
      <c r="K42" s="15" t="e">
        <f t="shared" si="22"/>
        <v>#REF!</v>
      </c>
      <c r="L42" s="15" t="e">
        <f t="shared" si="22"/>
        <v>#REF!</v>
      </c>
    </row>
    <row r="43" spans="1:12" ht="27.75" customHeight="1" x14ac:dyDescent="0.25">
      <c r="A43" s="70" t="s">
        <v>98</v>
      </c>
      <c r="B43" s="75"/>
      <c r="C43" s="75"/>
      <c r="D43" s="75"/>
      <c r="E43" s="45">
        <v>851</v>
      </c>
      <c r="F43" s="57" t="s">
        <v>11</v>
      </c>
      <c r="G43" s="57" t="s">
        <v>13</v>
      </c>
      <c r="H43" s="116" t="s">
        <v>552</v>
      </c>
      <c r="I43" s="57" t="s">
        <v>99</v>
      </c>
      <c r="J43" s="15" t="e">
        <f>'6.ВС'!#REF!</f>
        <v>#REF!</v>
      </c>
      <c r="K43" s="15" t="e">
        <f>'6.ВС'!#REF!</f>
        <v>#REF!</v>
      </c>
      <c r="L43" s="15" t="e">
        <f>'6.ВС'!#REF!</f>
        <v>#REF!</v>
      </c>
    </row>
    <row r="44" spans="1:12" ht="27.75" customHeight="1" x14ac:dyDescent="0.25">
      <c r="A44" s="79" t="s">
        <v>23</v>
      </c>
      <c r="B44" s="75"/>
      <c r="C44" s="75"/>
      <c r="D44" s="75"/>
      <c r="E44" s="75">
        <v>851</v>
      </c>
      <c r="F44" s="3" t="s">
        <v>11</v>
      </c>
      <c r="G44" s="3" t="s">
        <v>13</v>
      </c>
      <c r="H44" s="116" t="s">
        <v>552</v>
      </c>
      <c r="I44" s="3" t="s">
        <v>24</v>
      </c>
      <c r="J44" s="15">
        <f t="shared" ref="J44:L44" si="23">J45</f>
        <v>92300</v>
      </c>
      <c r="K44" s="15">
        <f t="shared" si="23"/>
        <v>92300</v>
      </c>
      <c r="L44" s="15">
        <f t="shared" si="23"/>
        <v>50182</v>
      </c>
    </row>
    <row r="45" spans="1:12" ht="27.75" customHeight="1" x14ac:dyDescent="0.25">
      <c r="A45" s="79" t="s">
        <v>25</v>
      </c>
      <c r="B45" s="75"/>
      <c r="C45" s="75"/>
      <c r="D45" s="75"/>
      <c r="E45" s="75">
        <v>851</v>
      </c>
      <c r="F45" s="3" t="s">
        <v>11</v>
      </c>
      <c r="G45" s="3" t="s">
        <v>13</v>
      </c>
      <c r="H45" s="116" t="s">
        <v>552</v>
      </c>
      <c r="I45" s="3" t="s">
        <v>26</v>
      </c>
      <c r="J45" s="15">
        <f>'6.ВС'!J38</f>
        <v>92300</v>
      </c>
      <c r="K45" s="15">
        <f>'6.ВС'!K38</f>
        <v>92300</v>
      </c>
      <c r="L45" s="15">
        <f>'6.ВС'!L38</f>
        <v>50182</v>
      </c>
    </row>
    <row r="46" spans="1:12" ht="27.75" customHeight="1" x14ac:dyDescent="0.25">
      <c r="A46" s="78" t="s">
        <v>664</v>
      </c>
      <c r="B46" s="78"/>
      <c r="C46" s="79"/>
      <c r="D46" s="79"/>
      <c r="E46" s="75">
        <v>851</v>
      </c>
      <c r="F46" s="3" t="s">
        <v>11</v>
      </c>
      <c r="G46" s="3" t="s">
        <v>13</v>
      </c>
      <c r="H46" s="116" t="s">
        <v>553</v>
      </c>
      <c r="I46" s="3"/>
      <c r="J46" s="15">
        <f t="shared" ref="J46:L47" si="24">J47</f>
        <v>100000</v>
      </c>
      <c r="K46" s="15">
        <f t="shared" si="24"/>
        <v>100000</v>
      </c>
      <c r="L46" s="15">
        <f t="shared" si="24"/>
        <v>54486.51</v>
      </c>
    </row>
    <row r="47" spans="1:12" ht="27.75" customHeight="1" x14ac:dyDescent="0.25">
      <c r="A47" s="79" t="s">
        <v>20</v>
      </c>
      <c r="B47" s="79"/>
      <c r="C47" s="79"/>
      <c r="D47" s="79"/>
      <c r="E47" s="75">
        <v>851</v>
      </c>
      <c r="F47" s="3" t="s">
        <v>11</v>
      </c>
      <c r="G47" s="3" t="s">
        <v>13</v>
      </c>
      <c r="H47" s="116" t="s">
        <v>553</v>
      </c>
      <c r="I47" s="3" t="s">
        <v>21</v>
      </c>
      <c r="J47" s="15">
        <f t="shared" si="24"/>
        <v>100000</v>
      </c>
      <c r="K47" s="15">
        <f t="shared" si="24"/>
        <v>100000</v>
      </c>
      <c r="L47" s="15">
        <f t="shared" si="24"/>
        <v>54486.51</v>
      </c>
    </row>
    <row r="48" spans="1:12" ht="27.75" customHeight="1" x14ac:dyDescent="0.25">
      <c r="A48" s="79" t="s">
        <v>9</v>
      </c>
      <c r="B48" s="79"/>
      <c r="C48" s="79"/>
      <c r="D48" s="79"/>
      <c r="E48" s="75">
        <v>851</v>
      </c>
      <c r="F48" s="3" t="s">
        <v>11</v>
      </c>
      <c r="G48" s="3" t="s">
        <v>13</v>
      </c>
      <c r="H48" s="116" t="s">
        <v>553</v>
      </c>
      <c r="I48" s="3" t="s">
        <v>22</v>
      </c>
      <c r="J48" s="15">
        <f>'6.ВС'!J41</f>
        <v>100000</v>
      </c>
      <c r="K48" s="15">
        <f>'6.ВС'!K41</f>
        <v>100000</v>
      </c>
      <c r="L48" s="15">
        <f>'6.ВС'!L41</f>
        <v>54486.51</v>
      </c>
    </row>
    <row r="49" spans="1:12" ht="27.75" customHeight="1" x14ac:dyDescent="0.25">
      <c r="A49" s="78" t="s">
        <v>523</v>
      </c>
      <c r="B49" s="78"/>
      <c r="C49" s="78"/>
      <c r="D49" s="78"/>
      <c r="E49" s="75">
        <v>851</v>
      </c>
      <c r="F49" s="3" t="s">
        <v>11</v>
      </c>
      <c r="G49" s="3" t="s">
        <v>13</v>
      </c>
      <c r="H49" s="116" t="s">
        <v>554</v>
      </c>
      <c r="I49" s="3"/>
      <c r="J49" s="15">
        <f t="shared" ref="J49:L50" si="25">J50</f>
        <v>100000</v>
      </c>
      <c r="K49" s="15">
        <f t="shared" si="25"/>
        <v>100000</v>
      </c>
      <c r="L49" s="15">
        <f t="shared" si="25"/>
        <v>25818.6</v>
      </c>
    </row>
    <row r="50" spans="1:12" ht="27.75" customHeight="1" x14ac:dyDescent="0.25">
      <c r="A50" s="1" t="s">
        <v>20</v>
      </c>
      <c r="B50" s="79"/>
      <c r="C50" s="79"/>
      <c r="D50" s="79"/>
      <c r="E50" s="75">
        <v>851</v>
      </c>
      <c r="F50" s="3" t="s">
        <v>11</v>
      </c>
      <c r="G50" s="3" t="s">
        <v>13</v>
      </c>
      <c r="H50" s="116" t="s">
        <v>554</v>
      </c>
      <c r="I50" s="3" t="s">
        <v>21</v>
      </c>
      <c r="J50" s="15">
        <f t="shared" si="25"/>
        <v>100000</v>
      </c>
      <c r="K50" s="15">
        <f t="shared" si="25"/>
        <v>100000</v>
      </c>
      <c r="L50" s="15">
        <f t="shared" si="25"/>
        <v>25818.6</v>
      </c>
    </row>
    <row r="51" spans="1:12" ht="27.75" customHeight="1" x14ac:dyDescent="0.25">
      <c r="A51" s="1" t="s">
        <v>9</v>
      </c>
      <c r="B51" s="79"/>
      <c r="C51" s="79"/>
      <c r="D51" s="79"/>
      <c r="E51" s="75">
        <v>851</v>
      </c>
      <c r="F51" s="3" t="s">
        <v>11</v>
      </c>
      <c r="G51" s="3" t="s">
        <v>13</v>
      </c>
      <c r="H51" s="116" t="s">
        <v>554</v>
      </c>
      <c r="I51" s="3" t="s">
        <v>22</v>
      </c>
      <c r="J51" s="15">
        <f>'6.ВС'!J44</f>
        <v>100000</v>
      </c>
      <c r="K51" s="15">
        <f>'6.ВС'!K44</f>
        <v>100000</v>
      </c>
      <c r="L51" s="15">
        <f>'6.ВС'!L44</f>
        <v>25818.6</v>
      </c>
    </row>
    <row r="52" spans="1:12" ht="27.75" customHeight="1" x14ac:dyDescent="0.25">
      <c r="A52" s="78" t="s">
        <v>28</v>
      </c>
      <c r="B52" s="78"/>
      <c r="C52" s="79"/>
      <c r="D52" s="79"/>
      <c r="E52" s="75">
        <v>851</v>
      </c>
      <c r="F52" s="3" t="s">
        <v>11</v>
      </c>
      <c r="G52" s="3" t="s">
        <v>13</v>
      </c>
      <c r="H52" s="116" t="s">
        <v>555</v>
      </c>
      <c r="I52" s="3"/>
      <c r="J52" s="15">
        <f t="shared" ref="J52:L53" si="26">J53</f>
        <v>78000</v>
      </c>
      <c r="K52" s="15">
        <f t="shared" si="26"/>
        <v>78000</v>
      </c>
      <c r="L52" s="15">
        <f t="shared" si="26"/>
        <v>78000</v>
      </c>
    </row>
    <row r="53" spans="1:12" ht="27.75" customHeight="1" x14ac:dyDescent="0.25">
      <c r="A53" s="79" t="s">
        <v>23</v>
      </c>
      <c r="B53" s="79"/>
      <c r="C53" s="79"/>
      <c r="D53" s="79"/>
      <c r="E53" s="75">
        <v>851</v>
      </c>
      <c r="F53" s="3" t="s">
        <v>11</v>
      </c>
      <c r="G53" s="3" t="s">
        <v>13</v>
      </c>
      <c r="H53" s="116" t="s">
        <v>555</v>
      </c>
      <c r="I53" s="3" t="s">
        <v>24</v>
      </c>
      <c r="J53" s="15">
        <f t="shared" si="26"/>
        <v>78000</v>
      </c>
      <c r="K53" s="15">
        <f t="shared" si="26"/>
        <v>78000</v>
      </c>
      <c r="L53" s="15">
        <f t="shared" si="26"/>
        <v>78000</v>
      </c>
    </row>
    <row r="54" spans="1:12" ht="27.75" customHeight="1" x14ac:dyDescent="0.25">
      <c r="A54" s="79" t="s">
        <v>25</v>
      </c>
      <c r="B54" s="79"/>
      <c r="C54" s="79"/>
      <c r="D54" s="79"/>
      <c r="E54" s="75">
        <v>851</v>
      </c>
      <c r="F54" s="3" t="s">
        <v>11</v>
      </c>
      <c r="G54" s="3" t="s">
        <v>13</v>
      </c>
      <c r="H54" s="116" t="s">
        <v>555</v>
      </c>
      <c r="I54" s="3" t="s">
        <v>26</v>
      </c>
      <c r="J54" s="15">
        <f>'6.ВС'!J47</f>
        <v>78000</v>
      </c>
      <c r="K54" s="15">
        <f>'6.ВС'!K47</f>
        <v>78000</v>
      </c>
      <c r="L54" s="15">
        <f>'6.ВС'!L47</f>
        <v>78000</v>
      </c>
    </row>
    <row r="55" spans="1:12" ht="27.75" customHeight="1" x14ac:dyDescent="0.25">
      <c r="A55" s="78" t="s">
        <v>27</v>
      </c>
      <c r="B55" s="78"/>
      <c r="C55" s="79"/>
      <c r="D55" s="79"/>
      <c r="E55" s="75">
        <v>851</v>
      </c>
      <c r="F55" s="3" t="s">
        <v>11</v>
      </c>
      <c r="G55" s="3" t="s">
        <v>13</v>
      </c>
      <c r="H55" s="116" t="s">
        <v>556</v>
      </c>
      <c r="I55" s="3"/>
      <c r="J55" s="15">
        <f t="shared" ref="J55:L56" si="27">J56</f>
        <v>2500</v>
      </c>
      <c r="K55" s="15">
        <f t="shared" si="27"/>
        <v>2500</v>
      </c>
      <c r="L55" s="15">
        <f t="shared" si="27"/>
        <v>0</v>
      </c>
    </row>
    <row r="56" spans="1:12" ht="27.75" customHeight="1" x14ac:dyDescent="0.25">
      <c r="A56" s="79" t="s">
        <v>20</v>
      </c>
      <c r="B56" s="78"/>
      <c r="C56" s="78"/>
      <c r="D56" s="78"/>
      <c r="E56" s="75">
        <v>851</v>
      </c>
      <c r="F56" s="3" t="s">
        <v>11</v>
      </c>
      <c r="G56" s="3" t="s">
        <v>13</v>
      </c>
      <c r="H56" s="116" t="s">
        <v>556</v>
      </c>
      <c r="I56" s="3" t="s">
        <v>21</v>
      </c>
      <c r="J56" s="15">
        <f t="shared" si="27"/>
        <v>2500</v>
      </c>
      <c r="K56" s="15">
        <f t="shared" si="27"/>
        <v>2500</v>
      </c>
      <c r="L56" s="15">
        <f t="shared" si="27"/>
        <v>0</v>
      </c>
    </row>
    <row r="57" spans="1:12" ht="27.75" customHeight="1" x14ac:dyDescent="0.25">
      <c r="A57" s="79" t="s">
        <v>9</v>
      </c>
      <c r="B57" s="79"/>
      <c r="C57" s="79"/>
      <c r="D57" s="79"/>
      <c r="E57" s="75">
        <v>851</v>
      </c>
      <c r="F57" s="3" t="s">
        <v>11</v>
      </c>
      <c r="G57" s="3" t="s">
        <v>13</v>
      </c>
      <c r="H57" s="116" t="s">
        <v>556</v>
      </c>
      <c r="I57" s="3" t="s">
        <v>22</v>
      </c>
      <c r="J57" s="15">
        <f>'6.ВС'!J50</f>
        <v>2500</v>
      </c>
      <c r="K57" s="15">
        <f>'6.ВС'!K50</f>
        <v>2500</v>
      </c>
      <c r="L57" s="15">
        <f>'6.ВС'!L50</f>
        <v>0</v>
      </c>
    </row>
    <row r="58" spans="1:12" ht="27.75" customHeight="1" x14ac:dyDescent="0.25">
      <c r="A58" s="78" t="s">
        <v>29</v>
      </c>
      <c r="B58" s="79"/>
      <c r="C58" s="79"/>
      <c r="D58" s="79"/>
      <c r="E58" s="75">
        <v>851</v>
      </c>
      <c r="F58" s="3" t="s">
        <v>11</v>
      </c>
      <c r="G58" s="3" t="s">
        <v>30</v>
      </c>
      <c r="H58" s="4"/>
      <c r="I58" s="3"/>
      <c r="J58" s="15">
        <f t="shared" ref="J58:L60" si="28">J59</f>
        <v>51585</v>
      </c>
      <c r="K58" s="15">
        <f t="shared" si="28"/>
        <v>51585</v>
      </c>
      <c r="L58" s="15">
        <f t="shared" si="28"/>
        <v>51585</v>
      </c>
    </row>
    <row r="59" spans="1:12" ht="27.75" customHeight="1" x14ac:dyDescent="0.25">
      <c r="A59" s="78" t="s">
        <v>31</v>
      </c>
      <c r="B59" s="79"/>
      <c r="C59" s="79"/>
      <c r="D59" s="79"/>
      <c r="E59" s="75">
        <v>851</v>
      </c>
      <c r="F59" s="3" t="s">
        <v>11</v>
      </c>
      <c r="G59" s="3" t="s">
        <v>30</v>
      </c>
      <c r="H59" s="116" t="s">
        <v>557</v>
      </c>
      <c r="I59" s="3"/>
      <c r="J59" s="15">
        <f t="shared" si="28"/>
        <v>51585</v>
      </c>
      <c r="K59" s="15">
        <f t="shared" si="28"/>
        <v>51585</v>
      </c>
      <c r="L59" s="15">
        <f t="shared" si="28"/>
        <v>51585</v>
      </c>
    </row>
    <row r="60" spans="1:12" ht="27.75" customHeight="1" x14ac:dyDescent="0.25">
      <c r="A60" s="79" t="s">
        <v>20</v>
      </c>
      <c r="B60" s="78"/>
      <c r="C60" s="78"/>
      <c r="D60" s="78"/>
      <c r="E60" s="75">
        <v>851</v>
      </c>
      <c r="F60" s="3" t="s">
        <v>11</v>
      </c>
      <c r="G60" s="3" t="s">
        <v>30</v>
      </c>
      <c r="H60" s="116" t="s">
        <v>557</v>
      </c>
      <c r="I60" s="3" t="s">
        <v>21</v>
      </c>
      <c r="J60" s="15">
        <f t="shared" si="28"/>
        <v>51585</v>
      </c>
      <c r="K60" s="15">
        <f t="shared" si="28"/>
        <v>51585</v>
      </c>
      <c r="L60" s="15">
        <f t="shared" si="28"/>
        <v>51585</v>
      </c>
    </row>
    <row r="61" spans="1:12" ht="27.75" customHeight="1" x14ac:dyDescent="0.25">
      <c r="A61" s="79" t="s">
        <v>9</v>
      </c>
      <c r="B61" s="79"/>
      <c r="C61" s="79"/>
      <c r="D61" s="79"/>
      <c r="E61" s="75">
        <v>851</v>
      </c>
      <c r="F61" s="3" t="s">
        <v>11</v>
      </c>
      <c r="G61" s="3" t="s">
        <v>30</v>
      </c>
      <c r="H61" s="116" t="s">
        <v>557</v>
      </c>
      <c r="I61" s="3" t="s">
        <v>22</v>
      </c>
      <c r="J61" s="15">
        <f>'6.ВС'!J54</f>
        <v>51585</v>
      </c>
      <c r="K61" s="15">
        <f>'6.ВС'!K54</f>
        <v>51585</v>
      </c>
      <c r="L61" s="15">
        <f>'6.ВС'!L54</f>
        <v>51585</v>
      </c>
    </row>
    <row r="62" spans="1:12" ht="27.75" customHeight="1" x14ac:dyDescent="0.25">
      <c r="A62" s="78" t="s">
        <v>132</v>
      </c>
      <c r="B62" s="79"/>
      <c r="C62" s="79"/>
      <c r="D62" s="79"/>
      <c r="E62" s="5">
        <v>853</v>
      </c>
      <c r="F62" s="3" t="s">
        <v>11</v>
      </c>
      <c r="G62" s="3" t="s">
        <v>104</v>
      </c>
      <c r="H62" s="4"/>
      <c r="I62" s="3"/>
      <c r="J62" s="15">
        <f t="shared" ref="J62:L62" si="29">J63+J68+J71+J74+J77</f>
        <v>6951100</v>
      </c>
      <c r="K62" s="15">
        <f t="shared" si="29"/>
        <v>6951100</v>
      </c>
      <c r="L62" s="15">
        <f t="shared" si="29"/>
        <v>2989245.77</v>
      </c>
    </row>
    <row r="63" spans="1:12" ht="27.75" customHeight="1" x14ac:dyDescent="0.25">
      <c r="A63" s="78" t="s">
        <v>19</v>
      </c>
      <c r="B63" s="75"/>
      <c r="C63" s="75"/>
      <c r="D63" s="75"/>
      <c r="E63" s="5">
        <v>853</v>
      </c>
      <c r="F63" s="3" t="s">
        <v>16</v>
      </c>
      <c r="G63" s="3" t="s">
        <v>104</v>
      </c>
      <c r="H63" s="116" t="s">
        <v>640</v>
      </c>
      <c r="I63" s="3"/>
      <c r="J63" s="15">
        <f t="shared" ref="J63:L63" si="30">J64+J66</f>
        <v>6181500</v>
      </c>
      <c r="K63" s="15">
        <f t="shared" si="30"/>
        <v>6181500</v>
      </c>
      <c r="L63" s="15">
        <f t="shared" si="30"/>
        <v>2664185.54</v>
      </c>
    </row>
    <row r="64" spans="1:12" ht="27.75" customHeight="1" x14ac:dyDescent="0.25">
      <c r="A64" s="78" t="s">
        <v>15</v>
      </c>
      <c r="B64" s="75"/>
      <c r="C64" s="75"/>
      <c r="D64" s="75"/>
      <c r="E64" s="5">
        <v>853</v>
      </c>
      <c r="F64" s="3" t="s">
        <v>11</v>
      </c>
      <c r="G64" s="3" t="s">
        <v>104</v>
      </c>
      <c r="H64" s="116" t="s">
        <v>640</v>
      </c>
      <c r="I64" s="3" t="s">
        <v>17</v>
      </c>
      <c r="J64" s="15">
        <f t="shared" ref="J64:L64" si="31">J65</f>
        <v>5913700</v>
      </c>
      <c r="K64" s="15">
        <f t="shared" si="31"/>
        <v>5913700</v>
      </c>
      <c r="L64" s="15">
        <f t="shared" si="31"/>
        <v>2577802.7000000002</v>
      </c>
    </row>
    <row r="65" spans="1:12" ht="27.75" customHeight="1" x14ac:dyDescent="0.25">
      <c r="A65" s="78" t="s">
        <v>8</v>
      </c>
      <c r="B65" s="75"/>
      <c r="C65" s="75"/>
      <c r="D65" s="75"/>
      <c r="E65" s="5">
        <v>853</v>
      </c>
      <c r="F65" s="3" t="s">
        <v>11</v>
      </c>
      <c r="G65" s="3" t="s">
        <v>104</v>
      </c>
      <c r="H65" s="116" t="s">
        <v>640</v>
      </c>
      <c r="I65" s="3" t="s">
        <v>18</v>
      </c>
      <c r="J65" s="15">
        <f>'6.ВС'!J339</f>
        <v>5913700</v>
      </c>
      <c r="K65" s="15">
        <f>'6.ВС'!K339</f>
        <v>5913700</v>
      </c>
      <c r="L65" s="15">
        <f>'6.ВС'!L339</f>
        <v>2577802.7000000002</v>
      </c>
    </row>
    <row r="66" spans="1:12" ht="27.75" customHeight="1" x14ac:dyDescent="0.25">
      <c r="A66" s="79" t="s">
        <v>20</v>
      </c>
      <c r="B66" s="75"/>
      <c r="C66" s="75"/>
      <c r="D66" s="75"/>
      <c r="E66" s="5">
        <v>853</v>
      </c>
      <c r="F66" s="3" t="s">
        <v>11</v>
      </c>
      <c r="G66" s="3" t="s">
        <v>104</v>
      </c>
      <c r="H66" s="116" t="s">
        <v>640</v>
      </c>
      <c r="I66" s="3" t="s">
        <v>21</v>
      </c>
      <c r="J66" s="15">
        <f t="shared" ref="J66:L66" si="32">J67</f>
        <v>267800</v>
      </c>
      <c r="K66" s="15">
        <f t="shared" si="32"/>
        <v>267800</v>
      </c>
      <c r="L66" s="15">
        <f t="shared" si="32"/>
        <v>86382.84</v>
      </c>
    </row>
    <row r="67" spans="1:12" ht="27.75" customHeight="1" x14ac:dyDescent="0.25">
      <c r="A67" s="79" t="s">
        <v>9</v>
      </c>
      <c r="B67" s="75"/>
      <c r="C67" s="75"/>
      <c r="D67" s="75"/>
      <c r="E67" s="5">
        <v>853</v>
      </c>
      <c r="F67" s="3" t="s">
        <v>11</v>
      </c>
      <c r="G67" s="3" t="s">
        <v>104</v>
      </c>
      <c r="H67" s="116" t="s">
        <v>640</v>
      </c>
      <c r="I67" s="3" t="s">
        <v>22</v>
      </c>
      <c r="J67" s="15">
        <f>'6.ВС'!J341</f>
        <v>267800</v>
      </c>
      <c r="K67" s="15">
        <f>'6.ВС'!K341</f>
        <v>267800</v>
      </c>
      <c r="L67" s="15">
        <f>'6.ВС'!L341</f>
        <v>86382.84</v>
      </c>
    </row>
    <row r="68" spans="1:12" ht="27.75" customHeight="1" x14ac:dyDescent="0.25">
      <c r="A68" s="79" t="s">
        <v>262</v>
      </c>
      <c r="B68" s="75"/>
      <c r="C68" s="75"/>
      <c r="D68" s="75"/>
      <c r="E68" s="5"/>
      <c r="F68" s="3" t="s">
        <v>11</v>
      </c>
      <c r="G68" s="3" t="s">
        <v>104</v>
      </c>
      <c r="H68" s="116" t="s">
        <v>641</v>
      </c>
      <c r="I68" s="3"/>
      <c r="J68" s="15">
        <f t="shared" ref="J68:L69" si="33">J69</f>
        <v>2400</v>
      </c>
      <c r="K68" s="15">
        <f t="shared" si="33"/>
        <v>2400</v>
      </c>
      <c r="L68" s="15">
        <f t="shared" si="33"/>
        <v>0</v>
      </c>
    </row>
    <row r="69" spans="1:12" ht="27.75" customHeight="1" x14ac:dyDescent="0.25">
      <c r="A69" s="79" t="s">
        <v>20</v>
      </c>
      <c r="B69" s="75"/>
      <c r="C69" s="75"/>
      <c r="D69" s="75"/>
      <c r="E69" s="5"/>
      <c r="F69" s="3" t="s">
        <v>11</v>
      </c>
      <c r="G69" s="3" t="s">
        <v>104</v>
      </c>
      <c r="H69" s="116" t="s">
        <v>641</v>
      </c>
      <c r="I69" s="3" t="s">
        <v>21</v>
      </c>
      <c r="J69" s="15">
        <f t="shared" si="33"/>
        <v>2400</v>
      </c>
      <c r="K69" s="15">
        <f t="shared" si="33"/>
        <v>2400</v>
      </c>
      <c r="L69" s="15">
        <f t="shared" si="33"/>
        <v>0</v>
      </c>
    </row>
    <row r="70" spans="1:12" ht="27.75" customHeight="1" x14ac:dyDescent="0.25">
      <c r="A70" s="79" t="s">
        <v>9</v>
      </c>
      <c r="B70" s="75"/>
      <c r="C70" s="75"/>
      <c r="D70" s="75"/>
      <c r="E70" s="5"/>
      <c r="F70" s="3" t="s">
        <v>11</v>
      </c>
      <c r="G70" s="3" t="s">
        <v>104</v>
      </c>
      <c r="H70" s="116" t="s">
        <v>641</v>
      </c>
      <c r="I70" s="3" t="s">
        <v>22</v>
      </c>
      <c r="J70" s="15">
        <f>'6.ВС'!J344</f>
        <v>2400</v>
      </c>
      <c r="K70" s="15">
        <f>'6.ВС'!K344</f>
        <v>2400</v>
      </c>
      <c r="L70" s="15">
        <f>'6.ВС'!L344</f>
        <v>0</v>
      </c>
    </row>
    <row r="71" spans="1:12" ht="27.75" customHeight="1" x14ac:dyDescent="0.25">
      <c r="A71" s="78" t="s">
        <v>19</v>
      </c>
      <c r="B71" s="79"/>
      <c r="C71" s="79"/>
      <c r="D71" s="79"/>
      <c r="E71" s="75">
        <v>857</v>
      </c>
      <c r="F71" s="3" t="s">
        <v>11</v>
      </c>
      <c r="G71" s="3" t="s">
        <v>104</v>
      </c>
      <c r="H71" s="4" t="s">
        <v>146</v>
      </c>
      <c r="I71" s="3"/>
      <c r="J71" s="15">
        <f t="shared" ref="J71:L72" si="34">J72</f>
        <v>20500</v>
      </c>
      <c r="K71" s="15">
        <f t="shared" si="34"/>
        <v>20500</v>
      </c>
      <c r="L71" s="15">
        <f t="shared" si="34"/>
        <v>4500</v>
      </c>
    </row>
    <row r="72" spans="1:12" ht="27.75" customHeight="1" x14ac:dyDescent="0.25">
      <c r="A72" s="79" t="s">
        <v>20</v>
      </c>
      <c r="B72" s="78"/>
      <c r="C72" s="78"/>
      <c r="D72" s="3" t="s">
        <v>11</v>
      </c>
      <c r="E72" s="75">
        <v>857</v>
      </c>
      <c r="F72" s="3" t="s">
        <v>11</v>
      </c>
      <c r="G72" s="3" t="s">
        <v>104</v>
      </c>
      <c r="H72" s="4" t="s">
        <v>146</v>
      </c>
      <c r="I72" s="3" t="s">
        <v>21</v>
      </c>
      <c r="J72" s="15">
        <f t="shared" si="34"/>
        <v>20500</v>
      </c>
      <c r="K72" s="15">
        <f t="shared" si="34"/>
        <v>20500</v>
      </c>
      <c r="L72" s="15">
        <f t="shared" si="34"/>
        <v>4500</v>
      </c>
    </row>
    <row r="73" spans="1:12" ht="27.75" customHeight="1" x14ac:dyDescent="0.25">
      <c r="A73" s="79" t="s">
        <v>9</v>
      </c>
      <c r="B73" s="79"/>
      <c r="C73" s="79"/>
      <c r="D73" s="3" t="s">
        <v>11</v>
      </c>
      <c r="E73" s="75">
        <v>857</v>
      </c>
      <c r="F73" s="3" t="s">
        <v>11</v>
      </c>
      <c r="G73" s="3" t="s">
        <v>104</v>
      </c>
      <c r="H73" s="4" t="s">
        <v>146</v>
      </c>
      <c r="I73" s="3" t="s">
        <v>22</v>
      </c>
      <c r="J73" s="15">
        <f>'6.ВС'!J371</f>
        <v>20500</v>
      </c>
      <c r="K73" s="15">
        <f>'6.ВС'!K371</f>
        <v>20500</v>
      </c>
      <c r="L73" s="15">
        <f>'6.ВС'!L371</f>
        <v>4500</v>
      </c>
    </row>
    <row r="74" spans="1:12" ht="27.75" customHeight="1" x14ac:dyDescent="0.25">
      <c r="A74" s="78" t="s">
        <v>148</v>
      </c>
      <c r="B74" s="79"/>
      <c r="C74" s="79"/>
      <c r="D74" s="79"/>
      <c r="E74" s="75">
        <v>857</v>
      </c>
      <c r="F74" s="3" t="s">
        <v>11</v>
      </c>
      <c r="G74" s="3" t="s">
        <v>104</v>
      </c>
      <c r="H74" s="4" t="s">
        <v>149</v>
      </c>
      <c r="I74" s="3"/>
      <c r="J74" s="15">
        <f t="shared" ref="J74:L75" si="35">J75</f>
        <v>728700</v>
      </c>
      <c r="K74" s="15">
        <f t="shared" si="35"/>
        <v>728700</v>
      </c>
      <c r="L74" s="15">
        <f t="shared" si="35"/>
        <v>312325.23</v>
      </c>
    </row>
    <row r="75" spans="1:12" ht="27.75" customHeight="1" x14ac:dyDescent="0.25">
      <c r="A75" s="78" t="s">
        <v>15</v>
      </c>
      <c r="B75" s="79"/>
      <c r="C75" s="79"/>
      <c r="D75" s="79"/>
      <c r="E75" s="75">
        <v>857</v>
      </c>
      <c r="F75" s="3" t="s">
        <v>16</v>
      </c>
      <c r="G75" s="3" t="s">
        <v>104</v>
      </c>
      <c r="H75" s="4" t="s">
        <v>149</v>
      </c>
      <c r="I75" s="3" t="s">
        <v>17</v>
      </c>
      <c r="J75" s="15">
        <f t="shared" si="35"/>
        <v>728700</v>
      </c>
      <c r="K75" s="15">
        <f t="shared" si="35"/>
        <v>728700</v>
      </c>
      <c r="L75" s="15">
        <f t="shared" si="35"/>
        <v>312325.23</v>
      </c>
    </row>
    <row r="76" spans="1:12" ht="27.75" customHeight="1" x14ac:dyDescent="0.25">
      <c r="A76" s="78" t="s">
        <v>8</v>
      </c>
      <c r="B76" s="78"/>
      <c r="C76" s="78"/>
      <c r="D76" s="78"/>
      <c r="E76" s="75">
        <v>857</v>
      </c>
      <c r="F76" s="3" t="s">
        <v>11</v>
      </c>
      <c r="G76" s="3" t="s">
        <v>104</v>
      </c>
      <c r="H76" s="4" t="s">
        <v>149</v>
      </c>
      <c r="I76" s="3" t="s">
        <v>18</v>
      </c>
      <c r="J76" s="15">
        <f>'6.ВС'!J374</f>
        <v>728700</v>
      </c>
      <c r="K76" s="15">
        <f>'6.ВС'!K374</f>
        <v>728700</v>
      </c>
      <c r="L76" s="15">
        <f>'6.ВС'!L374</f>
        <v>312325.23</v>
      </c>
    </row>
    <row r="77" spans="1:12" ht="27.75" customHeight="1" x14ac:dyDescent="0.25">
      <c r="A77" s="78" t="s">
        <v>150</v>
      </c>
      <c r="B77" s="79"/>
      <c r="C77" s="79"/>
      <c r="D77" s="3" t="s">
        <v>11</v>
      </c>
      <c r="E77" s="75">
        <v>857</v>
      </c>
      <c r="F77" s="3" t="s">
        <v>16</v>
      </c>
      <c r="G77" s="3" t="s">
        <v>104</v>
      </c>
      <c r="H77" s="4" t="s">
        <v>151</v>
      </c>
      <c r="I77" s="3"/>
      <c r="J77" s="15">
        <f t="shared" ref="J77:L78" si="36">J78</f>
        <v>18000</v>
      </c>
      <c r="K77" s="15">
        <f t="shared" si="36"/>
        <v>18000</v>
      </c>
      <c r="L77" s="15">
        <f t="shared" si="36"/>
        <v>8235</v>
      </c>
    </row>
    <row r="78" spans="1:12" ht="27.75" customHeight="1" x14ac:dyDescent="0.25">
      <c r="A78" s="79" t="s">
        <v>20</v>
      </c>
      <c r="B78" s="78"/>
      <c r="C78" s="78"/>
      <c r="D78" s="3" t="s">
        <v>11</v>
      </c>
      <c r="E78" s="75">
        <v>857</v>
      </c>
      <c r="F78" s="3" t="s">
        <v>11</v>
      </c>
      <c r="G78" s="3" t="s">
        <v>104</v>
      </c>
      <c r="H78" s="4" t="s">
        <v>151</v>
      </c>
      <c r="I78" s="3" t="s">
        <v>21</v>
      </c>
      <c r="J78" s="15">
        <f t="shared" si="36"/>
        <v>18000</v>
      </c>
      <c r="K78" s="15">
        <f t="shared" si="36"/>
        <v>18000</v>
      </c>
      <c r="L78" s="15">
        <f t="shared" si="36"/>
        <v>8235</v>
      </c>
    </row>
    <row r="79" spans="1:12" ht="27.75" customHeight="1" x14ac:dyDescent="0.25">
      <c r="A79" s="79" t="s">
        <v>9</v>
      </c>
      <c r="B79" s="79"/>
      <c r="C79" s="79"/>
      <c r="D79" s="3" t="s">
        <v>11</v>
      </c>
      <c r="E79" s="75">
        <v>857</v>
      </c>
      <c r="F79" s="3" t="s">
        <v>11</v>
      </c>
      <c r="G79" s="3" t="s">
        <v>104</v>
      </c>
      <c r="H79" s="4" t="s">
        <v>151</v>
      </c>
      <c r="I79" s="3" t="s">
        <v>22</v>
      </c>
      <c r="J79" s="15">
        <f>'6.ВС'!J377</f>
        <v>18000</v>
      </c>
      <c r="K79" s="15">
        <f>'6.ВС'!K377</f>
        <v>18000</v>
      </c>
      <c r="L79" s="15">
        <f>'6.ВС'!L377</f>
        <v>8235</v>
      </c>
    </row>
    <row r="80" spans="1:12" ht="27.75" customHeight="1" x14ac:dyDescent="0.25">
      <c r="A80" s="78" t="s">
        <v>133</v>
      </c>
      <c r="B80" s="79"/>
      <c r="C80" s="79"/>
      <c r="D80" s="79"/>
      <c r="E80" s="5">
        <v>853</v>
      </c>
      <c r="F80" s="3" t="s">
        <v>11</v>
      </c>
      <c r="G80" s="3" t="s">
        <v>108</v>
      </c>
      <c r="H80" s="4"/>
      <c r="I80" s="3"/>
      <c r="J80" s="15">
        <f t="shared" ref="J80:L82" si="37">J81</f>
        <v>980000</v>
      </c>
      <c r="K80" s="15">
        <f t="shared" si="37"/>
        <v>920000</v>
      </c>
      <c r="L80" s="15">
        <f t="shared" si="37"/>
        <v>0</v>
      </c>
    </row>
    <row r="81" spans="1:12" ht="27.75" customHeight="1" x14ac:dyDescent="0.25">
      <c r="A81" s="78" t="s">
        <v>101</v>
      </c>
      <c r="B81" s="79"/>
      <c r="C81" s="79"/>
      <c r="D81" s="79"/>
      <c r="E81" s="5">
        <v>853</v>
      </c>
      <c r="F81" s="3" t="s">
        <v>11</v>
      </c>
      <c r="G81" s="3" t="s">
        <v>108</v>
      </c>
      <c r="H81" s="4" t="s">
        <v>224</v>
      </c>
      <c r="I81" s="3"/>
      <c r="J81" s="15">
        <f t="shared" si="37"/>
        <v>980000</v>
      </c>
      <c r="K81" s="15">
        <f t="shared" si="37"/>
        <v>920000</v>
      </c>
      <c r="L81" s="15">
        <f t="shared" si="37"/>
        <v>0</v>
      </c>
    </row>
    <row r="82" spans="1:12" ht="27.75" customHeight="1" x14ac:dyDescent="0.25">
      <c r="A82" s="79" t="s">
        <v>23</v>
      </c>
      <c r="B82" s="79"/>
      <c r="C82" s="79"/>
      <c r="D82" s="79"/>
      <c r="E82" s="5">
        <v>853</v>
      </c>
      <c r="F82" s="3" t="s">
        <v>11</v>
      </c>
      <c r="G82" s="3" t="s">
        <v>108</v>
      </c>
      <c r="H82" s="4" t="s">
        <v>224</v>
      </c>
      <c r="I82" s="3" t="s">
        <v>24</v>
      </c>
      <c r="J82" s="15">
        <f t="shared" si="37"/>
        <v>980000</v>
      </c>
      <c r="K82" s="15">
        <f t="shared" si="37"/>
        <v>920000</v>
      </c>
      <c r="L82" s="15">
        <f t="shared" si="37"/>
        <v>0</v>
      </c>
    </row>
    <row r="83" spans="1:12" ht="27.75" customHeight="1" x14ac:dyDescent="0.25">
      <c r="A83" s="78" t="s">
        <v>134</v>
      </c>
      <c r="B83" s="78"/>
      <c r="C83" s="78"/>
      <c r="D83" s="78"/>
      <c r="E83" s="5">
        <v>853</v>
      </c>
      <c r="F83" s="3" t="s">
        <v>11</v>
      </c>
      <c r="G83" s="3" t="s">
        <v>108</v>
      </c>
      <c r="H83" s="4" t="s">
        <v>224</v>
      </c>
      <c r="I83" s="3" t="s">
        <v>135</v>
      </c>
      <c r="J83" s="15">
        <f>'6.ВС'!J348</f>
        <v>980000</v>
      </c>
      <c r="K83" s="15">
        <f>'6.ВС'!K348</f>
        <v>920000</v>
      </c>
      <c r="L83" s="15">
        <f>'6.ВС'!L348</f>
        <v>0</v>
      </c>
    </row>
    <row r="84" spans="1:12" ht="27.75" customHeight="1" x14ac:dyDescent="0.25">
      <c r="A84" s="78" t="s">
        <v>32</v>
      </c>
      <c r="B84" s="79"/>
      <c r="C84" s="79"/>
      <c r="D84" s="79"/>
      <c r="E84" s="75">
        <v>851</v>
      </c>
      <c r="F84" s="3" t="s">
        <v>11</v>
      </c>
      <c r="G84" s="3" t="s">
        <v>33</v>
      </c>
      <c r="H84" s="4"/>
      <c r="I84" s="3"/>
      <c r="J84" s="15" t="e">
        <f t="shared" ref="J84:L84" si="38">J85+J91+J94+J97+J88+J100+J106+J103</f>
        <v>#REF!</v>
      </c>
      <c r="K84" s="15" t="e">
        <f t="shared" si="38"/>
        <v>#REF!</v>
      </c>
      <c r="L84" s="15" t="e">
        <f t="shared" si="38"/>
        <v>#REF!</v>
      </c>
    </row>
    <row r="85" spans="1:12" ht="27.75" customHeight="1" x14ac:dyDescent="0.25">
      <c r="A85" s="1" t="s">
        <v>500</v>
      </c>
      <c r="B85" s="78"/>
      <c r="C85" s="78"/>
      <c r="D85" s="78"/>
      <c r="E85" s="75"/>
      <c r="F85" s="3" t="s">
        <v>11</v>
      </c>
      <c r="G85" s="4" t="s">
        <v>33</v>
      </c>
      <c r="H85" s="116" t="s">
        <v>558</v>
      </c>
      <c r="I85" s="3"/>
      <c r="J85" s="15" t="e">
        <f t="shared" ref="J85:L86" si="39">J86</f>
        <v>#REF!</v>
      </c>
      <c r="K85" s="15" t="e">
        <f t="shared" si="39"/>
        <v>#REF!</v>
      </c>
      <c r="L85" s="15" t="e">
        <f t="shared" si="39"/>
        <v>#REF!</v>
      </c>
    </row>
    <row r="86" spans="1:12" ht="27.75" customHeight="1" x14ac:dyDescent="0.25">
      <c r="A86" s="79" t="s">
        <v>20</v>
      </c>
      <c r="B86" s="78"/>
      <c r="C86" s="78"/>
      <c r="D86" s="78"/>
      <c r="E86" s="75"/>
      <c r="F86" s="3" t="s">
        <v>11</v>
      </c>
      <c r="G86" s="4" t="s">
        <v>33</v>
      </c>
      <c r="H86" s="116" t="s">
        <v>558</v>
      </c>
      <c r="I86" s="3" t="s">
        <v>21</v>
      </c>
      <c r="J86" s="15" t="e">
        <f t="shared" si="39"/>
        <v>#REF!</v>
      </c>
      <c r="K86" s="15" t="e">
        <f t="shared" si="39"/>
        <v>#REF!</v>
      </c>
      <c r="L86" s="15" t="e">
        <f t="shared" si="39"/>
        <v>#REF!</v>
      </c>
    </row>
    <row r="87" spans="1:12" ht="27.75" customHeight="1" x14ac:dyDescent="0.25">
      <c r="A87" s="79" t="s">
        <v>9</v>
      </c>
      <c r="B87" s="78"/>
      <c r="C87" s="78"/>
      <c r="D87" s="78"/>
      <c r="E87" s="75"/>
      <c r="F87" s="3" t="s">
        <v>11</v>
      </c>
      <c r="G87" s="4" t="s">
        <v>33</v>
      </c>
      <c r="H87" s="116" t="s">
        <v>558</v>
      </c>
      <c r="I87" s="3" t="s">
        <v>22</v>
      </c>
      <c r="J87" s="15" t="e">
        <f>'6.ВС'!#REF!</f>
        <v>#REF!</v>
      </c>
      <c r="K87" s="15" t="e">
        <f>'6.ВС'!#REF!</f>
        <v>#REF!</v>
      </c>
      <c r="L87" s="15" t="e">
        <f>'6.ВС'!#REF!</f>
        <v>#REF!</v>
      </c>
    </row>
    <row r="88" spans="1:12" ht="27.75" customHeight="1" x14ac:dyDescent="0.25">
      <c r="A88" s="78" t="s">
        <v>249</v>
      </c>
      <c r="B88" s="79"/>
      <c r="C88" s="79"/>
      <c r="D88" s="79"/>
      <c r="E88" s="75">
        <v>851</v>
      </c>
      <c r="F88" s="3" t="s">
        <v>11</v>
      </c>
      <c r="G88" s="4" t="s">
        <v>33</v>
      </c>
      <c r="H88" s="116" t="s">
        <v>560</v>
      </c>
      <c r="I88" s="3"/>
      <c r="J88" s="15">
        <f t="shared" ref="J88:L89" si="40">J89</f>
        <v>35500</v>
      </c>
      <c r="K88" s="15">
        <f t="shared" si="40"/>
        <v>35500</v>
      </c>
      <c r="L88" s="15">
        <f t="shared" si="40"/>
        <v>0</v>
      </c>
    </row>
    <row r="89" spans="1:12" ht="27.75" customHeight="1" x14ac:dyDescent="0.25">
      <c r="A89" s="79" t="s">
        <v>20</v>
      </c>
      <c r="B89" s="78"/>
      <c r="C89" s="78"/>
      <c r="D89" s="78"/>
      <c r="E89" s="75">
        <v>851</v>
      </c>
      <c r="F89" s="3" t="s">
        <v>11</v>
      </c>
      <c r="G89" s="4" t="s">
        <v>33</v>
      </c>
      <c r="H89" s="116" t="s">
        <v>560</v>
      </c>
      <c r="I89" s="3" t="s">
        <v>21</v>
      </c>
      <c r="J89" s="15">
        <f t="shared" si="40"/>
        <v>35500</v>
      </c>
      <c r="K89" s="15">
        <f t="shared" si="40"/>
        <v>35500</v>
      </c>
      <c r="L89" s="15">
        <f t="shared" si="40"/>
        <v>0</v>
      </c>
    </row>
    <row r="90" spans="1:12" ht="27.75" customHeight="1" x14ac:dyDescent="0.25">
      <c r="A90" s="79" t="s">
        <v>9</v>
      </c>
      <c r="B90" s="79"/>
      <c r="C90" s="79"/>
      <c r="D90" s="79"/>
      <c r="E90" s="75">
        <v>851</v>
      </c>
      <c r="F90" s="3" t="s">
        <v>11</v>
      </c>
      <c r="G90" s="4" t="s">
        <v>33</v>
      </c>
      <c r="H90" s="116" t="s">
        <v>560</v>
      </c>
      <c r="I90" s="3" t="s">
        <v>22</v>
      </c>
      <c r="J90" s="15">
        <f>'6.ВС'!J58</f>
        <v>35500</v>
      </c>
      <c r="K90" s="15">
        <f>'6.ВС'!K58</f>
        <v>35500</v>
      </c>
      <c r="L90" s="15">
        <f>'6.ВС'!L58</f>
        <v>0</v>
      </c>
    </row>
    <row r="91" spans="1:12" ht="27.75" customHeight="1" x14ac:dyDescent="0.25">
      <c r="A91" s="78" t="s">
        <v>38</v>
      </c>
      <c r="B91" s="79"/>
      <c r="C91" s="79"/>
      <c r="D91" s="79"/>
      <c r="E91" s="75">
        <v>851</v>
      </c>
      <c r="F91" s="3" t="s">
        <v>16</v>
      </c>
      <c r="G91" s="4" t="s">
        <v>33</v>
      </c>
      <c r="H91" s="116" t="s">
        <v>657</v>
      </c>
      <c r="I91" s="3"/>
      <c r="J91" s="15">
        <f t="shared" ref="J91:L92" si="41">J92</f>
        <v>579500</v>
      </c>
      <c r="K91" s="15">
        <f t="shared" si="41"/>
        <v>579500</v>
      </c>
      <c r="L91" s="15">
        <f t="shared" si="41"/>
        <v>121302.7</v>
      </c>
    </row>
    <row r="92" spans="1:12" ht="27.75" customHeight="1" x14ac:dyDescent="0.25">
      <c r="A92" s="79" t="s">
        <v>20</v>
      </c>
      <c r="B92" s="78"/>
      <c r="C92" s="78"/>
      <c r="D92" s="78"/>
      <c r="E92" s="75">
        <v>851</v>
      </c>
      <c r="F92" s="3" t="s">
        <v>11</v>
      </c>
      <c r="G92" s="3" t="s">
        <v>33</v>
      </c>
      <c r="H92" s="116" t="s">
        <v>657</v>
      </c>
      <c r="I92" s="3" t="s">
        <v>21</v>
      </c>
      <c r="J92" s="15">
        <f t="shared" si="41"/>
        <v>579500</v>
      </c>
      <c r="K92" s="15">
        <f t="shared" si="41"/>
        <v>579500</v>
      </c>
      <c r="L92" s="15">
        <f t="shared" si="41"/>
        <v>121302.7</v>
      </c>
    </row>
    <row r="93" spans="1:12" ht="27.75" customHeight="1" x14ac:dyDescent="0.25">
      <c r="A93" s="79" t="s">
        <v>9</v>
      </c>
      <c r="B93" s="79"/>
      <c r="C93" s="79"/>
      <c r="D93" s="79"/>
      <c r="E93" s="75">
        <v>851</v>
      </c>
      <c r="F93" s="3" t="s">
        <v>11</v>
      </c>
      <c r="G93" s="3" t="s">
        <v>33</v>
      </c>
      <c r="H93" s="116" t="s">
        <v>657</v>
      </c>
      <c r="I93" s="3" t="s">
        <v>22</v>
      </c>
      <c r="J93" s="15">
        <f>'6.ВС'!J61</f>
        <v>579500</v>
      </c>
      <c r="K93" s="15">
        <f>'6.ВС'!K61</f>
        <v>579500</v>
      </c>
      <c r="L93" s="15">
        <f>'6.ВС'!L61</f>
        <v>121302.7</v>
      </c>
    </row>
    <row r="94" spans="1:12" ht="27.75" customHeight="1" x14ac:dyDescent="0.25">
      <c r="A94" s="78" t="s">
        <v>39</v>
      </c>
      <c r="B94" s="79"/>
      <c r="C94" s="79"/>
      <c r="D94" s="79"/>
      <c r="E94" s="75">
        <v>851</v>
      </c>
      <c r="F94" s="3" t="s">
        <v>11</v>
      </c>
      <c r="G94" s="3" t="s">
        <v>33</v>
      </c>
      <c r="H94" s="116" t="s">
        <v>559</v>
      </c>
      <c r="I94" s="3"/>
      <c r="J94" s="15" t="e">
        <f t="shared" ref="J94:L95" si="42">J95</f>
        <v>#REF!</v>
      </c>
      <c r="K94" s="15" t="e">
        <f t="shared" si="42"/>
        <v>#REF!</v>
      </c>
      <c r="L94" s="15" t="e">
        <f t="shared" si="42"/>
        <v>#REF!</v>
      </c>
    </row>
    <row r="95" spans="1:12" ht="27.75" customHeight="1" x14ac:dyDescent="0.25">
      <c r="A95" s="79" t="s">
        <v>20</v>
      </c>
      <c r="B95" s="78"/>
      <c r="C95" s="78"/>
      <c r="D95" s="78"/>
      <c r="E95" s="75">
        <v>851</v>
      </c>
      <c r="F95" s="3" t="s">
        <v>11</v>
      </c>
      <c r="G95" s="3" t="s">
        <v>33</v>
      </c>
      <c r="H95" s="116" t="s">
        <v>559</v>
      </c>
      <c r="I95" s="3" t="s">
        <v>21</v>
      </c>
      <c r="J95" s="15" t="e">
        <f t="shared" si="42"/>
        <v>#REF!</v>
      </c>
      <c r="K95" s="15" t="e">
        <f t="shared" si="42"/>
        <v>#REF!</v>
      </c>
      <c r="L95" s="15" t="e">
        <f t="shared" si="42"/>
        <v>#REF!</v>
      </c>
    </row>
    <row r="96" spans="1:12" ht="27.75" customHeight="1" x14ac:dyDescent="0.25">
      <c r="A96" s="79" t="s">
        <v>9</v>
      </c>
      <c r="B96" s="79"/>
      <c r="C96" s="79"/>
      <c r="D96" s="79"/>
      <c r="E96" s="75">
        <v>851</v>
      </c>
      <c r="F96" s="3" t="s">
        <v>11</v>
      </c>
      <c r="G96" s="3" t="s">
        <v>33</v>
      </c>
      <c r="H96" s="116" t="s">
        <v>559</v>
      </c>
      <c r="I96" s="3" t="s">
        <v>22</v>
      </c>
      <c r="J96" s="15" t="e">
        <f>'6.ВС'!#REF!</f>
        <v>#REF!</v>
      </c>
      <c r="K96" s="15" t="e">
        <f>'6.ВС'!#REF!</f>
        <v>#REF!</v>
      </c>
      <c r="L96" s="15" t="e">
        <f>'6.ВС'!#REF!</f>
        <v>#REF!</v>
      </c>
    </row>
    <row r="97" spans="1:12" ht="27.75" customHeight="1" x14ac:dyDescent="0.25">
      <c r="A97" s="79" t="s">
        <v>250</v>
      </c>
      <c r="B97" s="79"/>
      <c r="C97" s="79"/>
      <c r="D97" s="79"/>
      <c r="E97" s="75"/>
      <c r="F97" s="3" t="s">
        <v>11</v>
      </c>
      <c r="G97" s="3" t="s">
        <v>33</v>
      </c>
      <c r="H97" s="4" t="s">
        <v>644</v>
      </c>
      <c r="I97" s="3"/>
      <c r="J97" s="15" t="e">
        <f t="shared" ref="J97:L98" si="43">J98</f>
        <v>#REF!</v>
      </c>
      <c r="K97" s="15" t="e">
        <f t="shared" si="43"/>
        <v>#REF!</v>
      </c>
      <c r="L97" s="15" t="e">
        <f t="shared" si="43"/>
        <v>#REF!</v>
      </c>
    </row>
    <row r="98" spans="1:12" ht="27.75" customHeight="1" x14ac:dyDescent="0.25">
      <c r="A98" s="79" t="s">
        <v>20</v>
      </c>
      <c r="B98" s="79"/>
      <c r="C98" s="79"/>
      <c r="D98" s="79"/>
      <c r="E98" s="75"/>
      <c r="F98" s="3" t="s">
        <v>11</v>
      </c>
      <c r="G98" s="3" t="s">
        <v>33</v>
      </c>
      <c r="H98" s="4" t="s">
        <v>644</v>
      </c>
      <c r="I98" s="3" t="s">
        <v>21</v>
      </c>
      <c r="J98" s="15" t="e">
        <f t="shared" si="43"/>
        <v>#REF!</v>
      </c>
      <c r="K98" s="15" t="e">
        <f t="shared" si="43"/>
        <v>#REF!</v>
      </c>
      <c r="L98" s="15" t="e">
        <f t="shared" si="43"/>
        <v>#REF!</v>
      </c>
    </row>
    <row r="99" spans="1:12" ht="27.75" customHeight="1" x14ac:dyDescent="0.25">
      <c r="A99" s="79" t="s">
        <v>9</v>
      </c>
      <c r="B99" s="79"/>
      <c r="C99" s="79"/>
      <c r="D99" s="79"/>
      <c r="E99" s="75"/>
      <c r="F99" s="3" t="s">
        <v>11</v>
      </c>
      <c r="G99" s="3" t="s">
        <v>33</v>
      </c>
      <c r="H99" s="4" t="s">
        <v>644</v>
      </c>
      <c r="I99" s="3" t="s">
        <v>22</v>
      </c>
      <c r="J99" s="15" t="e">
        <f>'6.ВС'!#REF!</f>
        <v>#REF!</v>
      </c>
      <c r="K99" s="15" t="e">
        <f>'6.ВС'!#REF!</f>
        <v>#REF!</v>
      </c>
      <c r="L99" s="15" t="e">
        <f>'6.ВС'!#REF!</f>
        <v>#REF!</v>
      </c>
    </row>
    <row r="100" spans="1:12" s="2" customFormat="1" ht="27.75" customHeight="1" x14ac:dyDescent="0.25">
      <c r="A100" s="78" t="s">
        <v>40</v>
      </c>
      <c r="B100" s="75"/>
      <c r="C100" s="75"/>
      <c r="D100" s="75"/>
      <c r="E100" s="75">
        <v>851</v>
      </c>
      <c r="F100" s="4" t="s">
        <v>11</v>
      </c>
      <c r="G100" s="4" t="s">
        <v>33</v>
      </c>
      <c r="H100" s="116" t="s">
        <v>561</v>
      </c>
      <c r="I100" s="4"/>
      <c r="J100" s="15">
        <f t="shared" ref="J100:L101" si="44">J101</f>
        <v>3019900</v>
      </c>
      <c r="K100" s="15">
        <f t="shared" si="44"/>
        <v>3019900</v>
      </c>
      <c r="L100" s="15">
        <f t="shared" si="44"/>
        <v>1534100</v>
      </c>
    </row>
    <row r="101" spans="1:12" ht="27.75" customHeight="1" x14ac:dyDescent="0.25">
      <c r="A101" s="79" t="s">
        <v>41</v>
      </c>
      <c r="B101" s="79"/>
      <c r="C101" s="79"/>
      <c r="D101" s="79"/>
      <c r="E101" s="75">
        <v>851</v>
      </c>
      <c r="F101" s="3" t="s">
        <v>11</v>
      </c>
      <c r="G101" s="3" t="s">
        <v>33</v>
      </c>
      <c r="H101" s="116" t="s">
        <v>561</v>
      </c>
      <c r="I101" s="5">
        <v>600</v>
      </c>
      <c r="J101" s="15">
        <f t="shared" si="44"/>
        <v>3019900</v>
      </c>
      <c r="K101" s="15">
        <f t="shared" si="44"/>
        <v>3019900</v>
      </c>
      <c r="L101" s="15">
        <f t="shared" si="44"/>
        <v>1534100</v>
      </c>
    </row>
    <row r="102" spans="1:12" ht="27.75" customHeight="1" x14ac:dyDescent="0.25">
      <c r="A102" s="79" t="s">
        <v>42</v>
      </c>
      <c r="B102" s="79"/>
      <c r="C102" s="79"/>
      <c r="D102" s="79"/>
      <c r="E102" s="75">
        <v>851</v>
      </c>
      <c r="F102" s="3" t="s">
        <v>11</v>
      </c>
      <c r="G102" s="3" t="s">
        <v>33</v>
      </c>
      <c r="H102" s="116" t="s">
        <v>561</v>
      </c>
      <c r="I102" s="5">
        <v>610</v>
      </c>
      <c r="J102" s="15">
        <f>'6.ВС'!J64</f>
        <v>3019900</v>
      </c>
      <c r="K102" s="15">
        <f>'6.ВС'!K64</f>
        <v>3019900</v>
      </c>
      <c r="L102" s="15">
        <f>'6.ВС'!L64</f>
        <v>1534100</v>
      </c>
    </row>
    <row r="103" spans="1:12" ht="27.75" customHeight="1" x14ac:dyDescent="0.25">
      <c r="A103" s="47" t="s">
        <v>531</v>
      </c>
      <c r="B103" s="79"/>
      <c r="C103" s="79"/>
      <c r="D103" s="79"/>
      <c r="E103" s="75">
        <v>851</v>
      </c>
      <c r="F103" s="4" t="s">
        <v>11</v>
      </c>
      <c r="G103" s="4" t="s">
        <v>33</v>
      </c>
      <c r="H103" s="116" t="s">
        <v>562</v>
      </c>
      <c r="I103" s="5"/>
      <c r="J103" s="15" t="e">
        <f t="shared" ref="J103:L104" si="45">J104</f>
        <v>#REF!</v>
      </c>
      <c r="K103" s="15" t="e">
        <f t="shared" si="45"/>
        <v>#REF!</v>
      </c>
      <c r="L103" s="15" t="e">
        <f t="shared" si="45"/>
        <v>#REF!</v>
      </c>
    </row>
    <row r="104" spans="1:12" ht="27.75" customHeight="1" x14ac:dyDescent="0.25">
      <c r="A104" s="47" t="s">
        <v>41</v>
      </c>
      <c r="B104" s="79"/>
      <c r="C104" s="79"/>
      <c r="D104" s="79"/>
      <c r="E104" s="45">
        <v>851</v>
      </c>
      <c r="F104" s="57" t="s">
        <v>11</v>
      </c>
      <c r="G104" s="57" t="s">
        <v>33</v>
      </c>
      <c r="H104" s="116" t="s">
        <v>562</v>
      </c>
      <c r="I104" s="57" t="s">
        <v>83</v>
      </c>
      <c r="J104" s="15" t="e">
        <f t="shared" si="45"/>
        <v>#REF!</v>
      </c>
      <c r="K104" s="15" t="e">
        <f t="shared" si="45"/>
        <v>#REF!</v>
      </c>
      <c r="L104" s="15" t="e">
        <f t="shared" si="45"/>
        <v>#REF!</v>
      </c>
    </row>
    <row r="105" spans="1:12" ht="27.75" customHeight="1" x14ac:dyDescent="0.25">
      <c r="A105" s="47" t="s">
        <v>84</v>
      </c>
      <c r="B105" s="79"/>
      <c r="C105" s="79"/>
      <c r="D105" s="79"/>
      <c r="E105" s="45">
        <v>851</v>
      </c>
      <c r="F105" s="57" t="s">
        <v>11</v>
      </c>
      <c r="G105" s="57" t="s">
        <v>33</v>
      </c>
      <c r="H105" s="116" t="s">
        <v>562</v>
      </c>
      <c r="I105" s="57" t="s">
        <v>85</v>
      </c>
      <c r="J105" s="15" t="e">
        <f>'6.ВС'!#REF!</f>
        <v>#REF!</v>
      </c>
      <c r="K105" s="15" t="e">
        <f>'6.ВС'!#REF!</f>
        <v>#REF!</v>
      </c>
      <c r="L105" s="15" t="e">
        <f>'6.ВС'!#REF!</f>
        <v>#REF!</v>
      </c>
    </row>
    <row r="106" spans="1:12" ht="27.75" customHeight="1" x14ac:dyDescent="0.25">
      <c r="A106" s="78" t="s">
        <v>263</v>
      </c>
      <c r="B106" s="79"/>
      <c r="C106" s="79"/>
      <c r="D106" s="79"/>
      <c r="E106" s="5">
        <v>853</v>
      </c>
      <c r="F106" s="3" t="s">
        <v>11</v>
      </c>
      <c r="G106" s="3" t="s">
        <v>33</v>
      </c>
      <c r="H106" s="4" t="s">
        <v>267</v>
      </c>
      <c r="I106" s="3"/>
      <c r="J106" s="15" t="e">
        <f t="shared" ref="J106:L106" si="46">J108</f>
        <v>#REF!</v>
      </c>
      <c r="K106" s="15" t="e">
        <f t="shared" si="46"/>
        <v>#REF!</v>
      </c>
      <c r="L106" s="15" t="e">
        <f t="shared" si="46"/>
        <v>#REF!</v>
      </c>
    </row>
    <row r="107" spans="1:12" ht="27.75" customHeight="1" x14ac:dyDescent="0.25">
      <c r="A107" s="1" t="s">
        <v>23</v>
      </c>
      <c r="B107" s="62" t="s">
        <v>11</v>
      </c>
      <c r="C107" s="62" t="s">
        <v>33</v>
      </c>
      <c r="D107" s="62" t="s">
        <v>267</v>
      </c>
      <c r="E107" s="62" t="s">
        <v>24</v>
      </c>
      <c r="F107" s="3" t="s">
        <v>11</v>
      </c>
      <c r="G107" s="3" t="s">
        <v>33</v>
      </c>
      <c r="H107" s="4" t="s">
        <v>267</v>
      </c>
      <c r="I107" s="3" t="s">
        <v>24</v>
      </c>
      <c r="J107" s="15" t="e">
        <f t="shared" ref="J107:L107" si="47">J108</f>
        <v>#REF!</v>
      </c>
      <c r="K107" s="15" t="e">
        <f t="shared" si="47"/>
        <v>#REF!</v>
      </c>
      <c r="L107" s="15" t="e">
        <f t="shared" si="47"/>
        <v>#REF!</v>
      </c>
    </row>
    <row r="108" spans="1:12" ht="27.75" customHeight="1" x14ac:dyDescent="0.25">
      <c r="A108" s="78" t="s">
        <v>134</v>
      </c>
      <c r="B108" s="79"/>
      <c r="C108" s="79"/>
      <c r="D108" s="79"/>
      <c r="E108" s="5">
        <v>853</v>
      </c>
      <c r="F108" s="3" t="s">
        <v>11</v>
      </c>
      <c r="G108" s="3" t="s">
        <v>33</v>
      </c>
      <c r="H108" s="4" t="s">
        <v>267</v>
      </c>
      <c r="I108" s="3" t="s">
        <v>135</v>
      </c>
      <c r="J108" s="15" t="e">
        <f>'6.ВС'!#REF!</f>
        <v>#REF!</v>
      </c>
      <c r="K108" s="15" t="e">
        <f>'6.ВС'!#REF!</f>
        <v>#REF!</v>
      </c>
      <c r="L108" s="15" t="e">
        <f>'6.ВС'!#REF!</f>
        <v>#REF!</v>
      </c>
    </row>
    <row r="109" spans="1:12" ht="27.75" customHeight="1" x14ac:dyDescent="0.25">
      <c r="A109" s="78" t="s">
        <v>43</v>
      </c>
      <c r="B109" s="79"/>
      <c r="C109" s="79"/>
      <c r="D109" s="79"/>
      <c r="E109" s="5">
        <v>851</v>
      </c>
      <c r="F109" s="3" t="s">
        <v>44</v>
      </c>
      <c r="G109" s="3"/>
      <c r="H109" s="4"/>
      <c r="I109" s="3"/>
      <c r="J109" s="15">
        <f t="shared" ref="J109:L110" si="48">J110</f>
        <v>1901934.4</v>
      </c>
      <c r="K109" s="15">
        <f t="shared" si="48"/>
        <v>1901934.4</v>
      </c>
      <c r="L109" s="15">
        <f t="shared" si="48"/>
        <v>950967.2</v>
      </c>
    </row>
    <row r="110" spans="1:12" s="91" customFormat="1" ht="27.75" customHeight="1" x14ac:dyDescent="0.25">
      <c r="A110" s="78" t="s">
        <v>45</v>
      </c>
      <c r="B110" s="78"/>
      <c r="C110" s="78"/>
      <c r="D110" s="78"/>
      <c r="E110" s="5">
        <v>851</v>
      </c>
      <c r="F110" s="3" t="s">
        <v>44</v>
      </c>
      <c r="G110" s="3" t="s">
        <v>46</v>
      </c>
      <c r="H110" s="4"/>
      <c r="I110" s="3"/>
      <c r="J110" s="15">
        <f t="shared" si="48"/>
        <v>1901934.4</v>
      </c>
      <c r="K110" s="15">
        <f t="shared" si="48"/>
        <v>1901934.4</v>
      </c>
      <c r="L110" s="15">
        <f t="shared" si="48"/>
        <v>950967.2</v>
      </c>
    </row>
    <row r="111" spans="1:12" s="2" customFormat="1" ht="27.75" customHeight="1" x14ac:dyDescent="0.25">
      <c r="A111" s="78" t="s">
        <v>47</v>
      </c>
      <c r="B111" s="78"/>
      <c r="C111" s="78"/>
      <c r="D111" s="78"/>
      <c r="E111" s="5">
        <v>851</v>
      </c>
      <c r="F111" s="75" t="s">
        <v>44</v>
      </c>
      <c r="G111" s="75" t="s">
        <v>46</v>
      </c>
      <c r="H111" s="116" t="s">
        <v>563</v>
      </c>
      <c r="I111" s="75" t="s">
        <v>48</v>
      </c>
      <c r="J111" s="15">
        <f t="shared" ref="J111:L111" si="49">J112+J114+J116</f>
        <v>1901934.4</v>
      </c>
      <c r="K111" s="15">
        <f t="shared" si="49"/>
        <v>1901934.4</v>
      </c>
      <c r="L111" s="15">
        <f t="shared" si="49"/>
        <v>950967.2</v>
      </c>
    </row>
    <row r="112" spans="1:12" ht="27.75" customHeight="1" x14ac:dyDescent="0.25">
      <c r="A112" s="78" t="s">
        <v>15</v>
      </c>
      <c r="B112" s="75"/>
      <c r="C112" s="75"/>
      <c r="D112" s="75"/>
      <c r="E112" s="75">
        <v>851</v>
      </c>
      <c r="F112" s="3" t="s">
        <v>44</v>
      </c>
      <c r="G112" s="3" t="s">
        <v>46</v>
      </c>
      <c r="H112" s="116" t="s">
        <v>563</v>
      </c>
      <c r="I112" s="3" t="s">
        <v>17</v>
      </c>
      <c r="J112" s="15">
        <f t="shared" ref="J112:L112" si="50">J113</f>
        <v>690800</v>
      </c>
      <c r="K112" s="15">
        <f t="shared" si="50"/>
        <v>690800</v>
      </c>
      <c r="L112" s="15">
        <f t="shared" si="50"/>
        <v>346507.88</v>
      </c>
    </row>
    <row r="113" spans="1:12" ht="27.75" customHeight="1" x14ac:dyDescent="0.25">
      <c r="A113" s="78" t="s">
        <v>8</v>
      </c>
      <c r="B113" s="75"/>
      <c r="C113" s="75"/>
      <c r="D113" s="75"/>
      <c r="E113" s="75">
        <v>851</v>
      </c>
      <c r="F113" s="3" t="s">
        <v>44</v>
      </c>
      <c r="G113" s="3" t="s">
        <v>46</v>
      </c>
      <c r="H113" s="116" t="s">
        <v>563</v>
      </c>
      <c r="I113" s="3" t="s">
        <v>18</v>
      </c>
      <c r="J113" s="15">
        <f>'6.ВС'!J69</f>
        <v>690800</v>
      </c>
      <c r="K113" s="15">
        <f>'6.ВС'!K69</f>
        <v>690800</v>
      </c>
      <c r="L113" s="15">
        <f>'6.ВС'!L69</f>
        <v>346507.88</v>
      </c>
    </row>
    <row r="114" spans="1:12" ht="27.75" customHeight="1" x14ac:dyDescent="0.25">
      <c r="A114" s="79" t="s">
        <v>20</v>
      </c>
      <c r="B114" s="75"/>
      <c r="C114" s="75"/>
      <c r="D114" s="75"/>
      <c r="E114" s="75">
        <v>851</v>
      </c>
      <c r="F114" s="3" t="s">
        <v>44</v>
      </c>
      <c r="G114" s="3" t="s">
        <v>46</v>
      </c>
      <c r="H114" s="116" t="s">
        <v>563</v>
      </c>
      <c r="I114" s="3" t="s">
        <v>21</v>
      </c>
      <c r="J114" s="15">
        <f t="shared" ref="J114:L114" si="51">J115</f>
        <v>22425.4</v>
      </c>
      <c r="K114" s="15">
        <f t="shared" si="51"/>
        <v>22425.4</v>
      </c>
      <c r="L114" s="15">
        <f t="shared" si="51"/>
        <v>10104.82</v>
      </c>
    </row>
    <row r="115" spans="1:12" ht="27.75" customHeight="1" x14ac:dyDescent="0.25">
      <c r="A115" s="79" t="s">
        <v>9</v>
      </c>
      <c r="B115" s="75"/>
      <c r="C115" s="75"/>
      <c r="D115" s="75"/>
      <c r="E115" s="75">
        <v>851</v>
      </c>
      <c r="F115" s="3" t="s">
        <v>44</v>
      </c>
      <c r="G115" s="3" t="s">
        <v>46</v>
      </c>
      <c r="H115" s="116" t="s">
        <v>563</v>
      </c>
      <c r="I115" s="3" t="s">
        <v>22</v>
      </c>
      <c r="J115" s="15">
        <f>'6.ВС'!J71</f>
        <v>22425.4</v>
      </c>
      <c r="K115" s="15">
        <f>'6.ВС'!K71</f>
        <v>22425.4</v>
      </c>
      <c r="L115" s="15">
        <f>'6.ВС'!L71</f>
        <v>10104.82</v>
      </c>
    </row>
    <row r="116" spans="1:12" ht="27.75" customHeight="1" x14ac:dyDescent="0.25">
      <c r="A116" s="79" t="s">
        <v>34</v>
      </c>
      <c r="B116" s="78"/>
      <c r="C116" s="78"/>
      <c r="D116" s="78"/>
      <c r="E116" s="75">
        <v>851</v>
      </c>
      <c r="F116" s="75" t="s">
        <v>44</v>
      </c>
      <c r="G116" s="75" t="s">
        <v>46</v>
      </c>
      <c r="H116" s="116" t="s">
        <v>563</v>
      </c>
      <c r="I116" s="75" t="s">
        <v>35</v>
      </c>
      <c r="J116" s="15">
        <f t="shared" ref="J116:L116" si="52">J117</f>
        <v>1188709</v>
      </c>
      <c r="K116" s="15">
        <f t="shared" si="52"/>
        <v>1188709</v>
      </c>
      <c r="L116" s="15">
        <f t="shared" si="52"/>
        <v>594354.5</v>
      </c>
    </row>
    <row r="117" spans="1:12" ht="27.75" customHeight="1" x14ac:dyDescent="0.25">
      <c r="A117" s="79" t="s">
        <v>36</v>
      </c>
      <c r="B117" s="78"/>
      <c r="C117" s="78"/>
      <c r="D117" s="78"/>
      <c r="E117" s="75">
        <v>851</v>
      </c>
      <c r="F117" s="75" t="s">
        <v>44</v>
      </c>
      <c r="G117" s="75" t="s">
        <v>46</v>
      </c>
      <c r="H117" s="116" t="s">
        <v>563</v>
      </c>
      <c r="I117" s="75" t="s">
        <v>37</v>
      </c>
      <c r="J117" s="15">
        <f>'6.ВС'!J73</f>
        <v>1188709</v>
      </c>
      <c r="K117" s="15">
        <f>'6.ВС'!K73</f>
        <v>1188709</v>
      </c>
      <c r="L117" s="15">
        <f>'6.ВС'!L73</f>
        <v>594354.5</v>
      </c>
    </row>
    <row r="118" spans="1:12" ht="27.75" customHeight="1" x14ac:dyDescent="0.25">
      <c r="A118" s="78" t="s">
        <v>49</v>
      </c>
      <c r="B118" s="79"/>
      <c r="C118" s="79"/>
      <c r="D118" s="79"/>
      <c r="E118" s="75">
        <v>851</v>
      </c>
      <c r="F118" s="3" t="s">
        <v>46</v>
      </c>
      <c r="G118" s="3"/>
      <c r="H118" s="4"/>
      <c r="I118" s="3"/>
      <c r="J118" s="15">
        <f t="shared" ref="J118:L118" si="53">J119</f>
        <v>3466328.28</v>
      </c>
      <c r="K118" s="15">
        <f t="shared" si="53"/>
        <v>3466328.28</v>
      </c>
      <c r="L118" s="15">
        <f t="shared" si="53"/>
        <v>1431203.48</v>
      </c>
    </row>
    <row r="119" spans="1:12" ht="27.75" customHeight="1" x14ac:dyDescent="0.25">
      <c r="A119" s="61" t="s">
        <v>522</v>
      </c>
      <c r="B119" s="79"/>
      <c r="C119" s="79"/>
      <c r="D119" s="79"/>
      <c r="E119" s="75">
        <v>851</v>
      </c>
      <c r="F119" s="3" t="s">
        <v>46</v>
      </c>
      <c r="G119" s="3" t="s">
        <v>93</v>
      </c>
      <c r="H119" s="4"/>
      <c r="I119" s="3"/>
      <c r="J119" s="15">
        <f t="shared" ref="J119:L119" si="54">J120+J127</f>
        <v>3466328.28</v>
      </c>
      <c r="K119" s="15">
        <f t="shared" si="54"/>
        <v>3466328.28</v>
      </c>
      <c r="L119" s="15">
        <f t="shared" si="54"/>
        <v>1431203.48</v>
      </c>
    </row>
    <row r="120" spans="1:12" ht="27.75" customHeight="1" x14ac:dyDescent="0.25">
      <c r="A120" s="78" t="s">
        <v>51</v>
      </c>
      <c r="B120" s="79"/>
      <c r="C120" s="79"/>
      <c r="D120" s="79"/>
      <c r="E120" s="75">
        <v>851</v>
      </c>
      <c r="F120" s="3" t="s">
        <v>46</v>
      </c>
      <c r="G120" s="3" t="s">
        <v>93</v>
      </c>
      <c r="H120" s="116" t="s">
        <v>564</v>
      </c>
      <c r="I120" s="3"/>
      <c r="J120" s="15">
        <f t="shared" ref="J120:L120" si="55">J121+J123+J125</f>
        <v>3309106</v>
      </c>
      <c r="K120" s="15">
        <f t="shared" si="55"/>
        <v>3309106</v>
      </c>
      <c r="L120" s="15">
        <f t="shared" si="55"/>
        <v>1385203.48</v>
      </c>
    </row>
    <row r="121" spans="1:12" ht="27.75" customHeight="1" x14ac:dyDescent="0.25">
      <c r="A121" s="78" t="s">
        <v>15</v>
      </c>
      <c r="B121" s="79"/>
      <c r="C121" s="79"/>
      <c r="D121" s="79"/>
      <c r="E121" s="75">
        <v>851</v>
      </c>
      <c r="F121" s="3" t="s">
        <v>46</v>
      </c>
      <c r="G121" s="4" t="s">
        <v>93</v>
      </c>
      <c r="H121" s="116" t="s">
        <v>564</v>
      </c>
      <c r="I121" s="3" t="s">
        <v>17</v>
      </c>
      <c r="J121" s="15">
        <f t="shared" ref="J121:L121" si="56">J122</f>
        <v>2311300</v>
      </c>
      <c r="K121" s="15">
        <f t="shared" si="56"/>
        <v>2311300</v>
      </c>
      <c r="L121" s="15">
        <f t="shared" si="56"/>
        <v>1057980.28</v>
      </c>
    </row>
    <row r="122" spans="1:12" ht="27.75" customHeight="1" x14ac:dyDescent="0.25">
      <c r="A122" s="79" t="s">
        <v>7</v>
      </c>
      <c r="B122" s="79"/>
      <c r="C122" s="79"/>
      <c r="D122" s="79"/>
      <c r="E122" s="75">
        <v>851</v>
      </c>
      <c r="F122" s="3" t="s">
        <v>46</v>
      </c>
      <c r="G122" s="4" t="s">
        <v>93</v>
      </c>
      <c r="H122" s="116" t="s">
        <v>564</v>
      </c>
      <c r="I122" s="3" t="s">
        <v>52</v>
      </c>
      <c r="J122" s="15">
        <f>'6.ВС'!J78</f>
        <v>2311300</v>
      </c>
      <c r="K122" s="15">
        <f>'6.ВС'!K78</f>
        <v>2311300</v>
      </c>
      <c r="L122" s="15">
        <f>'6.ВС'!L78</f>
        <v>1057980.28</v>
      </c>
    </row>
    <row r="123" spans="1:12" ht="27.75" customHeight="1" x14ac:dyDescent="0.25">
      <c r="A123" s="79" t="s">
        <v>20</v>
      </c>
      <c r="B123" s="78"/>
      <c r="C123" s="78"/>
      <c r="D123" s="78"/>
      <c r="E123" s="75">
        <v>851</v>
      </c>
      <c r="F123" s="3" t="s">
        <v>46</v>
      </c>
      <c r="G123" s="4" t="s">
        <v>93</v>
      </c>
      <c r="H123" s="116" t="s">
        <v>564</v>
      </c>
      <c r="I123" s="3" t="s">
        <v>21</v>
      </c>
      <c r="J123" s="15">
        <f t="shared" ref="J123:L123" si="57">J124</f>
        <v>966406</v>
      </c>
      <c r="K123" s="15">
        <f t="shared" si="57"/>
        <v>966406</v>
      </c>
      <c r="L123" s="15">
        <f t="shared" si="57"/>
        <v>318167.2</v>
      </c>
    </row>
    <row r="124" spans="1:12" ht="27.75" customHeight="1" x14ac:dyDescent="0.25">
      <c r="A124" s="79" t="s">
        <v>9</v>
      </c>
      <c r="B124" s="79"/>
      <c r="C124" s="79"/>
      <c r="D124" s="79"/>
      <c r="E124" s="75">
        <v>851</v>
      </c>
      <c r="F124" s="3" t="s">
        <v>46</v>
      </c>
      <c r="G124" s="4" t="s">
        <v>93</v>
      </c>
      <c r="H124" s="116" t="s">
        <v>564</v>
      </c>
      <c r="I124" s="3" t="s">
        <v>22</v>
      </c>
      <c r="J124" s="15">
        <f>'6.ВС'!J80</f>
        <v>966406</v>
      </c>
      <c r="K124" s="15">
        <f>'6.ВС'!K80</f>
        <v>966406</v>
      </c>
      <c r="L124" s="15">
        <f>'6.ВС'!L80</f>
        <v>318167.2</v>
      </c>
    </row>
    <row r="125" spans="1:12" ht="27.75" customHeight="1" x14ac:dyDescent="0.25">
      <c r="A125" s="79" t="s">
        <v>23</v>
      </c>
      <c r="B125" s="79"/>
      <c r="C125" s="79"/>
      <c r="D125" s="79"/>
      <c r="E125" s="75">
        <v>851</v>
      </c>
      <c r="F125" s="3" t="s">
        <v>46</v>
      </c>
      <c r="G125" s="4" t="s">
        <v>93</v>
      </c>
      <c r="H125" s="116" t="s">
        <v>564</v>
      </c>
      <c r="I125" s="3" t="s">
        <v>24</v>
      </c>
      <c r="J125" s="15">
        <f t="shared" ref="J125:L125" si="58">J126</f>
        <v>31400</v>
      </c>
      <c r="K125" s="15">
        <f t="shared" si="58"/>
        <v>31400</v>
      </c>
      <c r="L125" s="15">
        <f t="shared" si="58"/>
        <v>9056</v>
      </c>
    </row>
    <row r="126" spans="1:12" ht="27.75" customHeight="1" x14ac:dyDescent="0.25">
      <c r="A126" s="79" t="s">
        <v>25</v>
      </c>
      <c r="B126" s="79"/>
      <c r="C126" s="79"/>
      <c r="D126" s="79"/>
      <c r="E126" s="75">
        <v>851</v>
      </c>
      <c r="F126" s="3" t="s">
        <v>46</v>
      </c>
      <c r="G126" s="4" t="s">
        <v>93</v>
      </c>
      <c r="H126" s="116" t="s">
        <v>564</v>
      </c>
      <c r="I126" s="3" t="s">
        <v>26</v>
      </c>
      <c r="J126" s="15">
        <f>'6.ВС'!J82</f>
        <v>31400</v>
      </c>
      <c r="K126" s="15">
        <f>'6.ВС'!K82</f>
        <v>31400</v>
      </c>
      <c r="L126" s="15">
        <f>'6.ВС'!L82</f>
        <v>9056</v>
      </c>
    </row>
    <row r="127" spans="1:12" ht="27.75" customHeight="1" x14ac:dyDescent="0.25">
      <c r="A127" s="78" t="s">
        <v>273</v>
      </c>
      <c r="B127" s="79"/>
      <c r="C127" s="79"/>
      <c r="D127" s="79"/>
      <c r="E127" s="75"/>
      <c r="F127" s="3" t="s">
        <v>46</v>
      </c>
      <c r="G127" s="4" t="s">
        <v>93</v>
      </c>
      <c r="H127" s="116" t="s">
        <v>565</v>
      </c>
      <c r="I127" s="3"/>
      <c r="J127" s="15">
        <f t="shared" ref="J127:L128" si="59">J128</f>
        <v>157222.28</v>
      </c>
      <c r="K127" s="15">
        <f t="shared" si="59"/>
        <v>157222.28</v>
      </c>
      <c r="L127" s="15">
        <f t="shared" si="59"/>
        <v>46000</v>
      </c>
    </row>
    <row r="128" spans="1:12" ht="27.75" customHeight="1" x14ac:dyDescent="0.25">
      <c r="A128" s="79" t="s">
        <v>20</v>
      </c>
      <c r="B128" s="79"/>
      <c r="C128" s="79"/>
      <c r="D128" s="79"/>
      <c r="E128" s="75"/>
      <c r="F128" s="3" t="s">
        <v>46</v>
      </c>
      <c r="G128" s="4" t="s">
        <v>93</v>
      </c>
      <c r="H128" s="116" t="s">
        <v>565</v>
      </c>
      <c r="I128" s="3" t="s">
        <v>21</v>
      </c>
      <c r="J128" s="15">
        <f t="shared" si="59"/>
        <v>157222.28</v>
      </c>
      <c r="K128" s="15">
        <f t="shared" si="59"/>
        <v>157222.28</v>
      </c>
      <c r="L128" s="15">
        <f t="shared" si="59"/>
        <v>46000</v>
      </c>
    </row>
    <row r="129" spans="1:12" ht="27.75" customHeight="1" x14ac:dyDescent="0.25">
      <c r="A129" s="79" t="s">
        <v>9</v>
      </c>
      <c r="B129" s="79"/>
      <c r="C129" s="79"/>
      <c r="D129" s="79"/>
      <c r="E129" s="75"/>
      <c r="F129" s="3" t="s">
        <v>46</v>
      </c>
      <c r="G129" s="4" t="s">
        <v>93</v>
      </c>
      <c r="H129" s="116" t="s">
        <v>565</v>
      </c>
      <c r="I129" s="3" t="s">
        <v>22</v>
      </c>
      <c r="J129" s="15">
        <f>'6.ВС'!J85</f>
        <v>157222.28</v>
      </c>
      <c r="K129" s="15">
        <f>'6.ВС'!K85</f>
        <v>157222.28</v>
      </c>
      <c r="L129" s="15">
        <f>'6.ВС'!L85</f>
        <v>46000</v>
      </c>
    </row>
    <row r="130" spans="1:12" ht="27.75" customHeight="1" x14ac:dyDescent="0.25">
      <c r="A130" s="78" t="s">
        <v>53</v>
      </c>
      <c r="B130" s="79"/>
      <c r="C130" s="79"/>
      <c r="D130" s="79"/>
      <c r="E130" s="75">
        <v>851</v>
      </c>
      <c r="F130" s="3" t="s">
        <v>13</v>
      </c>
      <c r="G130" s="3"/>
      <c r="H130" s="4"/>
      <c r="I130" s="3"/>
      <c r="J130" s="15" t="e">
        <f t="shared" ref="J130:L130" si="60">J131+J138+J145+J149</f>
        <v>#REF!</v>
      </c>
      <c r="K130" s="15" t="e">
        <f t="shared" si="60"/>
        <v>#REF!</v>
      </c>
      <c r="L130" s="15" t="e">
        <f t="shared" si="60"/>
        <v>#REF!</v>
      </c>
    </row>
    <row r="131" spans="1:12" ht="27.75" customHeight="1" x14ac:dyDescent="0.25">
      <c r="A131" s="78" t="s">
        <v>54</v>
      </c>
      <c r="B131" s="79"/>
      <c r="C131" s="79"/>
      <c r="D131" s="79"/>
      <c r="E131" s="75">
        <v>851</v>
      </c>
      <c r="F131" s="3" t="s">
        <v>13</v>
      </c>
      <c r="G131" s="3" t="s">
        <v>30</v>
      </c>
      <c r="H131" s="4"/>
      <c r="I131" s="3"/>
      <c r="J131" s="16" t="e">
        <f t="shared" ref="J131:L131" si="61">J132+J135</f>
        <v>#REF!</v>
      </c>
      <c r="K131" s="16" t="e">
        <f t="shared" si="61"/>
        <v>#REF!</v>
      </c>
      <c r="L131" s="16" t="e">
        <f t="shared" si="61"/>
        <v>#REF!</v>
      </c>
    </row>
    <row r="132" spans="1:12" ht="27.75" customHeight="1" x14ac:dyDescent="0.25">
      <c r="A132" s="78" t="s">
        <v>520</v>
      </c>
      <c r="B132" s="79"/>
      <c r="C132" s="79"/>
      <c r="D132" s="79"/>
      <c r="E132" s="75">
        <v>851</v>
      </c>
      <c r="F132" s="3" t="s">
        <v>13</v>
      </c>
      <c r="G132" s="3" t="s">
        <v>30</v>
      </c>
      <c r="H132" s="152" t="s">
        <v>566</v>
      </c>
      <c r="I132" s="3"/>
      <c r="J132" s="15">
        <f t="shared" ref="J132:L136" si="62">J133</f>
        <v>124200.34</v>
      </c>
      <c r="K132" s="15">
        <f t="shared" si="62"/>
        <v>242711.89</v>
      </c>
      <c r="L132" s="15">
        <f t="shared" si="62"/>
        <v>0</v>
      </c>
    </row>
    <row r="133" spans="1:12" ht="27.75" customHeight="1" x14ac:dyDescent="0.25">
      <c r="A133" s="79" t="s">
        <v>20</v>
      </c>
      <c r="B133" s="78"/>
      <c r="C133" s="78"/>
      <c r="D133" s="78"/>
      <c r="E133" s="75">
        <v>851</v>
      </c>
      <c r="F133" s="3" t="s">
        <v>13</v>
      </c>
      <c r="G133" s="3" t="s">
        <v>30</v>
      </c>
      <c r="H133" s="4" t="s">
        <v>566</v>
      </c>
      <c r="I133" s="3" t="s">
        <v>21</v>
      </c>
      <c r="J133" s="15">
        <f t="shared" si="62"/>
        <v>124200.34</v>
      </c>
      <c r="K133" s="15">
        <f t="shared" si="62"/>
        <v>242711.89</v>
      </c>
      <c r="L133" s="15">
        <f t="shared" si="62"/>
        <v>0</v>
      </c>
    </row>
    <row r="134" spans="1:12" ht="27.75" customHeight="1" x14ac:dyDescent="0.25">
      <c r="A134" s="79" t="s">
        <v>9</v>
      </c>
      <c r="B134" s="79"/>
      <c r="C134" s="79"/>
      <c r="D134" s="79"/>
      <c r="E134" s="75">
        <v>851</v>
      </c>
      <c r="F134" s="3" t="s">
        <v>13</v>
      </c>
      <c r="G134" s="3" t="s">
        <v>30</v>
      </c>
      <c r="H134" s="4" t="s">
        <v>566</v>
      </c>
      <c r="I134" s="3" t="s">
        <v>22</v>
      </c>
      <c r="J134" s="15">
        <f>'6.ВС'!J90</f>
        <v>124200.34</v>
      </c>
      <c r="K134" s="15">
        <f>'6.ВС'!K90</f>
        <v>242711.89</v>
      </c>
      <c r="L134" s="15">
        <f>'6.ВС'!L90</f>
        <v>0</v>
      </c>
    </row>
    <row r="135" spans="1:12" ht="27.75" customHeight="1" x14ac:dyDescent="0.25">
      <c r="A135" s="149" t="s">
        <v>695</v>
      </c>
      <c r="B135" s="148"/>
      <c r="C135" s="148"/>
      <c r="D135" s="148"/>
      <c r="E135" s="4" t="s">
        <v>294</v>
      </c>
      <c r="F135" s="3" t="s">
        <v>13</v>
      </c>
      <c r="G135" s="3" t="s">
        <v>30</v>
      </c>
      <c r="H135" s="89" t="s">
        <v>696</v>
      </c>
      <c r="I135" s="3"/>
      <c r="J135" s="15" t="e">
        <f t="shared" si="62"/>
        <v>#REF!</v>
      </c>
      <c r="K135" s="15" t="e">
        <f t="shared" si="62"/>
        <v>#REF!</v>
      </c>
      <c r="L135" s="15" t="e">
        <f t="shared" si="62"/>
        <v>#REF!</v>
      </c>
    </row>
    <row r="136" spans="1:12" ht="27.75" customHeight="1" x14ac:dyDescent="0.25">
      <c r="A136" s="47" t="s">
        <v>20</v>
      </c>
      <c r="B136" s="148"/>
      <c r="C136" s="148"/>
      <c r="D136" s="148"/>
      <c r="E136" s="4" t="s">
        <v>294</v>
      </c>
      <c r="F136" s="3" t="s">
        <v>13</v>
      </c>
      <c r="G136" s="3" t="s">
        <v>30</v>
      </c>
      <c r="H136" s="89" t="s">
        <v>696</v>
      </c>
      <c r="I136" s="3" t="s">
        <v>21</v>
      </c>
      <c r="J136" s="15" t="e">
        <f t="shared" si="62"/>
        <v>#REF!</v>
      </c>
      <c r="K136" s="15" t="e">
        <f t="shared" si="62"/>
        <v>#REF!</v>
      </c>
      <c r="L136" s="15" t="e">
        <f t="shared" si="62"/>
        <v>#REF!</v>
      </c>
    </row>
    <row r="137" spans="1:12" ht="27.75" customHeight="1" x14ac:dyDescent="0.25">
      <c r="A137" s="47" t="s">
        <v>9</v>
      </c>
      <c r="B137" s="148"/>
      <c r="C137" s="148"/>
      <c r="D137" s="148"/>
      <c r="E137" s="4" t="s">
        <v>294</v>
      </c>
      <c r="F137" s="3" t="s">
        <v>13</v>
      </c>
      <c r="G137" s="3" t="s">
        <v>30</v>
      </c>
      <c r="H137" s="89" t="s">
        <v>696</v>
      </c>
      <c r="I137" s="3" t="s">
        <v>22</v>
      </c>
      <c r="J137" s="15" t="e">
        <f>'6.ВС'!#REF!</f>
        <v>#REF!</v>
      </c>
      <c r="K137" s="15" t="e">
        <f>'6.ВС'!#REF!</f>
        <v>#REF!</v>
      </c>
      <c r="L137" s="15" t="e">
        <f>'6.ВС'!#REF!</f>
        <v>#REF!</v>
      </c>
    </row>
    <row r="138" spans="1:12" ht="27.75" customHeight="1" x14ac:dyDescent="0.25">
      <c r="A138" s="78" t="s">
        <v>57</v>
      </c>
      <c r="B138" s="79"/>
      <c r="C138" s="79"/>
      <c r="D138" s="79"/>
      <c r="E138" s="75">
        <v>851</v>
      </c>
      <c r="F138" s="3" t="s">
        <v>13</v>
      </c>
      <c r="G138" s="3" t="s">
        <v>58</v>
      </c>
      <c r="H138" s="4"/>
      <c r="I138" s="3"/>
      <c r="J138" s="15">
        <f t="shared" ref="J138:L138" si="63">J139+J142</f>
        <v>3200000</v>
      </c>
      <c r="K138" s="15">
        <f t="shared" si="63"/>
        <v>3200000</v>
      </c>
      <c r="L138" s="15">
        <f t="shared" si="63"/>
        <v>1328156.8</v>
      </c>
    </row>
    <row r="139" spans="1:12" ht="27.75" customHeight="1" x14ac:dyDescent="0.25">
      <c r="A139" s="78" t="s">
        <v>248</v>
      </c>
      <c r="B139" s="79"/>
      <c r="C139" s="79"/>
      <c r="D139" s="79"/>
      <c r="E139" s="75">
        <v>851</v>
      </c>
      <c r="F139" s="3" t="s">
        <v>13</v>
      </c>
      <c r="G139" s="3" t="s">
        <v>58</v>
      </c>
      <c r="H139" s="116" t="s">
        <v>567</v>
      </c>
      <c r="I139" s="3"/>
      <c r="J139" s="15">
        <f t="shared" ref="J139:L140" si="64">J140</f>
        <v>3144900</v>
      </c>
      <c r="K139" s="15">
        <f t="shared" si="64"/>
        <v>3144900</v>
      </c>
      <c r="L139" s="15">
        <f t="shared" si="64"/>
        <v>1296241.8</v>
      </c>
    </row>
    <row r="140" spans="1:12" ht="27.75" customHeight="1" x14ac:dyDescent="0.25">
      <c r="A140" s="79" t="s">
        <v>23</v>
      </c>
      <c r="B140" s="79"/>
      <c r="C140" s="79"/>
      <c r="D140" s="79"/>
      <c r="E140" s="75">
        <v>851</v>
      </c>
      <c r="F140" s="3" t="s">
        <v>13</v>
      </c>
      <c r="G140" s="3" t="s">
        <v>58</v>
      </c>
      <c r="H140" s="116" t="s">
        <v>567</v>
      </c>
      <c r="I140" s="3" t="s">
        <v>24</v>
      </c>
      <c r="J140" s="15">
        <f t="shared" si="64"/>
        <v>3144900</v>
      </c>
      <c r="K140" s="15">
        <f t="shared" si="64"/>
        <v>3144900</v>
      </c>
      <c r="L140" s="15">
        <f t="shared" si="64"/>
        <v>1296241.8</v>
      </c>
    </row>
    <row r="141" spans="1:12" ht="27.75" customHeight="1" x14ac:dyDescent="0.25">
      <c r="A141" s="79" t="s">
        <v>55</v>
      </c>
      <c r="B141" s="79"/>
      <c r="C141" s="79"/>
      <c r="D141" s="79"/>
      <c r="E141" s="75">
        <v>851</v>
      </c>
      <c r="F141" s="3" t="s">
        <v>13</v>
      </c>
      <c r="G141" s="3" t="s">
        <v>58</v>
      </c>
      <c r="H141" s="116" t="s">
        <v>567</v>
      </c>
      <c r="I141" s="3" t="s">
        <v>56</v>
      </c>
      <c r="J141" s="15">
        <f>'6.ВС'!J94</f>
        <v>3144900</v>
      </c>
      <c r="K141" s="15">
        <f>'6.ВС'!K94</f>
        <v>3144900</v>
      </c>
      <c r="L141" s="15">
        <f>'6.ВС'!L94</f>
        <v>1296241.8</v>
      </c>
    </row>
    <row r="142" spans="1:12" ht="27.75" customHeight="1" x14ac:dyDescent="0.25">
      <c r="A142" s="78" t="s">
        <v>59</v>
      </c>
      <c r="B142" s="79"/>
      <c r="C142" s="79"/>
      <c r="D142" s="79"/>
      <c r="E142" s="75">
        <v>851</v>
      </c>
      <c r="F142" s="3" t="s">
        <v>13</v>
      </c>
      <c r="G142" s="3" t="s">
        <v>58</v>
      </c>
      <c r="H142" s="116" t="s">
        <v>568</v>
      </c>
      <c r="I142" s="3"/>
      <c r="J142" s="15">
        <f t="shared" ref="J142:L143" si="65">J143</f>
        <v>55100</v>
      </c>
      <c r="K142" s="15">
        <f t="shared" si="65"/>
        <v>55100</v>
      </c>
      <c r="L142" s="15">
        <f t="shared" si="65"/>
        <v>31915</v>
      </c>
    </row>
    <row r="143" spans="1:12" ht="27.75" customHeight="1" x14ac:dyDescent="0.25">
      <c r="A143" s="79" t="s">
        <v>23</v>
      </c>
      <c r="B143" s="79"/>
      <c r="C143" s="79"/>
      <c r="D143" s="79"/>
      <c r="E143" s="75">
        <v>851</v>
      </c>
      <c r="F143" s="3" t="s">
        <v>13</v>
      </c>
      <c r="G143" s="3" t="s">
        <v>58</v>
      </c>
      <c r="H143" s="116" t="s">
        <v>568</v>
      </c>
      <c r="I143" s="3" t="s">
        <v>24</v>
      </c>
      <c r="J143" s="15">
        <f t="shared" si="65"/>
        <v>55100</v>
      </c>
      <c r="K143" s="15">
        <f t="shared" si="65"/>
        <v>55100</v>
      </c>
      <c r="L143" s="15">
        <f t="shared" si="65"/>
        <v>31915</v>
      </c>
    </row>
    <row r="144" spans="1:12" ht="27.75" customHeight="1" x14ac:dyDescent="0.25">
      <c r="A144" s="79" t="s">
        <v>25</v>
      </c>
      <c r="B144" s="79"/>
      <c r="C144" s="79"/>
      <c r="D144" s="79"/>
      <c r="E144" s="75">
        <v>851</v>
      </c>
      <c r="F144" s="3" t="s">
        <v>13</v>
      </c>
      <c r="G144" s="3" t="s">
        <v>58</v>
      </c>
      <c r="H144" s="116" t="s">
        <v>568</v>
      </c>
      <c r="I144" s="3" t="s">
        <v>26</v>
      </c>
      <c r="J144" s="15">
        <f>'6.ВС'!J97</f>
        <v>55100</v>
      </c>
      <c r="K144" s="15">
        <f>'6.ВС'!K97</f>
        <v>55100</v>
      </c>
      <c r="L144" s="15">
        <f>'6.ВС'!L97</f>
        <v>31915</v>
      </c>
    </row>
    <row r="145" spans="1:12" ht="27.75" customHeight="1" x14ac:dyDescent="0.25">
      <c r="A145" s="78" t="s">
        <v>60</v>
      </c>
      <c r="B145" s="79"/>
      <c r="C145" s="79"/>
      <c r="D145" s="79"/>
      <c r="E145" s="75">
        <v>851</v>
      </c>
      <c r="F145" s="3" t="s">
        <v>13</v>
      </c>
      <c r="G145" s="3" t="s">
        <v>50</v>
      </c>
      <c r="H145" s="4"/>
      <c r="I145" s="3"/>
      <c r="J145" s="15">
        <f t="shared" ref="J145:L147" si="66">J146</f>
        <v>8915388.4299999997</v>
      </c>
      <c r="K145" s="15">
        <f t="shared" si="66"/>
        <v>8915388.4299999997</v>
      </c>
      <c r="L145" s="15">
        <f t="shared" si="66"/>
        <v>2508140.1800000002</v>
      </c>
    </row>
    <row r="146" spans="1:12" ht="27.75" customHeight="1" x14ac:dyDescent="0.25">
      <c r="A146" s="78" t="s">
        <v>200</v>
      </c>
      <c r="B146" s="79"/>
      <c r="C146" s="79"/>
      <c r="D146" s="79"/>
      <c r="E146" s="75">
        <v>851</v>
      </c>
      <c r="F146" s="4" t="s">
        <v>13</v>
      </c>
      <c r="G146" s="4" t="s">
        <v>50</v>
      </c>
      <c r="H146" s="116" t="s">
        <v>569</v>
      </c>
      <c r="I146" s="4"/>
      <c r="J146" s="15">
        <f t="shared" si="66"/>
        <v>8915388.4299999997</v>
      </c>
      <c r="K146" s="15">
        <f t="shared" si="66"/>
        <v>8915388.4299999997</v>
      </c>
      <c r="L146" s="15">
        <f t="shared" si="66"/>
        <v>2508140.1800000002</v>
      </c>
    </row>
    <row r="147" spans="1:12" ht="27.75" customHeight="1" x14ac:dyDescent="0.25">
      <c r="A147" s="78" t="s">
        <v>34</v>
      </c>
      <c r="B147" s="79"/>
      <c r="C147" s="79"/>
      <c r="D147" s="79"/>
      <c r="E147" s="75">
        <v>851</v>
      </c>
      <c r="F147" s="4" t="s">
        <v>13</v>
      </c>
      <c r="G147" s="4" t="s">
        <v>50</v>
      </c>
      <c r="H147" s="116" t="s">
        <v>569</v>
      </c>
      <c r="I147" s="3" t="s">
        <v>35</v>
      </c>
      <c r="J147" s="15">
        <f t="shared" si="66"/>
        <v>8915388.4299999997</v>
      </c>
      <c r="K147" s="15">
        <f t="shared" si="66"/>
        <v>8915388.4299999997</v>
      </c>
      <c r="L147" s="15">
        <f t="shared" si="66"/>
        <v>2508140.1800000002</v>
      </c>
    </row>
    <row r="148" spans="1:12" ht="27.75" customHeight="1" x14ac:dyDescent="0.25">
      <c r="A148" s="79" t="s">
        <v>61</v>
      </c>
      <c r="B148" s="79"/>
      <c r="C148" s="79"/>
      <c r="D148" s="79"/>
      <c r="E148" s="75">
        <v>851</v>
      </c>
      <c r="F148" s="4" t="s">
        <v>13</v>
      </c>
      <c r="G148" s="4" t="s">
        <v>50</v>
      </c>
      <c r="H148" s="116" t="s">
        <v>569</v>
      </c>
      <c r="I148" s="3" t="s">
        <v>62</v>
      </c>
      <c r="J148" s="15">
        <f>'6.ВС'!J101</f>
        <v>8915388.4299999997</v>
      </c>
      <c r="K148" s="15">
        <f>'6.ВС'!K101</f>
        <v>8915388.4299999997</v>
      </c>
      <c r="L148" s="15">
        <f>'6.ВС'!L101</f>
        <v>2508140.1800000002</v>
      </c>
    </row>
    <row r="149" spans="1:12" ht="27.75" customHeight="1" x14ac:dyDescent="0.25">
      <c r="A149" s="78" t="s">
        <v>63</v>
      </c>
      <c r="B149" s="79"/>
      <c r="C149" s="79"/>
      <c r="D149" s="79"/>
      <c r="E149" s="75">
        <v>851</v>
      </c>
      <c r="F149" s="3" t="s">
        <v>13</v>
      </c>
      <c r="G149" s="3" t="s">
        <v>64</v>
      </c>
      <c r="H149" s="4"/>
      <c r="I149" s="3"/>
      <c r="J149" s="15" t="e">
        <f t="shared" ref="J149:L149" si="67">J150+J153</f>
        <v>#REF!</v>
      </c>
      <c r="K149" s="15" t="e">
        <f t="shared" si="67"/>
        <v>#REF!</v>
      </c>
      <c r="L149" s="15" t="e">
        <f t="shared" si="67"/>
        <v>#REF!</v>
      </c>
    </row>
    <row r="150" spans="1:12" ht="27.75" customHeight="1" x14ac:dyDescent="0.25">
      <c r="A150" s="70" t="s">
        <v>537</v>
      </c>
      <c r="B150" s="79"/>
      <c r="C150" s="79"/>
      <c r="D150" s="79"/>
      <c r="E150" s="45">
        <v>851</v>
      </c>
      <c r="F150" s="45" t="s">
        <v>13</v>
      </c>
      <c r="G150" s="45" t="s">
        <v>64</v>
      </c>
      <c r="H150" s="116" t="s">
        <v>571</v>
      </c>
      <c r="I150" s="57"/>
      <c r="J150" s="15">
        <f t="shared" ref="J150:L151" si="68">J151</f>
        <v>315000</v>
      </c>
      <c r="K150" s="15">
        <f t="shared" si="68"/>
        <v>315000</v>
      </c>
      <c r="L150" s="15">
        <f t="shared" si="68"/>
        <v>315000</v>
      </c>
    </row>
    <row r="151" spans="1:12" ht="27.75" customHeight="1" x14ac:dyDescent="0.25">
      <c r="A151" s="70" t="s">
        <v>20</v>
      </c>
      <c r="B151" s="79"/>
      <c r="C151" s="79"/>
      <c r="D151" s="79"/>
      <c r="E151" s="45">
        <v>851</v>
      </c>
      <c r="F151" s="45" t="s">
        <v>13</v>
      </c>
      <c r="G151" s="45" t="s">
        <v>64</v>
      </c>
      <c r="H151" s="116" t="s">
        <v>571</v>
      </c>
      <c r="I151" s="57" t="s">
        <v>21</v>
      </c>
      <c r="J151" s="15">
        <f t="shared" si="68"/>
        <v>315000</v>
      </c>
      <c r="K151" s="15">
        <f t="shared" si="68"/>
        <v>315000</v>
      </c>
      <c r="L151" s="15">
        <f t="shared" si="68"/>
        <v>315000</v>
      </c>
    </row>
    <row r="152" spans="1:12" ht="27.75" customHeight="1" x14ac:dyDescent="0.25">
      <c r="A152" s="70" t="s">
        <v>9</v>
      </c>
      <c r="B152" s="79"/>
      <c r="C152" s="79"/>
      <c r="D152" s="79"/>
      <c r="E152" s="45">
        <v>851</v>
      </c>
      <c r="F152" s="45" t="s">
        <v>13</v>
      </c>
      <c r="G152" s="45" t="s">
        <v>64</v>
      </c>
      <c r="H152" s="116" t="s">
        <v>571</v>
      </c>
      <c r="I152" s="57" t="s">
        <v>22</v>
      </c>
      <c r="J152" s="15">
        <f>'6.ВС'!J105</f>
        <v>315000</v>
      </c>
      <c r="K152" s="15">
        <f>'6.ВС'!K105</f>
        <v>315000</v>
      </c>
      <c r="L152" s="15">
        <f>'6.ВС'!L105</f>
        <v>315000</v>
      </c>
    </row>
    <row r="153" spans="1:12" ht="27.75" customHeight="1" x14ac:dyDescent="0.25">
      <c r="A153" s="70" t="s">
        <v>536</v>
      </c>
      <c r="B153" s="79"/>
      <c r="C153" s="79"/>
      <c r="D153" s="79"/>
      <c r="E153" s="45" t="s">
        <v>294</v>
      </c>
      <c r="F153" s="45" t="s">
        <v>13</v>
      </c>
      <c r="G153" s="45" t="s">
        <v>64</v>
      </c>
      <c r="H153" s="116" t="s">
        <v>572</v>
      </c>
      <c r="I153" s="57"/>
      <c r="J153" s="15" t="e">
        <f t="shared" ref="J153:L154" si="69">J154</f>
        <v>#REF!</v>
      </c>
      <c r="K153" s="15" t="e">
        <f t="shared" si="69"/>
        <v>#REF!</v>
      </c>
      <c r="L153" s="15" t="e">
        <f t="shared" si="69"/>
        <v>#REF!</v>
      </c>
    </row>
    <row r="154" spans="1:12" ht="27.75" customHeight="1" x14ac:dyDescent="0.25">
      <c r="A154" s="70" t="s">
        <v>34</v>
      </c>
      <c r="B154" s="79"/>
      <c r="C154" s="79"/>
      <c r="D154" s="79"/>
      <c r="E154" s="45" t="s">
        <v>294</v>
      </c>
      <c r="F154" s="45" t="s">
        <v>13</v>
      </c>
      <c r="G154" s="45" t="s">
        <v>64</v>
      </c>
      <c r="H154" s="116" t="s">
        <v>572</v>
      </c>
      <c r="I154" s="57" t="s">
        <v>35</v>
      </c>
      <c r="J154" s="15" t="e">
        <f t="shared" si="69"/>
        <v>#REF!</v>
      </c>
      <c r="K154" s="15" t="e">
        <f t="shared" si="69"/>
        <v>#REF!</v>
      </c>
      <c r="L154" s="15" t="e">
        <f t="shared" si="69"/>
        <v>#REF!</v>
      </c>
    </row>
    <row r="155" spans="1:12" ht="27.75" customHeight="1" x14ac:dyDescent="0.25">
      <c r="A155" s="70" t="s">
        <v>61</v>
      </c>
      <c r="B155" s="79"/>
      <c r="C155" s="79"/>
      <c r="D155" s="79"/>
      <c r="E155" s="45" t="s">
        <v>294</v>
      </c>
      <c r="F155" s="45" t="s">
        <v>13</v>
      </c>
      <c r="G155" s="45" t="s">
        <v>64</v>
      </c>
      <c r="H155" s="116" t="s">
        <v>572</v>
      </c>
      <c r="I155" s="57" t="s">
        <v>62</v>
      </c>
      <c r="J155" s="15" t="e">
        <f>'6.ВС'!#REF!</f>
        <v>#REF!</v>
      </c>
      <c r="K155" s="15" t="e">
        <f>'6.ВС'!#REF!</f>
        <v>#REF!</v>
      </c>
      <c r="L155" s="15" t="e">
        <f>'6.ВС'!#REF!</f>
        <v>#REF!</v>
      </c>
    </row>
    <row r="156" spans="1:12" ht="27.75" customHeight="1" x14ac:dyDescent="0.25">
      <c r="A156" s="78" t="s">
        <v>66</v>
      </c>
      <c r="B156" s="79"/>
      <c r="C156" s="79"/>
      <c r="D156" s="19"/>
      <c r="E156" s="75">
        <v>851</v>
      </c>
      <c r="F156" s="4" t="s">
        <v>30</v>
      </c>
      <c r="G156" s="4"/>
      <c r="H156" s="4"/>
      <c r="I156" s="3"/>
      <c r="J156" s="15" t="e">
        <f t="shared" ref="J156:L156" si="70">J157+J167+J186+J190</f>
        <v>#REF!</v>
      </c>
      <c r="K156" s="15" t="e">
        <f t="shared" si="70"/>
        <v>#REF!</v>
      </c>
      <c r="L156" s="15" t="e">
        <f t="shared" si="70"/>
        <v>#REF!</v>
      </c>
    </row>
    <row r="157" spans="1:12" ht="27.75" customHeight="1" x14ac:dyDescent="0.25">
      <c r="A157" s="19" t="s">
        <v>67</v>
      </c>
      <c r="B157" s="79"/>
      <c r="C157" s="79"/>
      <c r="D157" s="19"/>
      <c r="E157" s="75">
        <v>851</v>
      </c>
      <c r="F157" s="4" t="s">
        <v>30</v>
      </c>
      <c r="G157" s="4" t="s">
        <v>11</v>
      </c>
      <c r="H157" s="4"/>
      <c r="I157" s="3"/>
      <c r="J157" s="15">
        <f t="shared" ref="J157:L157" si="71">J161+J158+J164</f>
        <v>161676</v>
      </c>
      <c r="K157" s="15">
        <f t="shared" si="71"/>
        <v>161676</v>
      </c>
      <c r="L157" s="15">
        <f t="shared" si="71"/>
        <v>71961.350000000006</v>
      </c>
    </row>
    <row r="158" spans="1:12" ht="27.75" customHeight="1" x14ac:dyDescent="0.25">
      <c r="A158" s="78" t="s">
        <v>68</v>
      </c>
      <c r="B158" s="79"/>
      <c r="C158" s="79"/>
      <c r="D158" s="19"/>
      <c r="E158" s="75">
        <v>851</v>
      </c>
      <c r="F158" s="4" t="s">
        <v>30</v>
      </c>
      <c r="G158" s="4" t="s">
        <v>11</v>
      </c>
      <c r="H158" s="89" t="s">
        <v>574</v>
      </c>
      <c r="I158" s="3"/>
      <c r="J158" s="15">
        <f t="shared" ref="J158:L159" si="72">J159</f>
        <v>90603</v>
      </c>
      <c r="K158" s="15">
        <f t="shared" si="72"/>
        <v>90603</v>
      </c>
      <c r="L158" s="15">
        <f t="shared" si="72"/>
        <v>42347.6</v>
      </c>
    </row>
    <row r="159" spans="1:12" ht="27.75" customHeight="1" x14ac:dyDescent="0.25">
      <c r="A159" s="79" t="s">
        <v>20</v>
      </c>
      <c r="B159" s="79"/>
      <c r="C159" s="79"/>
      <c r="D159" s="79"/>
      <c r="E159" s="75">
        <v>851</v>
      </c>
      <c r="F159" s="4" t="s">
        <v>30</v>
      </c>
      <c r="G159" s="4" t="s">
        <v>11</v>
      </c>
      <c r="H159" s="89" t="s">
        <v>574</v>
      </c>
      <c r="I159" s="3" t="s">
        <v>21</v>
      </c>
      <c r="J159" s="15">
        <f t="shared" si="72"/>
        <v>90603</v>
      </c>
      <c r="K159" s="15">
        <f t="shared" si="72"/>
        <v>90603</v>
      </c>
      <c r="L159" s="15">
        <f t="shared" si="72"/>
        <v>42347.6</v>
      </c>
    </row>
    <row r="160" spans="1:12" ht="27.75" customHeight="1" x14ac:dyDescent="0.25">
      <c r="A160" s="79" t="s">
        <v>9</v>
      </c>
      <c r="B160" s="79"/>
      <c r="C160" s="79"/>
      <c r="D160" s="79"/>
      <c r="E160" s="75">
        <v>851</v>
      </c>
      <c r="F160" s="4" t="s">
        <v>30</v>
      </c>
      <c r="G160" s="4" t="s">
        <v>11</v>
      </c>
      <c r="H160" s="89" t="s">
        <v>574</v>
      </c>
      <c r="I160" s="3" t="s">
        <v>22</v>
      </c>
      <c r="J160" s="15">
        <f>'6.ВС'!J110</f>
        <v>90603</v>
      </c>
      <c r="K160" s="15">
        <f>'6.ВС'!K110</f>
        <v>90603</v>
      </c>
      <c r="L160" s="15">
        <f>'6.ВС'!L110</f>
        <v>42347.6</v>
      </c>
    </row>
    <row r="161" spans="1:12" s="58" customFormat="1" ht="27.75" customHeight="1" x14ac:dyDescent="0.25">
      <c r="A161" s="108" t="s">
        <v>540</v>
      </c>
      <c r="B161" s="46"/>
      <c r="C161" s="46"/>
      <c r="D161" s="109"/>
      <c r="E161" s="45">
        <v>851</v>
      </c>
      <c r="F161" s="45" t="s">
        <v>30</v>
      </c>
      <c r="G161" s="45" t="s">
        <v>11</v>
      </c>
      <c r="H161" s="117" t="s">
        <v>573</v>
      </c>
      <c r="I161" s="57"/>
      <c r="J161" s="51"/>
      <c r="K161" s="51"/>
      <c r="L161" s="51"/>
    </row>
    <row r="162" spans="1:12" s="58" customFormat="1" ht="27.75" customHeight="1" x14ac:dyDescent="0.25">
      <c r="A162" s="70" t="s">
        <v>20</v>
      </c>
      <c r="B162" s="46"/>
      <c r="C162" s="46"/>
      <c r="D162" s="109"/>
      <c r="E162" s="45">
        <v>851</v>
      </c>
      <c r="F162" s="45" t="s">
        <v>30</v>
      </c>
      <c r="G162" s="45" t="s">
        <v>11</v>
      </c>
      <c r="H162" s="117" t="s">
        <v>573</v>
      </c>
      <c r="I162" s="57" t="s">
        <v>21</v>
      </c>
      <c r="J162" s="51"/>
      <c r="K162" s="51"/>
      <c r="L162" s="51"/>
    </row>
    <row r="163" spans="1:12" s="58" customFormat="1" ht="27.75" customHeight="1" x14ac:dyDescent="0.25">
      <c r="A163" s="70" t="s">
        <v>9</v>
      </c>
      <c r="B163" s="46"/>
      <c r="C163" s="46"/>
      <c r="D163" s="109"/>
      <c r="E163" s="45">
        <v>851</v>
      </c>
      <c r="F163" s="45" t="s">
        <v>30</v>
      </c>
      <c r="G163" s="45" t="s">
        <v>11</v>
      </c>
      <c r="H163" s="117" t="s">
        <v>573</v>
      </c>
      <c r="I163" s="57" t="s">
        <v>22</v>
      </c>
      <c r="J163" s="51" t="e">
        <f>'6.ВС'!#REF!</f>
        <v>#REF!</v>
      </c>
      <c r="K163" s="51" t="e">
        <f>'6.ВС'!#REF!</f>
        <v>#REF!</v>
      </c>
      <c r="L163" s="51" t="e">
        <f>'6.ВС'!#REF!</f>
        <v>#REF!</v>
      </c>
    </row>
    <row r="164" spans="1:12" ht="27.75" customHeight="1" x14ac:dyDescent="0.25">
      <c r="A164" s="78" t="s">
        <v>69</v>
      </c>
      <c r="B164" s="79"/>
      <c r="C164" s="79"/>
      <c r="D164" s="79"/>
      <c r="E164" s="75">
        <v>851</v>
      </c>
      <c r="F164" s="4" t="s">
        <v>30</v>
      </c>
      <c r="G164" s="4" t="s">
        <v>11</v>
      </c>
      <c r="H164" s="89" t="s">
        <v>575</v>
      </c>
      <c r="I164" s="3"/>
      <c r="J164" s="15">
        <f t="shared" ref="J164:L165" si="73">J165</f>
        <v>71073</v>
      </c>
      <c r="K164" s="15">
        <f t="shared" si="73"/>
        <v>71073</v>
      </c>
      <c r="L164" s="15">
        <f t="shared" si="73"/>
        <v>29613.75</v>
      </c>
    </row>
    <row r="165" spans="1:12" ht="27.75" customHeight="1" x14ac:dyDescent="0.25">
      <c r="A165" s="78" t="s">
        <v>34</v>
      </c>
      <c r="B165" s="79"/>
      <c r="C165" s="79"/>
      <c r="D165" s="79"/>
      <c r="E165" s="75">
        <v>851</v>
      </c>
      <c r="F165" s="4" t="s">
        <v>30</v>
      </c>
      <c r="G165" s="4" t="s">
        <v>11</v>
      </c>
      <c r="H165" s="89" t="s">
        <v>575</v>
      </c>
      <c r="I165" s="3" t="s">
        <v>35</v>
      </c>
      <c r="J165" s="15">
        <f t="shared" si="73"/>
        <v>71073</v>
      </c>
      <c r="K165" s="15">
        <f t="shared" si="73"/>
        <v>71073</v>
      </c>
      <c r="L165" s="15">
        <f t="shared" si="73"/>
        <v>29613.75</v>
      </c>
    </row>
    <row r="166" spans="1:12" ht="27.75" customHeight="1" x14ac:dyDescent="0.25">
      <c r="A166" s="79" t="s">
        <v>61</v>
      </c>
      <c r="B166" s="79"/>
      <c r="C166" s="79"/>
      <c r="D166" s="79"/>
      <c r="E166" s="75">
        <v>851</v>
      </c>
      <c r="F166" s="4" t="s">
        <v>30</v>
      </c>
      <c r="G166" s="4" t="s">
        <v>11</v>
      </c>
      <c r="H166" s="89" t="s">
        <v>575</v>
      </c>
      <c r="I166" s="3" t="s">
        <v>62</v>
      </c>
      <c r="J166" s="15">
        <f>'6.ВС'!J113</f>
        <v>71073</v>
      </c>
      <c r="K166" s="15">
        <f>'6.ВС'!K113</f>
        <v>71073</v>
      </c>
      <c r="L166" s="15">
        <f>'6.ВС'!L113</f>
        <v>29613.75</v>
      </c>
    </row>
    <row r="167" spans="1:12" ht="27.75" customHeight="1" x14ac:dyDescent="0.25">
      <c r="A167" s="19" t="s">
        <v>70</v>
      </c>
      <c r="B167" s="79"/>
      <c r="C167" s="79"/>
      <c r="D167" s="19"/>
      <c r="E167" s="75">
        <v>851</v>
      </c>
      <c r="F167" s="4" t="s">
        <v>30</v>
      </c>
      <c r="G167" s="4" t="s">
        <v>44</v>
      </c>
      <c r="H167" s="88"/>
      <c r="I167" s="3"/>
      <c r="J167" s="15" t="e">
        <f t="shared" ref="J167:L167" si="74">J168+J171+J174+J177+J180+J183</f>
        <v>#REF!</v>
      </c>
      <c r="K167" s="15" t="e">
        <f t="shared" si="74"/>
        <v>#REF!</v>
      </c>
      <c r="L167" s="15" t="e">
        <f t="shared" si="74"/>
        <v>#REF!</v>
      </c>
    </row>
    <row r="168" spans="1:12" ht="27.75" customHeight="1" x14ac:dyDescent="0.25">
      <c r="A168" s="78" t="s">
        <v>75</v>
      </c>
      <c r="B168" s="79"/>
      <c r="C168" s="79"/>
      <c r="D168" s="19"/>
      <c r="E168" s="75">
        <v>851</v>
      </c>
      <c r="F168" s="4" t="s">
        <v>30</v>
      </c>
      <c r="G168" s="4" t="s">
        <v>44</v>
      </c>
      <c r="H168" s="88" t="s">
        <v>576</v>
      </c>
      <c r="I168" s="3"/>
      <c r="J168" s="15">
        <f t="shared" ref="J168:L169" si="75">J169</f>
        <v>1930000</v>
      </c>
      <c r="K168" s="15">
        <f t="shared" si="75"/>
        <v>1930000</v>
      </c>
      <c r="L168" s="15">
        <f t="shared" si="75"/>
        <v>263480</v>
      </c>
    </row>
    <row r="169" spans="1:12" ht="27.75" customHeight="1" x14ac:dyDescent="0.25">
      <c r="A169" s="79" t="s">
        <v>71</v>
      </c>
      <c r="B169" s="79"/>
      <c r="C169" s="79"/>
      <c r="D169" s="19"/>
      <c r="E169" s="75">
        <v>851</v>
      </c>
      <c r="F169" s="4" t="s">
        <v>30</v>
      </c>
      <c r="G169" s="4" t="s">
        <v>44</v>
      </c>
      <c r="H169" s="88" t="s">
        <v>576</v>
      </c>
      <c r="I169" s="3" t="s">
        <v>72</v>
      </c>
      <c r="J169" s="15">
        <f t="shared" si="75"/>
        <v>1930000</v>
      </c>
      <c r="K169" s="15">
        <f t="shared" si="75"/>
        <v>1930000</v>
      </c>
      <c r="L169" s="15">
        <f t="shared" si="75"/>
        <v>263480</v>
      </c>
    </row>
    <row r="170" spans="1:12" ht="27.75" customHeight="1" x14ac:dyDescent="0.25">
      <c r="A170" s="79" t="s">
        <v>73</v>
      </c>
      <c r="B170" s="79"/>
      <c r="C170" s="79"/>
      <c r="D170" s="19"/>
      <c r="E170" s="75">
        <v>851</v>
      </c>
      <c r="F170" s="4" t="s">
        <v>30</v>
      </c>
      <c r="G170" s="4" t="s">
        <v>44</v>
      </c>
      <c r="H170" s="88" t="s">
        <v>576</v>
      </c>
      <c r="I170" s="3" t="s">
        <v>74</v>
      </c>
      <c r="J170" s="15">
        <f>'6.ВС'!J117</f>
        <v>1930000</v>
      </c>
      <c r="K170" s="15">
        <f>'6.ВС'!K117</f>
        <v>1930000</v>
      </c>
      <c r="L170" s="15">
        <f>'6.ВС'!L117</f>
        <v>263480</v>
      </c>
    </row>
    <row r="171" spans="1:12" ht="27.75" customHeight="1" x14ac:dyDescent="0.25">
      <c r="A171" s="79" t="s">
        <v>253</v>
      </c>
      <c r="B171" s="79"/>
      <c r="C171" s="79"/>
      <c r="D171" s="19"/>
      <c r="E171" s="75">
        <v>851</v>
      </c>
      <c r="F171" s="4" t="s">
        <v>30</v>
      </c>
      <c r="G171" s="4" t="s">
        <v>44</v>
      </c>
      <c r="H171" s="88" t="s">
        <v>577</v>
      </c>
      <c r="I171" s="3"/>
      <c r="J171" s="15">
        <f t="shared" ref="J171:L172" si="76">J172</f>
        <v>79056</v>
      </c>
      <c r="K171" s="15">
        <f t="shared" si="76"/>
        <v>79056</v>
      </c>
      <c r="L171" s="15">
        <f t="shared" si="76"/>
        <v>39528</v>
      </c>
    </row>
    <row r="172" spans="1:12" ht="27.75" customHeight="1" x14ac:dyDescent="0.25">
      <c r="A172" s="79" t="s">
        <v>20</v>
      </c>
      <c r="B172" s="79"/>
      <c r="C172" s="79"/>
      <c r="D172" s="19"/>
      <c r="E172" s="75">
        <v>851</v>
      </c>
      <c r="F172" s="4" t="s">
        <v>30</v>
      </c>
      <c r="G172" s="4" t="s">
        <v>44</v>
      </c>
      <c r="H172" s="88" t="s">
        <v>577</v>
      </c>
      <c r="I172" s="3" t="s">
        <v>21</v>
      </c>
      <c r="J172" s="15">
        <f t="shared" si="76"/>
        <v>79056</v>
      </c>
      <c r="K172" s="15">
        <f t="shared" si="76"/>
        <v>79056</v>
      </c>
      <c r="L172" s="15">
        <f t="shared" si="76"/>
        <v>39528</v>
      </c>
    </row>
    <row r="173" spans="1:12" ht="27.75" customHeight="1" x14ac:dyDescent="0.25">
      <c r="A173" s="79" t="s">
        <v>9</v>
      </c>
      <c r="B173" s="79"/>
      <c r="C173" s="79"/>
      <c r="D173" s="19"/>
      <c r="E173" s="75">
        <v>851</v>
      </c>
      <c r="F173" s="4" t="s">
        <v>30</v>
      </c>
      <c r="G173" s="4" t="s">
        <v>44</v>
      </c>
      <c r="H173" s="88" t="s">
        <v>577</v>
      </c>
      <c r="I173" s="3" t="s">
        <v>22</v>
      </c>
      <c r="J173" s="15">
        <f>'6.ВС'!J120</f>
        <v>79056</v>
      </c>
      <c r="K173" s="15">
        <f>'6.ВС'!K120</f>
        <v>79056</v>
      </c>
      <c r="L173" s="15">
        <f>'6.ВС'!L120</f>
        <v>39528</v>
      </c>
    </row>
    <row r="174" spans="1:12" ht="27.75" customHeight="1" x14ac:dyDescent="0.25">
      <c r="A174" s="46" t="s">
        <v>539</v>
      </c>
      <c r="B174" s="79"/>
      <c r="C174" s="79"/>
      <c r="D174" s="19"/>
      <c r="E174" s="45" t="s">
        <v>294</v>
      </c>
      <c r="F174" s="45" t="s">
        <v>30</v>
      </c>
      <c r="G174" s="45" t="s">
        <v>44</v>
      </c>
      <c r="H174" s="88" t="s">
        <v>578</v>
      </c>
      <c r="I174" s="57"/>
      <c r="J174" s="15" t="e">
        <f t="shared" ref="J174:L175" si="77">J175</f>
        <v>#REF!</v>
      </c>
      <c r="K174" s="15" t="e">
        <f t="shared" si="77"/>
        <v>#REF!</v>
      </c>
      <c r="L174" s="15" t="e">
        <f t="shared" si="77"/>
        <v>#REF!</v>
      </c>
    </row>
    <row r="175" spans="1:12" ht="27.75" customHeight="1" x14ac:dyDescent="0.25">
      <c r="A175" s="46" t="s">
        <v>20</v>
      </c>
      <c r="B175" s="79"/>
      <c r="C175" s="79"/>
      <c r="D175" s="19"/>
      <c r="E175" s="45" t="s">
        <v>294</v>
      </c>
      <c r="F175" s="45" t="s">
        <v>30</v>
      </c>
      <c r="G175" s="45" t="s">
        <v>44</v>
      </c>
      <c r="H175" s="88" t="s">
        <v>578</v>
      </c>
      <c r="I175" s="57" t="s">
        <v>21</v>
      </c>
      <c r="J175" s="15" t="e">
        <f t="shared" si="77"/>
        <v>#REF!</v>
      </c>
      <c r="K175" s="15" t="e">
        <f t="shared" si="77"/>
        <v>#REF!</v>
      </c>
      <c r="L175" s="15" t="e">
        <f t="shared" si="77"/>
        <v>#REF!</v>
      </c>
    </row>
    <row r="176" spans="1:12" ht="27.75" customHeight="1" x14ac:dyDescent="0.25">
      <c r="A176" s="46" t="s">
        <v>9</v>
      </c>
      <c r="B176" s="79"/>
      <c r="C176" s="79"/>
      <c r="D176" s="19"/>
      <c r="E176" s="45" t="s">
        <v>294</v>
      </c>
      <c r="F176" s="45" t="s">
        <v>30</v>
      </c>
      <c r="G176" s="45" t="s">
        <v>44</v>
      </c>
      <c r="H176" s="88" t="s">
        <v>578</v>
      </c>
      <c r="I176" s="57" t="s">
        <v>22</v>
      </c>
      <c r="J176" s="15" t="e">
        <f>'6.ВС'!#REF!</f>
        <v>#REF!</v>
      </c>
      <c r="K176" s="15" t="e">
        <f>'6.ВС'!#REF!</f>
        <v>#REF!</v>
      </c>
      <c r="L176" s="15" t="e">
        <f>'6.ВС'!#REF!</f>
        <v>#REF!</v>
      </c>
    </row>
    <row r="177" spans="1:12" ht="27.75" customHeight="1" x14ac:dyDescent="0.25">
      <c r="A177" s="78" t="s">
        <v>76</v>
      </c>
      <c r="B177" s="79"/>
      <c r="C177" s="79"/>
      <c r="D177" s="79"/>
      <c r="E177" s="75">
        <v>851</v>
      </c>
      <c r="F177" s="4" t="s">
        <v>30</v>
      </c>
      <c r="G177" s="4" t="s">
        <v>44</v>
      </c>
      <c r="H177" s="111" t="s">
        <v>579</v>
      </c>
      <c r="I177" s="3"/>
      <c r="J177" s="15" t="e">
        <f t="shared" ref="J177:L178" si="78">J178</f>
        <v>#REF!</v>
      </c>
      <c r="K177" s="15" t="e">
        <f t="shared" si="78"/>
        <v>#REF!</v>
      </c>
      <c r="L177" s="15" t="e">
        <f t="shared" si="78"/>
        <v>#REF!</v>
      </c>
    </row>
    <row r="178" spans="1:12" ht="27.75" customHeight="1" x14ac:dyDescent="0.25">
      <c r="A178" s="78" t="s">
        <v>34</v>
      </c>
      <c r="B178" s="79"/>
      <c r="C178" s="79"/>
      <c r="D178" s="79"/>
      <c r="E178" s="75">
        <v>851</v>
      </c>
      <c r="F178" s="4" t="s">
        <v>30</v>
      </c>
      <c r="G178" s="4" t="s">
        <v>44</v>
      </c>
      <c r="H178" s="111" t="s">
        <v>579</v>
      </c>
      <c r="I178" s="3" t="s">
        <v>35</v>
      </c>
      <c r="J178" s="15" t="e">
        <f t="shared" si="78"/>
        <v>#REF!</v>
      </c>
      <c r="K178" s="15" t="e">
        <f t="shared" si="78"/>
        <v>#REF!</v>
      </c>
      <c r="L178" s="15" t="e">
        <f t="shared" si="78"/>
        <v>#REF!</v>
      </c>
    </row>
    <row r="179" spans="1:12" ht="27.75" customHeight="1" x14ac:dyDescent="0.25">
      <c r="A179" s="79" t="s">
        <v>61</v>
      </c>
      <c r="B179" s="79"/>
      <c r="C179" s="79"/>
      <c r="D179" s="79"/>
      <c r="E179" s="75">
        <v>851</v>
      </c>
      <c r="F179" s="4" t="s">
        <v>30</v>
      </c>
      <c r="G179" s="4" t="s">
        <v>44</v>
      </c>
      <c r="H179" s="111" t="s">
        <v>579</v>
      </c>
      <c r="I179" s="3" t="s">
        <v>62</v>
      </c>
      <c r="J179" s="15" t="e">
        <f>'6.ВС'!#REF!</f>
        <v>#REF!</v>
      </c>
      <c r="K179" s="15" t="e">
        <f>'6.ВС'!#REF!</f>
        <v>#REF!</v>
      </c>
      <c r="L179" s="15" t="e">
        <f>'6.ВС'!#REF!</f>
        <v>#REF!</v>
      </c>
    </row>
    <row r="180" spans="1:12" ht="27.75" customHeight="1" x14ac:dyDescent="0.25">
      <c r="A180" s="78" t="s">
        <v>675</v>
      </c>
      <c r="B180" s="79"/>
      <c r="C180" s="79"/>
      <c r="D180" s="19"/>
      <c r="E180" s="75">
        <v>851</v>
      </c>
      <c r="F180" s="4" t="s">
        <v>30</v>
      </c>
      <c r="G180" s="4" t="s">
        <v>44</v>
      </c>
      <c r="H180" s="89" t="s">
        <v>580</v>
      </c>
      <c r="I180" s="3"/>
      <c r="J180" s="15" t="e">
        <f t="shared" ref="J180:L181" si="79">J181</f>
        <v>#REF!</v>
      </c>
      <c r="K180" s="15" t="e">
        <f t="shared" si="79"/>
        <v>#REF!</v>
      </c>
      <c r="L180" s="15" t="e">
        <f t="shared" si="79"/>
        <v>#REF!</v>
      </c>
    </row>
    <row r="181" spans="1:12" ht="27.75" customHeight="1" x14ac:dyDescent="0.25">
      <c r="A181" s="79" t="s">
        <v>71</v>
      </c>
      <c r="B181" s="79"/>
      <c r="C181" s="79"/>
      <c r="D181" s="19"/>
      <c r="E181" s="75">
        <v>851</v>
      </c>
      <c r="F181" s="4" t="s">
        <v>30</v>
      </c>
      <c r="G181" s="4" t="s">
        <v>44</v>
      </c>
      <c r="H181" s="89" t="s">
        <v>580</v>
      </c>
      <c r="I181" s="3" t="s">
        <v>72</v>
      </c>
      <c r="J181" s="15" t="e">
        <f t="shared" si="79"/>
        <v>#REF!</v>
      </c>
      <c r="K181" s="15" t="e">
        <f t="shared" si="79"/>
        <v>#REF!</v>
      </c>
      <c r="L181" s="15" t="e">
        <f t="shared" si="79"/>
        <v>#REF!</v>
      </c>
    </row>
    <row r="182" spans="1:12" ht="27.75" customHeight="1" x14ac:dyDescent="0.25">
      <c r="A182" s="79" t="s">
        <v>73</v>
      </c>
      <c r="B182" s="79"/>
      <c r="C182" s="79"/>
      <c r="D182" s="19"/>
      <c r="E182" s="75">
        <v>851</v>
      </c>
      <c r="F182" s="4" t="s">
        <v>30</v>
      </c>
      <c r="G182" s="4" t="s">
        <v>44</v>
      </c>
      <c r="H182" s="89" t="s">
        <v>580</v>
      </c>
      <c r="I182" s="3" t="s">
        <v>74</v>
      </c>
      <c r="J182" s="15" t="e">
        <f>'6.ВС'!#REF!</f>
        <v>#REF!</v>
      </c>
      <c r="K182" s="15" t="e">
        <f>'6.ВС'!#REF!</f>
        <v>#REF!</v>
      </c>
      <c r="L182" s="15" t="e">
        <f>'6.ВС'!#REF!</f>
        <v>#REF!</v>
      </c>
    </row>
    <row r="183" spans="1:12" ht="27.75" customHeight="1" x14ac:dyDescent="0.25">
      <c r="A183" s="78" t="s">
        <v>296</v>
      </c>
      <c r="B183" s="79"/>
      <c r="C183" s="79"/>
      <c r="D183" s="19"/>
      <c r="E183" s="75">
        <v>851</v>
      </c>
      <c r="F183" s="4" t="s">
        <v>30</v>
      </c>
      <c r="G183" s="4" t="s">
        <v>44</v>
      </c>
      <c r="H183" s="89" t="s">
        <v>581</v>
      </c>
      <c r="I183" s="3"/>
      <c r="J183" s="15" t="e">
        <f t="shared" ref="J183:L184" si="80">J184</f>
        <v>#REF!</v>
      </c>
      <c r="K183" s="15" t="e">
        <f t="shared" si="80"/>
        <v>#REF!</v>
      </c>
      <c r="L183" s="15" t="e">
        <f t="shared" si="80"/>
        <v>#REF!</v>
      </c>
    </row>
    <row r="184" spans="1:12" ht="27.75" customHeight="1" x14ac:dyDescent="0.25">
      <c r="A184" s="79" t="s">
        <v>20</v>
      </c>
      <c r="B184" s="79"/>
      <c r="C184" s="79"/>
      <c r="D184" s="19"/>
      <c r="E184" s="75">
        <v>851</v>
      </c>
      <c r="F184" s="4" t="s">
        <v>30</v>
      </c>
      <c r="G184" s="4" t="s">
        <v>44</v>
      </c>
      <c r="H184" s="89" t="s">
        <v>581</v>
      </c>
      <c r="I184" s="3" t="s">
        <v>21</v>
      </c>
      <c r="J184" s="15" t="e">
        <f t="shared" si="80"/>
        <v>#REF!</v>
      </c>
      <c r="K184" s="15" t="e">
        <f t="shared" si="80"/>
        <v>#REF!</v>
      </c>
      <c r="L184" s="15" t="e">
        <f t="shared" si="80"/>
        <v>#REF!</v>
      </c>
    </row>
    <row r="185" spans="1:12" ht="27.75" customHeight="1" x14ac:dyDescent="0.25">
      <c r="A185" s="79" t="s">
        <v>9</v>
      </c>
      <c r="B185" s="79"/>
      <c r="C185" s="79"/>
      <c r="D185" s="19"/>
      <c r="E185" s="75">
        <v>851</v>
      </c>
      <c r="F185" s="4" t="s">
        <v>30</v>
      </c>
      <c r="G185" s="4" t="s">
        <v>44</v>
      </c>
      <c r="H185" s="89" t="s">
        <v>581</v>
      </c>
      <c r="I185" s="3" t="s">
        <v>22</v>
      </c>
      <c r="J185" s="15" t="e">
        <f>'6.ВС'!#REF!</f>
        <v>#REF!</v>
      </c>
      <c r="K185" s="15" t="e">
        <f>'6.ВС'!#REF!</f>
        <v>#REF!</v>
      </c>
      <c r="L185" s="15" t="e">
        <f>'6.ВС'!#REF!</f>
        <v>#REF!</v>
      </c>
    </row>
    <row r="186" spans="1:12" ht="27.75" customHeight="1" x14ac:dyDescent="0.25">
      <c r="A186" s="79" t="s">
        <v>295</v>
      </c>
      <c r="B186" s="79"/>
      <c r="C186" s="79"/>
      <c r="D186" s="19"/>
      <c r="E186" s="75">
        <v>851</v>
      </c>
      <c r="F186" s="4" t="s">
        <v>30</v>
      </c>
      <c r="G186" s="4" t="s">
        <v>46</v>
      </c>
      <c r="H186" s="4"/>
      <c r="I186" s="3"/>
      <c r="J186" s="16" t="e">
        <f t="shared" ref="J186:L186" si="81">J187</f>
        <v>#REF!</v>
      </c>
      <c r="K186" s="16" t="e">
        <f t="shared" si="81"/>
        <v>#REF!</v>
      </c>
      <c r="L186" s="16" t="e">
        <f t="shared" si="81"/>
        <v>#REF!</v>
      </c>
    </row>
    <row r="187" spans="1:12" ht="27.75" customHeight="1" x14ac:dyDescent="0.25">
      <c r="A187" s="79" t="s">
        <v>498</v>
      </c>
      <c r="B187" s="79"/>
      <c r="C187" s="79"/>
      <c r="D187" s="19"/>
      <c r="E187" s="75">
        <v>851</v>
      </c>
      <c r="F187" s="3" t="s">
        <v>30</v>
      </c>
      <c r="G187" s="3" t="s">
        <v>46</v>
      </c>
      <c r="H187" s="89" t="s">
        <v>582</v>
      </c>
      <c r="I187" s="3"/>
      <c r="J187" s="15" t="e">
        <f t="shared" ref="J187:L188" si="82">J188</f>
        <v>#REF!</v>
      </c>
      <c r="K187" s="15" t="e">
        <f t="shared" si="82"/>
        <v>#REF!</v>
      </c>
      <c r="L187" s="15" t="e">
        <f t="shared" si="82"/>
        <v>#REF!</v>
      </c>
    </row>
    <row r="188" spans="1:12" ht="27.75" customHeight="1" x14ac:dyDescent="0.25">
      <c r="A188" s="79" t="s">
        <v>20</v>
      </c>
      <c r="B188" s="79"/>
      <c r="C188" s="79"/>
      <c r="D188" s="19"/>
      <c r="E188" s="75">
        <v>851</v>
      </c>
      <c r="F188" s="3" t="s">
        <v>30</v>
      </c>
      <c r="G188" s="3" t="s">
        <v>46</v>
      </c>
      <c r="H188" s="89" t="s">
        <v>582</v>
      </c>
      <c r="I188" s="3" t="s">
        <v>21</v>
      </c>
      <c r="J188" s="15" t="e">
        <f t="shared" si="82"/>
        <v>#REF!</v>
      </c>
      <c r="K188" s="15" t="e">
        <f t="shared" si="82"/>
        <v>#REF!</v>
      </c>
      <c r="L188" s="15" t="e">
        <f t="shared" si="82"/>
        <v>#REF!</v>
      </c>
    </row>
    <row r="189" spans="1:12" ht="27.75" customHeight="1" x14ac:dyDescent="0.25">
      <c r="A189" s="79" t="s">
        <v>9</v>
      </c>
      <c r="B189" s="79"/>
      <c r="C189" s="79"/>
      <c r="D189" s="19"/>
      <c r="E189" s="75">
        <v>851</v>
      </c>
      <c r="F189" s="3" t="s">
        <v>30</v>
      </c>
      <c r="G189" s="3" t="s">
        <v>46</v>
      </c>
      <c r="H189" s="89" t="s">
        <v>582</v>
      </c>
      <c r="I189" s="3" t="s">
        <v>22</v>
      </c>
      <c r="J189" s="15" t="e">
        <f>'6.ВС'!#REF!</f>
        <v>#REF!</v>
      </c>
      <c r="K189" s="15" t="e">
        <f>'6.ВС'!#REF!</f>
        <v>#REF!</v>
      </c>
      <c r="L189" s="15" t="e">
        <f>'6.ВС'!#REF!</f>
        <v>#REF!</v>
      </c>
    </row>
    <row r="190" spans="1:12" s="17" customFormat="1" ht="27.75" customHeight="1" x14ac:dyDescent="0.25">
      <c r="A190" s="33" t="s">
        <v>276</v>
      </c>
      <c r="B190" s="33"/>
      <c r="C190" s="33"/>
      <c r="D190" s="20"/>
      <c r="E190" s="63">
        <v>851</v>
      </c>
      <c r="F190" s="18" t="s">
        <v>30</v>
      </c>
      <c r="G190" s="18" t="s">
        <v>30</v>
      </c>
      <c r="H190" s="18"/>
      <c r="I190" s="14"/>
      <c r="J190" s="16" t="e">
        <f t="shared" ref="J190:L190" si="83">J197+J194+J191+J200</f>
        <v>#REF!</v>
      </c>
      <c r="K190" s="16" t="e">
        <f t="shared" si="83"/>
        <v>#REF!</v>
      </c>
      <c r="L190" s="16" t="e">
        <f t="shared" si="83"/>
        <v>#REF!</v>
      </c>
    </row>
    <row r="191" spans="1:12" ht="27.75" customHeight="1" x14ac:dyDescent="0.25">
      <c r="A191" s="1" t="s">
        <v>474</v>
      </c>
      <c r="B191" s="79"/>
      <c r="C191" s="79"/>
      <c r="D191" s="19"/>
      <c r="E191" s="75">
        <v>851</v>
      </c>
      <c r="F191" s="4" t="s">
        <v>30</v>
      </c>
      <c r="G191" s="4" t="s">
        <v>30</v>
      </c>
      <c r="H191" s="74" t="s">
        <v>583</v>
      </c>
      <c r="I191" s="3"/>
      <c r="J191" s="15"/>
      <c r="K191" s="15"/>
      <c r="L191" s="15"/>
    </row>
    <row r="192" spans="1:12" ht="27.75" customHeight="1" x14ac:dyDescent="0.25">
      <c r="A192" s="1" t="s">
        <v>71</v>
      </c>
      <c r="B192" s="79"/>
      <c r="C192" s="79"/>
      <c r="D192" s="19"/>
      <c r="E192" s="75">
        <v>851</v>
      </c>
      <c r="F192" s="4" t="s">
        <v>30</v>
      </c>
      <c r="G192" s="4" t="s">
        <v>30</v>
      </c>
      <c r="H192" s="74" t="s">
        <v>583</v>
      </c>
      <c r="I192" s="3" t="s">
        <v>72</v>
      </c>
      <c r="J192" s="15"/>
      <c r="K192" s="15"/>
      <c r="L192" s="15"/>
    </row>
    <row r="193" spans="1:29" ht="27.75" customHeight="1" x14ac:dyDescent="0.25">
      <c r="A193" s="1" t="s">
        <v>73</v>
      </c>
      <c r="B193" s="79"/>
      <c r="C193" s="79"/>
      <c r="D193" s="19"/>
      <c r="E193" s="75">
        <v>851</v>
      </c>
      <c r="F193" s="4" t="s">
        <v>30</v>
      </c>
      <c r="G193" s="4" t="s">
        <v>30</v>
      </c>
      <c r="H193" s="74" t="s">
        <v>583</v>
      </c>
      <c r="I193" s="3" t="s">
        <v>74</v>
      </c>
      <c r="J193" s="15" t="e">
        <f>'6.ВС'!#REF!</f>
        <v>#REF!</v>
      </c>
      <c r="K193" s="15" t="e">
        <f>'6.ВС'!#REF!</f>
        <v>#REF!</v>
      </c>
      <c r="L193" s="15" t="e">
        <f>'6.ВС'!#REF!</f>
        <v>#REF!</v>
      </c>
    </row>
    <row r="194" spans="1:29" ht="27.75" customHeight="1" x14ac:dyDescent="0.25">
      <c r="A194" s="47" t="s">
        <v>277</v>
      </c>
      <c r="B194" s="107"/>
      <c r="C194" s="107"/>
      <c r="D194" s="19"/>
      <c r="E194" s="4">
        <v>851</v>
      </c>
      <c r="F194" s="4" t="s">
        <v>30</v>
      </c>
      <c r="G194" s="4" t="s">
        <v>30</v>
      </c>
      <c r="H194" s="116" t="s">
        <v>584</v>
      </c>
      <c r="I194" s="3"/>
      <c r="J194" s="15">
        <f t="shared" ref="J194:L195" si="84">J195</f>
        <v>13831044.960000001</v>
      </c>
      <c r="K194" s="15">
        <f t="shared" si="84"/>
        <v>13831044.960000001</v>
      </c>
      <c r="L194" s="15">
        <f t="shared" si="84"/>
        <v>3472073.68</v>
      </c>
      <c r="M194" s="15" t="e">
        <f t="shared" ref="M194:R195" si="85">M195</f>
        <v>#REF!</v>
      </c>
      <c r="N194" s="15">
        <f t="shared" si="85"/>
        <v>0</v>
      </c>
      <c r="O194" s="15">
        <f t="shared" si="85"/>
        <v>0</v>
      </c>
      <c r="P194" s="15">
        <f t="shared" si="85"/>
        <v>0</v>
      </c>
      <c r="Q194" s="15">
        <f t="shared" si="85"/>
        <v>0</v>
      </c>
      <c r="R194" s="15" t="e">
        <f t="shared" si="85"/>
        <v>#REF!</v>
      </c>
      <c r="S194" s="15" t="e">
        <f t="shared" ref="S194:AC195" si="86">S195</f>
        <v>#REF!</v>
      </c>
      <c r="T194" s="15" t="e">
        <f t="shared" si="86"/>
        <v>#REF!</v>
      </c>
      <c r="U194" s="15" t="e">
        <f t="shared" si="86"/>
        <v>#REF!</v>
      </c>
      <c r="V194" s="15">
        <f t="shared" si="86"/>
        <v>0</v>
      </c>
      <c r="W194" s="15">
        <f t="shared" si="86"/>
        <v>0</v>
      </c>
      <c r="X194" s="15">
        <f t="shared" si="86"/>
        <v>0</v>
      </c>
      <c r="Y194" s="15">
        <f t="shared" si="86"/>
        <v>0</v>
      </c>
      <c r="Z194" s="15" t="e">
        <f t="shared" si="86"/>
        <v>#REF!</v>
      </c>
      <c r="AA194" s="15" t="e">
        <f t="shared" si="86"/>
        <v>#REF!</v>
      </c>
      <c r="AB194" s="15" t="e">
        <f t="shared" si="86"/>
        <v>#REF!</v>
      </c>
      <c r="AC194" s="15" t="e">
        <f t="shared" si="86"/>
        <v>#REF!</v>
      </c>
    </row>
    <row r="195" spans="1:29" ht="27.75" customHeight="1" x14ac:dyDescent="0.25">
      <c r="A195" s="47" t="s">
        <v>71</v>
      </c>
      <c r="B195" s="107"/>
      <c r="C195" s="107"/>
      <c r="D195" s="19"/>
      <c r="E195" s="4">
        <v>851</v>
      </c>
      <c r="F195" s="4" t="s">
        <v>30</v>
      </c>
      <c r="G195" s="4" t="s">
        <v>30</v>
      </c>
      <c r="H195" s="116" t="s">
        <v>584</v>
      </c>
      <c r="I195" s="3" t="s">
        <v>72</v>
      </c>
      <c r="J195" s="15">
        <f t="shared" si="84"/>
        <v>13831044.960000001</v>
      </c>
      <c r="K195" s="15">
        <f t="shared" si="84"/>
        <v>13831044.960000001</v>
      </c>
      <c r="L195" s="15">
        <f t="shared" si="84"/>
        <v>3472073.68</v>
      </c>
      <c r="M195" s="15" t="e">
        <f t="shared" si="85"/>
        <v>#REF!</v>
      </c>
      <c r="N195" s="15">
        <f t="shared" si="85"/>
        <v>0</v>
      </c>
      <c r="O195" s="15">
        <f t="shared" si="85"/>
        <v>0</v>
      </c>
      <c r="P195" s="15">
        <f t="shared" si="85"/>
        <v>0</v>
      </c>
      <c r="Q195" s="15">
        <f t="shared" si="85"/>
        <v>0</v>
      </c>
      <c r="R195" s="15" t="e">
        <f t="shared" si="85"/>
        <v>#REF!</v>
      </c>
      <c r="S195" s="15" t="e">
        <f t="shared" si="86"/>
        <v>#REF!</v>
      </c>
      <c r="T195" s="15" t="e">
        <f t="shared" si="86"/>
        <v>#REF!</v>
      </c>
      <c r="U195" s="15" t="e">
        <f t="shared" si="86"/>
        <v>#REF!</v>
      </c>
      <c r="V195" s="15">
        <f t="shared" si="86"/>
        <v>0</v>
      </c>
      <c r="W195" s="15">
        <f t="shared" si="86"/>
        <v>0</v>
      </c>
      <c r="X195" s="15">
        <f t="shared" si="86"/>
        <v>0</v>
      </c>
      <c r="Y195" s="15">
        <f t="shared" si="86"/>
        <v>0</v>
      </c>
      <c r="Z195" s="15" t="e">
        <f t="shared" si="86"/>
        <v>#REF!</v>
      </c>
      <c r="AA195" s="15" t="e">
        <f t="shared" si="86"/>
        <v>#REF!</v>
      </c>
      <c r="AB195" s="15" t="e">
        <f t="shared" si="86"/>
        <v>#REF!</v>
      </c>
      <c r="AC195" s="15" t="e">
        <f t="shared" si="86"/>
        <v>#REF!</v>
      </c>
    </row>
    <row r="196" spans="1:29" ht="27.75" customHeight="1" x14ac:dyDescent="0.25">
      <c r="A196" s="47" t="s">
        <v>73</v>
      </c>
      <c r="B196" s="107"/>
      <c r="C196" s="107"/>
      <c r="D196" s="19"/>
      <c r="E196" s="4">
        <v>851</v>
      </c>
      <c r="F196" s="4" t="s">
        <v>30</v>
      </c>
      <c r="G196" s="4" t="s">
        <v>30</v>
      </c>
      <c r="H196" s="116" t="s">
        <v>584</v>
      </c>
      <c r="I196" s="3" t="s">
        <v>74</v>
      </c>
      <c r="J196" s="36">
        <f>'6.ВС'!J124</f>
        <v>13831044.960000001</v>
      </c>
      <c r="K196" s="36">
        <f>'6.ВС'!K124</f>
        <v>13831044.960000001</v>
      </c>
      <c r="L196" s="36">
        <f>'6.ВС'!L124</f>
        <v>3472073.68</v>
      </c>
      <c r="M196" s="15" t="e">
        <f>#REF!+#REF!</f>
        <v>#REF!</v>
      </c>
      <c r="N196" s="80"/>
      <c r="O196" s="80"/>
      <c r="P196" s="80"/>
      <c r="Q196" s="80"/>
      <c r="R196" s="15" t="e">
        <f>#REF!+N196</f>
        <v>#REF!</v>
      </c>
      <c r="S196" s="15" t="e">
        <f>#REF!+O196</f>
        <v>#REF!</v>
      </c>
      <c r="T196" s="15" t="e">
        <f>#REF!+P196</f>
        <v>#REF!</v>
      </c>
      <c r="U196" s="15" t="e">
        <f t="shared" ref="U196" si="87">M196+Q196</f>
        <v>#REF!</v>
      </c>
      <c r="V196" s="80"/>
      <c r="W196" s="80"/>
      <c r="X196" s="80"/>
      <c r="Y196" s="80"/>
      <c r="Z196" s="15" t="e">
        <f t="shared" ref="Z196:AC196" si="88">R196+V196</f>
        <v>#REF!</v>
      </c>
      <c r="AA196" s="15" t="e">
        <f t="shared" si="88"/>
        <v>#REF!</v>
      </c>
      <c r="AB196" s="15" t="e">
        <f t="shared" si="88"/>
        <v>#REF!</v>
      </c>
      <c r="AC196" s="15" t="e">
        <f t="shared" si="88"/>
        <v>#REF!</v>
      </c>
    </row>
    <row r="197" spans="1:29" ht="27.75" customHeight="1" x14ac:dyDescent="0.25">
      <c r="A197" s="107" t="s">
        <v>277</v>
      </c>
      <c r="B197" s="107"/>
      <c r="C197" s="107"/>
      <c r="D197" s="19"/>
      <c r="E197" s="102">
        <v>851</v>
      </c>
      <c r="F197" s="4" t="s">
        <v>30</v>
      </c>
      <c r="G197" s="4" t="s">
        <v>30</v>
      </c>
      <c r="H197" s="89" t="s">
        <v>585</v>
      </c>
      <c r="I197" s="3"/>
      <c r="J197" s="15" t="e">
        <f t="shared" ref="J197:L198" si="89">J198</f>
        <v>#REF!</v>
      </c>
      <c r="K197" s="15" t="e">
        <f t="shared" si="89"/>
        <v>#REF!</v>
      </c>
      <c r="L197" s="15" t="e">
        <f t="shared" si="89"/>
        <v>#REF!</v>
      </c>
    </row>
    <row r="198" spans="1:29" ht="27.75" customHeight="1" x14ac:dyDescent="0.25">
      <c r="A198" s="107" t="s">
        <v>71</v>
      </c>
      <c r="B198" s="107"/>
      <c r="C198" s="107"/>
      <c r="D198" s="19"/>
      <c r="E198" s="102">
        <v>851</v>
      </c>
      <c r="F198" s="4" t="s">
        <v>30</v>
      </c>
      <c r="G198" s="4" t="s">
        <v>30</v>
      </c>
      <c r="H198" s="89" t="s">
        <v>585</v>
      </c>
      <c r="I198" s="3" t="s">
        <v>72</v>
      </c>
      <c r="J198" s="15" t="e">
        <f t="shared" si="89"/>
        <v>#REF!</v>
      </c>
      <c r="K198" s="15" t="e">
        <f t="shared" si="89"/>
        <v>#REF!</v>
      </c>
      <c r="L198" s="15" t="e">
        <f t="shared" si="89"/>
        <v>#REF!</v>
      </c>
    </row>
    <row r="199" spans="1:29" ht="27.75" customHeight="1" x14ac:dyDescent="0.25">
      <c r="A199" s="107" t="s">
        <v>73</v>
      </c>
      <c r="B199" s="107"/>
      <c r="C199" s="107"/>
      <c r="D199" s="19"/>
      <c r="E199" s="102">
        <v>851</v>
      </c>
      <c r="F199" s="4" t="s">
        <v>30</v>
      </c>
      <c r="G199" s="4" t="s">
        <v>30</v>
      </c>
      <c r="H199" s="89" t="s">
        <v>585</v>
      </c>
      <c r="I199" s="3" t="s">
        <v>74</v>
      </c>
      <c r="J199" s="15" t="e">
        <f>'6.ВС'!#REF!</f>
        <v>#REF!</v>
      </c>
      <c r="K199" s="15" t="e">
        <f>'6.ВС'!#REF!</f>
        <v>#REF!</v>
      </c>
      <c r="L199" s="15" t="e">
        <f>'6.ВС'!#REF!</f>
        <v>#REF!</v>
      </c>
    </row>
    <row r="200" spans="1:29" ht="32.25" customHeight="1" x14ac:dyDescent="0.25">
      <c r="A200" s="149" t="s">
        <v>697</v>
      </c>
      <c r="B200" s="154"/>
      <c r="C200" s="154"/>
      <c r="D200" s="19"/>
      <c r="E200" s="4">
        <v>851</v>
      </c>
      <c r="F200" s="4" t="s">
        <v>30</v>
      </c>
      <c r="G200" s="4" t="s">
        <v>30</v>
      </c>
      <c r="H200" s="89" t="s">
        <v>698</v>
      </c>
      <c r="I200" s="3"/>
      <c r="J200" s="15">
        <f t="shared" ref="J200:L201" si="90">J201</f>
        <v>2724000</v>
      </c>
      <c r="K200" s="15">
        <f t="shared" si="90"/>
        <v>424000</v>
      </c>
      <c r="L200" s="15">
        <f t="shared" si="90"/>
        <v>0</v>
      </c>
    </row>
    <row r="201" spans="1:29" ht="32.25" customHeight="1" x14ac:dyDescent="0.25">
      <c r="A201" s="47" t="s">
        <v>20</v>
      </c>
      <c r="B201" s="154"/>
      <c r="C201" s="154"/>
      <c r="D201" s="19"/>
      <c r="E201" s="4">
        <v>851</v>
      </c>
      <c r="F201" s="4" t="s">
        <v>30</v>
      </c>
      <c r="G201" s="4" t="s">
        <v>30</v>
      </c>
      <c r="H201" s="89" t="s">
        <v>698</v>
      </c>
      <c r="I201" s="3" t="s">
        <v>21</v>
      </c>
      <c r="J201" s="15">
        <f t="shared" si="90"/>
        <v>2724000</v>
      </c>
      <c r="K201" s="15">
        <f t="shared" si="90"/>
        <v>424000</v>
      </c>
      <c r="L201" s="15">
        <f t="shared" si="90"/>
        <v>0</v>
      </c>
    </row>
    <row r="202" spans="1:29" ht="32.25" customHeight="1" x14ac:dyDescent="0.25">
      <c r="A202" s="47" t="s">
        <v>9</v>
      </c>
      <c r="B202" s="154"/>
      <c r="C202" s="154"/>
      <c r="D202" s="19"/>
      <c r="E202" s="4">
        <v>851</v>
      </c>
      <c r="F202" s="4" t="s">
        <v>30</v>
      </c>
      <c r="G202" s="4" t="s">
        <v>30</v>
      </c>
      <c r="H202" s="89" t="s">
        <v>698</v>
      </c>
      <c r="I202" s="3" t="s">
        <v>22</v>
      </c>
      <c r="J202" s="36">
        <f>'6.ВС'!J127</f>
        <v>2724000</v>
      </c>
      <c r="K202" s="36">
        <f>'6.ВС'!K127</f>
        <v>424000</v>
      </c>
      <c r="L202" s="36">
        <f>'6.ВС'!L127</f>
        <v>0</v>
      </c>
    </row>
    <row r="203" spans="1:29" ht="27.75" customHeight="1" x14ac:dyDescent="0.25">
      <c r="A203" s="78" t="s">
        <v>77</v>
      </c>
      <c r="B203" s="79"/>
      <c r="C203" s="79"/>
      <c r="D203" s="79"/>
      <c r="E203" s="75">
        <v>852</v>
      </c>
      <c r="F203" s="3" t="s">
        <v>78</v>
      </c>
      <c r="G203" s="3"/>
      <c r="H203" s="4"/>
      <c r="I203" s="3"/>
      <c r="J203" s="15" t="e">
        <f t="shared" ref="J203:L203" si="91">J204+J229+J281+J321+J327</f>
        <v>#REF!</v>
      </c>
      <c r="K203" s="15" t="e">
        <f t="shared" si="91"/>
        <v>#REF!</v>
      </c>
      <c r="L203" s="15" t="e">
        <f t="shared" si="91"/>
        <v>#REF!</v>
      </c>
    </row>
    <row r="204" spans="1:29" ht="27.75" customHeight="1" x14ac:dyDescent="0.25">
      <c r="A204" s="78" t="s">
        <v>115</v>
      </c>
      <c r="B204" s="79"/>
      <c r="C204" s="79"/>
      <c r="D204" s="79"/>
      <c r="E204" s="75">
        <v>852</v>
      </c>
      <c r="F204" s="3" t="s">
        <v>78</v>
      </c>
      <c r="G204" s="3" t="s">
        <v>11</v>
      </c>
      <c r="H204" s="4"/>
      <c r="I204" s="3"/>
      <c r="J204" s="15" t="e">
        <f t="shared" ref="J204:L204" si="92">J205+J214+J208+J211+J217+J223+J226+J220</f>
        <v>#REF!</v>
      </c>
      <c r="K204" s="15" t="e">
        <f t="shared" si="92"/>
        <v>#REF!</v>
      </c>
      <c r="L204" s="15" t="e">
        <f t="shared" si="92"/>
        <v>#REF!</v>
      </c>
    </row>
    <row r="205" spans="1:29" ht="27.75" customHeight="1" x14ac:dyDescent="0.25">
      <c r="A205" s="1" t="s">
        <v>483</v>
      </c>
      <c r="B205" s="79"/>
      <c r="C205" s="79"/>
      <c r="D205" s="79"/>
      <c r="E205" s="75">
        <v>852</v>
      </c>
      <c r="F205" s="3" t="s">
        <v>78</v>
      </c>
      <c r="G205" s="3" t="s">
        <v>11</v>
      </c>
      <c r="H205" s="89" t="s">
        <v>611</v>
      </c>
      <c r="I205" s="3"/>
      <c r="J205" s="15">
        <f t="shared" ref="J205:L206" si="93">J206</f>
        <v>31482346</v>
      </c>
      <c r="K205" s="15">
        <f t="shared" si="93"/>
        <v>31482346</v>
      </c>
      <c r="L205" s="15">
        <f t="shared" si="93"/>
        <v>13879028</v>
      </c>
    </row>
    <row r="206" spans="1:29" ht="27.75" customHeight="1" x14ac:dyDescent="0.25">
      <c r="A206" s="1" t="s">
        <v>41</v>
      </c>
      <c r="B206" s="79"/>
      <c r="C206" s="79"/>
      <c r="D206" s="79"/>
      <c r="E206" s="75">
        <v>852</v>
      </c>
      <c r="F206" s="3" t="s">
        <v>78</v>
      </c>
      <c r="G206" s="3" t="s">
        <v>11</v>
      </c>
      <c r="H206" s="89" t="s">
        <v>611</v>
      </c>
      <c r="I206" s="3" t="s">
        <v>83</v>
      </c>
      <c r="J206" s="15">
        <f t="shared" si="93"/>
        <v>31482346</v>
      </c>
      <c r="K206" s="15">
        <f t="shared" si="93"/>
        <v>31482346</v>
      </c>
      <c r="L206" s="15">
        <f t="shared" si="93"/>
        <v>13879028</v>
      </c>
    </row>
    <row r="207" spans="1:29" ht="27.75" customHeight="1" x14ac:dyDescent="0.25">
      <c r="A207" s="1" t="s">
        <v>84</v>
      </c>
      <c r="B207" s="79"/>
      <c r="C207" s="79"/>
      <c r="D207" s="79"/>
      <c r="E207" s="75">
        <v>852</v>
      </c>
      <c r="F207" s="3" t="s">
        <v>78</v>
      </c>
      <c r="G207" s="3" t="s">
        <v>11</v>
      </c>
      <c r="H207" s="89" t="s">
        <v>611</v>
      </c>
      <c r="I207" s="3" t="s">
        <v>85</v>
      </c>
      <c r="J207" s="15">
        <f>'6.ВС'!J224</f>
        <v>31482346</v>
      </c>
      <c r="K207" s="15">
        <f>'6.ВС'!K224</f>
        <v>31482346</v>
      </c>
      <c r="L207" s="15">
        <f>'6.ВС'!L224</f>
        <v>13879028</v>
      </c>
    </row>
    <row r="208" spans="1:29" s="2" customFormat="1" ht="27.75" customHeight="1" x14ac:dyDescent="0.25">
      <c r="A208" s="78" t="s">
        <v>116</v>
      </c>
      <c r="B208" s="79"/>
      <c r="C208" s="79"/>
      <c r="D208" s="78"/>
      <c r="E208" s="75">
        <v>852</v>
      </c>
      <c r="F208" s="4" t="s">
        <v>78</v>
      </c>
      <c r="G208" s="4" t="s">
        <v>11</v>
      </c>
      <c r="H208" s="89" t="s">
        <v>612</v>
      </c>
      <c r="I208" s="4"/>
      <c r="J208" s="15">
        <f t="shared" ref="J208:L212" si="94">J209</f>
        <v>10381100</v>
      </c>
      <c r="K208" s="15">
        <f t="shared" si="94"/>
        <v>10381100</v>
      </c>
      <c r="L208" s="15">
        <f t="shared" si="94"/>
        <v>5196903</v>
      </c>
    </row>
    <row r="209" spans="1:12" s="2" customFormat="1" ht="27.75" customHeight="1" x14ac:dyDescent="0.25">
      <c r="A209" s="79" t="s">
        <v>41</v>
      </c>
      <c r="B209" s="79"/>
      <c r="C209" s="79"/>
      <c r="D209" s="79"/>
      <c r="E209" s="75">
        <v>852</v>
      </c>
      <c r="F209" s="4" t="s">
        <v>78</v>
      </c>
      <c r="G209" s="4" t="s">
        <v>11</v>
      </c>
      <c r="H209" s="89" t="s">
        <v>612</v>
      </c>
      <c r="I209" s="4" t="s">
        <v>83</v>
      </c>
      <c r="J209" s="15">
        <f t="shared" si="94"/>
        <v>10381100</v>
      </c>
      <c r="K209" s="15">
        <f t="shared" si="94"/>
        <v>10381100</v>
      </c>
      <c r="L209" s="15">
        <f t="shared" si="94"/>
        <v>5196903</v>
      </c>
    </row>
    <row r="210" spans="1:12" s="2" customFormat="1" ht="27.75" customHeight="1" x14ac:dyDescent="0.25">
      <c r="A210" s="79" t="s">
        <v>84</v>
      </c>
      <c r="B210" s="79"/>
      <c r="C210" s="79"/>
      <c r="D210" s="79"/>
      <c r="E210" s="75">
        <v>852</v>
      </c>
      <c r="F210" s="4" t="s">
        <v>78</v>
      </c>
      <c r="G210" s="4" t="s">
        <v>11</v>
      </c>
      <c r="H210" s="89" t="s">
        <v>612</v>
      </c>
      <c r="I210" s="3" t="s">
        <v>85</v>
      </c>
      <c r="J210" s="15">
        <f>'6.ВС'!J227</f>
        <v>10381100</v>
      </c>
      <c r="K210" s="15">
        <f>'6.ВС'!K227</f>
        <v>10381100</v>
      </c>
      <c r="L210" s="15">
        <f>'6.ВС'!L227</f>
        <v>5196903</v>
      </c>
    </row>
    <row r="211" spans="1:12" s="2" customFormat="1" ht="27.75" customHeight="1" x14ac:dyDescent="0.25">
      <c r="A211" s="1" t="s">
        <v>118</v>
      </c>
      <c r="B211" s="78"/>
      <c r="C211" s="78"/>
      <c r="D211" s="78"/>
      <c r="E211" s="78"/>
      <c r="F211" s="62" t="s">
        <v>78</v>
      </c>
      <c r="G211" s="62" t="s">
        <v>11</v>
      </c>
      <c r="H211" s="89" t="s">
        <v>613</v>
      </c>
      <c r="I211" s="41" t="s">
        <v>48</v>
      </c>
      <c r="J211" s="15">
        <f t="shared" si="94"/>
        <v>86922</v>
      </c>
      <c r="K211" s="15">
        <f t="shared" si="94"/>
        <v>86922</v>
      </c>
      <c r="L211" s="15">
        <f t="shared" si="94"/>
        <v>86000</v>
      </c>
    </row>
    <row r="212" spans="1:12" s="2" customFormat="1" ht="27.75" customHeight="1" x14ac:dyDescent="0.25">
      <c r="A212" s="1" t="s">
        <v>41</v>
      </c>
      <c r="B212" s="78"/>
      <c r="C212" s="78"/>
      <c r="D212" s="78"/>
      <c r="E212" s="78"/>
      <c r="F212" s="62" t="s">
        <v>78</v>
      </c>
      <c r="G212" s="62" t="s">
        <v>11</v>
      </c>
      <c r="H212" s="89" t="s">
        <v>613</v>
      </c>
      <c r="I212" s="62" t="s">
        <v>83</v>
      </c>
      <c r="J212" s="15">
        <f t="shared" si="94"/>
        <v>86922</v>
      </c>
      <c r="K212" s="15">
        <f t="shared" si="94"/>
        <v>86922</v>
      </c>
      <c r="L212" s="15">
        <f t="shared" si="94"/>
        <v>86000</v>
      </c>
    </row>
    <row r="213" spans="1:12" s="2" customFormat="1" ht="27.75" customHeight="1" x14ac:dyDescent="0.25">
      <c r="A213" s="1" t="s">
        <v>84</v>
      </c>
      <c r="B213" s="78"/>
      <c r="C213" s="78"/>
      <c r="D213" s="78"/>
      <c r="E213" s="78"/>
      <c r="F213" s="62" t="s">
        <v>78</v>
      </c>
      <c r="G213" s="62" t="s">
        <v>11</v>
      </c>
      <c r="H213" s="89" t="s">
        <v>613</v>
      </c>
      <c r="I213" s="62" t="s">
        <v>85</v>
      </c>
      <c r="J213" s="15">
        <f>'6.ВС'!J230</f>
        <v>86922</v>
      </c>
      <c r="K213" s="15">
        <f>'6.ВС'!K230</f>
        <v>86922</v>
      </c>
      <c r="L213" s="15">
        <f>'6.ВС'!L230</f>
        <v>86000</v>
      </c>
    </row>
    <row r="214" spans="1:12" ht="27.75" customHeight="1" x14ac:dyDescent="0.25">
      <c r="A214" s="78" t="s">
        <v>117</v>
      </c>
      <c r="B214" s="79"/>
      <c r="C214" s="79"/>
      <c r="D214" s="79"/>
      <c r="E214" s="75">
        <v>852</v>
      </c>
      <c r="F214" s="4" t="s">
        <v>78</v>
      </c>
      <c r="G214" s="4" t="s">
        <v>11</v>
      </c>
      <c r="H214" s="89" t="s">
        <v>614</v>
      </c>
      <c r="I214" s="4"/>
      <c r="J214" s="15" t="e">
        <f t="shared" ref="J214:L215" si="95">J215</f>
        <v>#REF!</v>
      </c>
      <c r="K214" s="15" t="e">
        <f t="shared" si="95"/>
        <v>#REF!</v>
      </c>
      <c r="L214" s="15" t="e">
        <f t="shared" si="95"/>
        <v>#REF!</v>
      </c>
    </row>
    <row r="215" spans="1:12" ht="27.75" customHeight="1" x14ac:dyDescent="0.25">
      <c r="A215" s="79" t="s">
        <v>41</v>
      </c>
      <c r="B215" s="79"/>
      <c r="C215" s="79"/>
      <c r="D215" s="79"/>
      <c r="E215" s="75">
        <v>852</v>
      </c>
      <c r="F215" s="4" t="s">
        <v>78</v>
      </c>
      <c r="G215" s="4" t="s">
        <v>11</v>
      </c>
      <c r="H215" s="89" t="s">
        <v>614</v>
      </c>
      <c r="I215" s="4" t="s">
        <v>83</v>
      </c>
      <c r="J215" s="15" t="e">
        <f t="shared" si="95"/>
        <v>#REF!</v>
      </c>
      <c r="K215" s="15" t="e">
        <f t="shared" si="95"/>
        <v>#REF!</v>
      </c>
      <c r="L215" s="15" t="e">
        <f t="shared" si="95"/>
        <v>#REF!</v>
      </c>
    </row>
    <row r="216" spans="1:12" ht="27.75" customHeight="1" x14ac:dyDescent="0.25">
      <c r="A216" s="79" t="s">
        <v>84</v>
      </c>
      <c r="B216" s="79"/>
      <c r="C216" s="79"/>
      <c r="D216" s="79"/>
      <c r="E216" s="75">
        <v>852</v>
      </c>
      <c r="F216" s="4" t="s">
        <v>78</v>
      </c>
      <c r="G216" s="4" t="s">
        <v>11</v>
      </c>
      <c r="H216" s="89" t="s">
        <v>614</v>
      </c>
      <c r="I216" s="3" t="s">
        <v>85</v>
      </c>
      <c r="J216" s="15" t="e">
        <f>'6.ВС'!#REF!</f>
        <v>#REF!</v>
      </c>
      <c r="K216" s="15" t="e">
        <f>'6.ВС'!#REF!</f>
        <v>#REF!</v>
      </c>
      <c r="L216" s="15" t="e">
        <f>'6.ВС'!#REF!</f>
        <v>#REF!</v>
      </c>
    </row>
    <row r="217" spans="1:12" ht="27.75" customHeight="1" x14ac:dyDescent="0.25">
      <c r="A217" s="78" t="s">
        <v>119</v>
      </c>
      <c r="B217" s="79"/>
      <c r="C217" s="79"/>
      <c r="D217" s="79"/>
      <c r="E217" s="75">
        <v>852</v>
      </c>
      <c r="F217" s="4" t="s">
        <v>78</v>
      </c>
      <c r="G217" s="3" t="s">
        <v>11</v>
      </c>
      <c r="H217" s="89" t="s">
        <v>615</v>
      </c>
      <c r="I217" s="3"/>
      <c r="J217" s="15">
        <f t="shared" ref="J217:L218" si="96">J218</f>
        <v>243644</v>
      </c>
      <c r="K217" s="15">
        <f t="shared" si="96"/>
        <v>243644</v>
      </c>
      <c r="L217" s="15">
        <f t="shared" si="96"/>
        <v>27299</v>
      </c>
    </row>
    <row r="218" spans="1:12" ht="27.75" customHeight="1" x14ac:dyDescent="0.25">
      <c r="A218" s="79" t="s">
        <v>41</v>
      </c>
      <c r="B218" s="79"/>
      <c r="C218" s="79"/>
      <c r="D218" s="79"/>
      <c r="E218" s="75">
        <v>852</v>
      </c>
      <c r="F218" s="3" t="s">
        <v>78</v>
      </c>
      <c r="G218" s="3" t="s">
        <v>11</v>
      </c>
      <c r="H218" s="89" t="s">
        <v>615</v>
      </c>
      <c r="I218" s="3" t="s">
        <v>83</v>
      </c>
      <c r="J218" s="15">
        <f t="shared" si="96"/>
        <v>243644</v>
      </c>
      <c r="K218" s="15">
        <f t="shared" si="96"/>
        <v>243644</v>
      </c>
      <c r="L218" s="15">
        <f t="shared" si="96"/>
        <v>27299</v>
      </c>
    </row>
    <row r="219" spans="1:12" ht="27.75" customHeight="1" x14ac:dyDescent="0.25">
      <c r="A219" s="79" t="s">
        <v>84</v>
      </c>
      <c r="B219" s="79"/>
      <c r="C219" s="79"/>
      <c r="D219" s="79"/>
      <c r="E219" s="75">
        <v>852</v>
      </c>
      <c r="F219" s="3" t="s">
        <v>78</v>
      </c>
      <c r="G219" s="3" t="s">
        <v>11</v>
      </c>
      <c r="H219" s="89" t="s">
        <v>615</v>
      </c>
      <c r="I219" s="3" t="s">
        <v>85</v>
      </c>
      <c r="J219" s="15">
        <f>'6.ВС'!J233</f>
        <v>243644</v>
      </c>
      <c r="K219" s="15">
        <f>'6.ВС'!K233</f>
        <v>243644</v>
      </c>
      <c r="L219" s="15">
        <f>'6.ВС'!L233</f>
        <v>27299</v>
      </c>
    </row>
    <row r="220" spans="1:12" ht="27.75" customHeight="1" x14ac:dyDescent="0.25">
      <c r="A220" s="1" t="s">
        <v>484</v>
      </c>
      <c r="B220" s="79"/>
      <c r="C220" s="79"/>
      <c r="D220" s="79"/>
      <c r="E220" s="75">
        <v>852</v>
      </c>
      <c r="F220" s="3" t="s">
        <v>78</v>
      </c>
      <c r="G220" s="3" t="s">
        <v>11</v>
      </c>
      <c r="H220" s="89" t="s">
        <v>617</v>
      </c>
      <c r="I220" s="3"/>
      <c r="J220" s="15">
        <f t="shared" ref="J220:L221" si="97">J221</f>
        <v>459600</v>
      </c>
      <c r="K220" s="15">
        <f t="shared" si="97"/>
        <v>459600</v>
      </c>
      <c r="L220" s="15">
        <f t="shared" si="97"/>
        <v>217800</v>
      </c>
    </row>
    <row r="221" spans="1:12" ht="27.75" customHeight="1" x14ac:dyDescent="0.25">
      <c r="A221" s="1" t="s">
        <v>41</v>
      </c>
      <c r="B221" s="79"/>
      <c r="C221" s="79"/>
      <c r="D221" s="79"/>
      <c r="E221" s="75">
        <v>852</v>
      </c>
      <c r="F221" s="3" t="s">
        <v>78</v>
      </c>
      <c r="G221" s="3" t="s">
        <v>11</v>
      </c>
      <c r="H221" s="89" t="s">
        <v>617</v>
      </c>
      <c r="I221" s="3" t="s">
        <v>83</v>
      </c>
      <c r="J221" s="15">
        <f t="shared" si="97"/>
        <v>459600</v>
      </c>
      <c r="K221" s="15">
        <f t="shared" si="97"/>
        <v>459600</v>
      </c>
      <c r="L221" s="15">
        <f t="shared" si="97"/>
        <v>217800</v>
      </c>
    </row>
    <row r="222" spans="1:12" ht="27.75" customHeight="1" x14ac:dyDescent="0.25">
      <c r="A222" s="1" t="s">
        <v>84</v>
      </c>
      <c r="B222" s="79"/>
      <c r="C222" s="79"/>
      <c r="D222" s="79"/>
      <c r="E222" s="75">
        <v>852</v>
      </c>
      <c r="F222" s="3" t="s">
        <v>78</v>
      </c>
      <c r="G222" s="3" t="s">
        <v>11</v>
      </c>
      <c r="H222" s="89" t="s">
        <v>617</v>
      </c>
      <c r="I222" s="3" t="s">
        <v>85</v>
      </c>
      <c r="J222" s="15">
        <f>'6.ВС'!J236</f>
        <v>459600</v>
      </c>
      <c r="K222" s="15">
        <f>'6.ВС'!K236</f>
        <v>459600</v>
      </c>
      <c r="L222" s="15">
        <f>'6.ВС'!L236</f>
        <v>217800</v>
      </c>
    </row>
    <row r="223" spans="1:12" ht="27.75" customHeight="1" x14ac:dyDescent="0.25">
      <c r="A223" s="79" t="s">
        <v>275</v>
      </c>
      <c r="B223" s="79"/>
      <c r="C223" s="79"/>
      <c r="D223" s="79"/>
      <c r="E223" s="75">
        <v>852</v>
      </c>
      <c r="F223" s="3" t="s">
        <v>78</v>
      </c>
      <c r="G223" s="4" t="s">
        <v>11</v>
      </c>
      <c r="H223" s="4" t="s">
        <v>623</v>
      </c>
      <c r="I223" s="3"/>
      <c r="J223" s="15" t="e">
        <f t="shared" ref="J223:L224" si="98">J224</f>
        <v>#REF!</v>
      </c>
      <c r="K223" s="15" t="e">
        <f t="shared" si="98"/>
        <v>#REF!</v>
      </c>
      <c r="L223" s="15" t="e">
        <f t="shared" si="98"/>
        <v>#REF!</v>
      </c>
    </row>
    <row r="224" spans="1:12" ht="27.75" customHeight="1" x14ac:dyDescent="0.25">
      <c r="A224" s="79" t="s">
        <v>41</v>
      </c>
      <c r="B224" s="79"/>
      <c r="C224" s="79"/>
      <c r="D224" s="79"/>
      <c r="E224" s="75">
        <v>852</v>
      </c>
      <c r="F224" s="3" t="s">
        <v>78</v>
      </c>
      <c r="G224" s="4" t="s">
        <v>11</v>
      </c>
      <c r="H224" s="4" t="s">
        <v>623</v>
      </c>
      <c r="I224" s="3" t="s">
        <v>83</v>
      </c>
      <c r="J224" s="15" t="e">
        <f t="shared" si="98"/>
        <v>#REF!</v>
      </c>
      <c r="K224" s="15" t="e">
        <f t="shared" si="98"/>
        <v>#REF!</v>
      </c>
      <c r="L224" s="15" t="e">
        <f t="shared" si="98"/>
        <v>#REF!</v>
      </c>
    </row>
    <row r="225" spans="1:12" ht="27.75" customHeight="1" x14ac:dyDescent="0.25">
      <c r="A225" s="79" t="s">
        <v>42</v>
      </c>
      <c r="B225" s="79"/>
      <c r="C225" s="79"/>
      <c r="D225" s="79"/>
      <c r="E225" s="75">
        <v>852</v>
      </c>
      <c r="F225" s="3" t="s">
        <v>78</v>
      </c>
      <c r="G225" s="4" t="s">
        <v>11</v>
      </c>
      <c r="H225" s="4" t="s">
        <v>623</v>
      </c>
      <c r="I225" s="3" t="s">
        <v>85</v>
      </c>
      <c r="J225" s="15" t="e">
        <f>'6.ВС'!#REF!</f>
        <v>#REF!</v>
      </c>
      <c r="K225" s="15" t="e">
        <f>'6.ВС'!#REF!</f>
        <v>#REF!</v>
      </c>
      <c r="L225" s="15" t="e">
        <f>'6.ВС'!#REF!</f>
        <v>#REF!</v>
      </c>
    </row>
    <row r="226" spans="1:12" ht="27.75" customHeight="1" x14ac:dyDescent="0.25">
      <c r="A226" s="1" t="s">
        <v>477</v>
      </c>
      <c r="B226" s="79"/>
      <c r="C226" s="79"/>
      <c r="D226" s="79"/>
      <c r="E226" s="75"/>
      <c r="F226" s="3" t="s">
        <v>78</v>
      </c>
      <c r="G226" s="3" t="s">
        <v>11</v>
      </c>
      <c r="H226" s="89" t="s">
        <v>616</v>
      </c>
      <c r="I226" s="3"/>
      <c r="J226" s="15" t="e">
        <f t="shared" ref="J226:L227" si="99">J227</f>
        <v>#REF!</v>
      </c>
      <c r="K226" s="15" t="e">
        <f t="shared" si="99"/>
        <v>#REF!</v>
      </c>
      <c r="L226" s="15" t="e">
        <f t="shared" si="99"/>
        <v>#REF!</v>
      </c>
    </row>
    <row r="227" spans="1:12" ht="27.75" customHeight="1" x14ac:dyDescent="0.25">
      <c r="A227" s="1" t="s">
        <v>41</v>
      </c>
      <c r="B227" s="79"/>
      <c r="C227" s="79"/>
      <c r="D227" s="79"/>
      <c r="E227" s="75"/>
      <c r="F227" s="3" t="s">
        <v>78</v>
      </c>
      <c r="G227" s="3" t="s">
        <v>11</v>
      </c>
      <c r="H227" s="110" t="s">
        <v>616</v>
      </c>
      <c r="I227" s="3" t="s">
        <v>83</v>
      </c>
      <c r="J227" s="15" t="e">
        <f t="shared" si="99"/>
        <v>#REF!</v>
      </c>
      <c r="K227" s="15" t="e">
        <f t="shared" si="99"/>
        <v>#REF!</v>
      </c>
      <c r="L227" s="15" t="e">
        <f t="shared" si="99"/>
        <v>#REF!</v>
      </c>
    </row>
    <row r="228" spans="1:12" ht="27.75" customHeight="1" x14ac:dyDescent="0.25">
      <c r="A228" s="1" t="s">
        <v>84</v>
      </c>
      <c r="B228" s="79"/>
      <c r="C228" s="79"/>
      <c r="D228" s="79"/>
      <c r="E228" s="75"/>
      <c r="F228" s="3" t="s">
        <v>78</v>
      </c>
      <c r="G228" s="3" t="s">
        <v>11</v>
      </c>
      <c r="H228" s="88" t="s">
        <v>616</v>
      </c>
      <c r="I228" s="3" t="s">
        <v>85</v>
      </c>
      <c r="J228" s="15" t="e">
        <f>'6.ВС'!#REF!</f>
        <v>#REF!</v>
      </c>
      <c r="K228" s="15" t="e">
        <f>'6.ВС'!#REF!</f>
        <v>#REF!</v>
      </c>
      <c r="L228" s="15" t="e">
        <f>'6.ВС'!#REF!</f>
        <v>#REF!</v>
      </c>
    </row>
    <row r="229" spans="1:12" ht="27.75" customHeight="1" x14ac:dyDescent="0.25">
      <c r="A229" s="147" t="s">
        <v>79</v>
      </c>
      <c r="B229" s="148"/>
      <c r="C229" s="148"/>
      <c r="D229" s="148"/>
      <c r="E229" s="146">
        <v>852</v>
      </c>
      <c r="F229" s="3" t="s">
        <v>78</v>
      </c>
      <c r="G229" s="3" t="s">
        <v>44</v>
      </c>
      <c r="H229" s="4"/>
      <c r="I229" s="3"/>
      <c r="J229" s="16" t="e">
        <f t="shared" ref="J229:L229" si="100">J230+J233+J236+J266+J239+J242+J245+J248+J251+J269+J272+J275+J257+J263+J278+J260+J254</f>
        <v>#REF!</v>
      </c>
      <c r="K229" s="16" t="e">
        <f t="shared" si="100"/>
        <v>#REF!</v>
      </c>
      <c r="L229" s="16" t="e">
        <f t="shared" si="100"/>
        <v>#REF!</v>
      </c>
    </row>
    <row r="230" spans="1:12" ht="27.75" customHeight="1" x14ac:dyDescent="0.25">
      <c r="A230" s="151" t="s">
        <v>693</v>
      </c>
      <c r="B230" s="148"/>
      <c r="C230" s="148"/>
      <c r="D230" s="148"/>
      <c r="E230" s="4" t="s">
        <v>530</v>
      </c>
      <c r="F230" s="3" t="s">
        <v>78</v>
      </c>
      <c r="G230" s="3" t="s">
        <v>44</v>
      </c>
      <c r="H230" s="89" t="s">
        <v>692</v>
      </c>
      <c r="I230" s="3"/>
      <c r="J230" s="15">
        <f t="shared" ref="J230:L231" si="101">J231</f>
        <v>2574341</v>
      </c>
      <c r="K230" s="15">
        <f t="shared" si="101"/>
        <v>2574341</v>
      </c>
      <c r="L230" s="15">
        <f t="shared" si="101"/>
        <v>0</v>
      </c>
    </row>
    <row r="231" spans="1:12" ht="27.75" customHeight="1" x14ac:dyDescent="0.25">
      <c r="A231" s="47" t="s">
        <v>41</v>
      </c>
      <c r="B231" s="148"/>
      <c r="C231" s="148"/>
      <c r="D231" s="148"/>
      <c r="E231" s="4" t="s">
        <v>530</v>
      </c>
      <c r="F231" s="3" t="s">
        <v>78</v>
      </c>
      <c r="G231" s="3" t="s">
        <v>44</v>
      </c>
      <c r="H231" s="89" t="s">
        <v>692</v>
      </c>
      <c r="I231" s="3" t="s">
        <v>83</v>
      </c>
      <c r="J231" s="15">
        <f t="shared" si="101"/>
        <v>2574341</v>
      </c>
      <c r="K231" s="15">
        <f t="shared" si="101"/>
        <v>2574341</v>
      </c>
      <c r="L231" s="15">
        <f t="shared" si="101"/>
        <v>0</v>
      </c>
    </row>
    <row r="232" spans="1:12" ht="27.75" customHeight="1" x14ac:dyDescent="0.25">
      <c r="A232" s="47" t="s">
        <v>84</v>
      </c>
      <c r="B232" s="148"/>
      <c r="C232" s="148"/>
      <c r="D232" s="148"/>
      <c r="E232" s="4" t="s">
        <v>530</v>
      </c>
      <c r="F232" s="3" t="s">
        <v>78</v>
      </c>
      <c r="G232" s="3" t="s">
        <v>44</v>
      </c>
      <c r="H232" s="89" t="s">
        <v>692</v>
      </c>
      <c r="I232" s="3" t="s">
        <v>85</v>
      </c>
      <c r="J232" s="15">
        <f>'6.ВС'!J240</f>
        <v>2574341</v>
      </c>
      <c r="K232" s="15">
        <f>'6.ВС'!K240</f>
        <v>2574341</v>
      </c>
      <c r="L232" s="15">
        <f>'6.ВС'!L240</f>
        <v>0</v>
      </c>
    </row>
    <row r="233" spans="1:12" ht="27.75" customHeight="1" x14ac:dyDescent="0.25">
      <c r="A233" s="150" t="s">
        <v>690</v>
      </c>
      <c r="B233" s="33"/>
      <c r="C233" s="33"/>
      <c r="D233" s="33"/>
      <c r="E233" s="4">
        <v>852</v>
      </c>
      <c r="F233" s="3" t="s">
        <v>78</v>
      </c>
      <c r="G233" s="3" t="s">
        <v>44</v>
      </c>
      <c r="H233" s="88" t="s">
        <v>689</v>
      </c>
      <c r="I233" s="3"/>
      <c r="J233" s="15">
        <f t="shared" ref="J233:L234" si="102">J234</f>
        <v>49254423.289999999</v>
      </c>
      <c r="K233" s="15">
        <f t="shared" si="102"/>
        <v>49254423.289999999</v>
      </c>
      <c r="L233" s="15">
        <f t="shared" si="102"/>
        <v>0</v>
      </c>
    </row>
    <row r="234" spans="1:12" ht="27.75" customHeight="1" x14ac:dyDescent="0.25">
      <c r="A234" s="81" t="s">
        <v>41</v>
      </c>
      <c r="B234" s="98"/>
      <c r="C234" s="98"/>
      <c r="D234" s="98"/>
      <c r="E234" s="82">
        <v>852</v>
      </c>
      <c r="F234" s="83" t="s">
        <v>78</v>
      </c>
      <c r="G234" s="83" t="s">
        <v>44</v>
      </c>
      <c r="H234" s="111" t="s">
        <v>689</v>
      </c>
      <c r="I234" s="83" t="s">
        <v>83</v>
      </c>
      <c r="J234" s="15">
        <f t="shared" si="102"/>
        <v>49254423.289999999</v>
      </c>
      <c r="K234" s="15">
        <f t="shared" si="102"/>
        <v>49254423.289999999</v>
      </c>
      <c r="L234" s="15">
        <f t="shared" si="102"/>
        <v>0</v>
      </c>
    </row>
    <row r="235" spans="1:12" ht="27.75" customHeight="1" x14ac:dyDescent="0.25">
      <c r="A235" s="47" t="s">
        <v>84</v>
      </c>
      <c r="B235" s="148"/>
      <c r="C235" s="148"/>
      <c r="D235" s="148"/>
      <c r="E235" s="4">
        <v>852</v>
      </c>
      <c r="F235" s="3" t="s">
        <v>78</v>
      </c>
      <c r="G235" s="3" t="s">
        <v>44</v>
      </c>
      <c r="H235" s="89" t="s">
        <v>689</v>
      </c>
      <c r="I235" s="3" t="s">
        <v>85</v>
      </c>
      <c r="J235" s="15">
        <f>'6.ВС'!J243</f>
        <v>49254423.289999999</v>
      </c>
      <c r="K235" s="15">
        <f>'6.ВС'!K243</f>
        <v>49254423.289999999</v>
      </c>
      <c r="L235" s="15">
        <f>'6.ВС'!L243</f>
        <v>0</v>
      </c>
    </row>
    <row r="236" spans="1:12" ht="27.75" customHeight="1" x14ac:dyDescent="0.25">
      <c r="A236" s="1" t="s">
        <v>485</v>
      </c>
      <c r="B236" s="79"/>
      <c r="C236" s="79"/>
      <c r="D236" s="79"/>
      <c r="E236" s="75">
        <v>852</v>
      </c>
      <c r="F236" s="3" t="s">
        <v>78</v>
      </c>
      <c r="G236" s="3" t="s">
        <v>44</v>
      </c>
      <c r="H236" s="111" t="s">
        <v>618</v>
      </c>
      <c r="I236" s="3"/>
      <c r="J236" s="15">
        <f t="shared" ref="J236:L237" si="103">J237</f>
        <v>73105633</v>
      </c>
      <c r="K236" s="15">
        <f t="shared" si="103"/>
        <v>73105633</v>
      </c>
      <c r="L236" s="15">
        <f t="shared" si="103"/>
        <v>44879152</v>
      </c>
    </row>
    <row r="237" spans="1:12" ht="27.75" customHeight="1" x14ac:dyDescent="0.25">
      <c r="A237" s="1" t="s">
        <v>41</v>
      </c>
      <c r="B237" s="79"/>
      <c r="C237" s="79"/>
      <c r="D237" s="79"/>
      <c r="E237" s="75">
        <v>852</v>
      </c>
      <c r="F237" s="3" t="s">
        <v>78</v>
      </c>
      <c r="G237" s="3" t="s">
        <v>44</v>
      </c>
      <c r="H237" s="89" t="s">
        <v>618</v>
      </c>
      <c r="I237" s="3" t="s">
        <v>83</v>
      </c>
      <c r="J237" s="15">
        <f t="shared" si="103"/>
        <v>73105633</v>
      </c>
      <c r="K237" s="15">
        <f t="shared" si="103"/>
        <v>73105633</v>
      </c>
      <c r="L237" s="15">
        <f t="shared" si="103"/>
        <v>44879152</v>
      </c>
    </row>
    <row r="238" spans="1:12" ht="27.75" customHeight="1" x14ac:dyDescent="0.25">
      <c r="A238" s="1" t="s">
        <v>84</v>
      </c>
      <c r="B238" s="79"/>
      <c r="C238" s="79"/>
      <c r="D238" s="79"/>
      <c r="E238" s="75">
        <v>852</v>
      </c>
      <c r="F238" s="3" t="s">
        <v>78</v>
      </c>
      <c r="G238" s="3" t="s">
        <v>44</v>
      </c>
      <c r="H238" s="89" t="s">
        <v>618</v>
      </c>
      <c r="I238" s="3" t="s">
        <v>85</v>
      </c>
      <c r="J238" s="15">
        <f>'6.ВС'!J246</f>
        <v>73105633</v>
      </c>
      <c r="K238" s="15">
        <f>'6.ВС'!K246</f>
        <v>73105633</v>
      </c>
      <c r="L238" s="15">
        <f>'6.ВС'!L246</f>
        <v>44879152</v>
      </c>
    </row>
    <row r="239" spans="1:12" ht="27.75" customHeight="1" x14ac:dyDescent="0.25">
      <c r="A239" s="78" t="s">
        <v>120</v>
      </c>
      <c r="B239" s="79"/>
      <c r="C239" s="79"/>
      <c r="D239" s="79"/>
      <c r="E239" s="75">
        <v>852</v>
      </c>
      <c r="F239" s="3" t="s">
        <v>78</v>
      </c>
      <c r="G239" s="3" t="s">
        <v>44</v>
      </c>
      <c r="H239" s="89" t="s">
        <v>620</v>
      </c>
      <c r="I239" s="3"/>
      <c r="J239" s="15">
        <f t="shared" ref="J239:L240" si="104">J240</f>
        <v>22797200</v>
      </c>
      <c r="K239" s="15">
        <f t="shared" si="104"/>
        <v>22797200</v>
      </c>
      <c r="L239" s="15">
        <f t="shared" si="104"/>
        <v>12265154.220000001</v>
      </c>
    </row>
    <row r="240" spans="1:12" ht="27.75" customHeight="1" x14ac:dyDescent="0.25">
      <c r="A240" s="79" t="s">
        <v>41</v>
      </c>
      <c r="B240" s="79"/>
      <c r="C240" s="79"/>
      <c r="D240" s="79"/>
      <c r="E240" s="75">
        <v>852</v>
      </c>
      <c r="F240" s="3" t="s">
        <v>78</v>
      </c>
      <c r="G240" s="4" t="s">
        <v>44</v>
      </c>
      <c r="H240" s="89" t="s">
        <v>620</v>
      </c>
      <c r="I240" s="3" t="s">
        <v>83</v>
      </c>
      <c r="J240" s="15">
        <f t="shared" si="104"/>
        <v>22797200</v>
      </c>
      <c r="K240" s="15">
        <f t="shared" si="104"/>
        <v>22797200</v>
      </c>
      <c r="L240" s="15">
        <f t="shared" si="104"/>
        <v>12265154.220000001</v>
      </c>
    </row>
    <row r="241" spans="1:12" ht="27.75" customHeight="1" x14ac:dyDescent="0.25">
      <c r="A241" s="79" t="s">
        <v>84</v>
      </c>
      <c r="B241" s="79"/>
      <c r="C241" s="79"/>
      <c r="D241" s="79"/>
      <c r="E241" s="75">
        <v>852</v>
      </c>
      <c r="F241" s="3" t="s">
        <v>78</v>
      </c>
      <c r="G241" s="4" t="s">
        <v>44</v>
      </c>
      <c r="H241" s="89" t="s">
        <v>620</v>
      </c>
      <c r="I241" s="3" t="s">
        <v>85</v>
      </c>
      <c r="J241" s="15">
        <f>'6.ВС'!J249</f>
        <v>22797200</v>
      </c>
      <c r="K241" s="15">
        <f>'6.ВС'!K249</f>
        <v>22797200</v>
      </c>
      <c r="L241" s="15">
        <f>'6.ВС'!L249</f>
        <v>12265154.220000001</v>
      </c>
    </row>
    <row r="242" spans="1:12" ht="27.75" customHeight="1" x14ac:dyDescent="0.25">
      <c r="A242" s="79" t="s">
        <v>501</v>
      </c>
      <c r="B242" s="19"/>
      <c r="C242" s="19"/>
      <c r="D242" s="19"/>
      <c r="E242" s="75">
        <v>852</v>
      </c>
      <c r="F242" s="3" t="s">
        <v>78</v>
      </c>
      <c r="G242" s="4" t="s">
        <v>44</v>
      </c>
      <c r="H242" s="112" t="s">
        <v>502</v>
      </c>
      <c r="I242" s="56"/>
      <c r="J242" s="15" t="e">
        <f t="shared" ref="J242:L243" si="105">J243</f>
        <v>#REF!</v>
      </c>
      <c r="K242" s="15" t="e">
        <f t="shared" si="105"/>
        <v>#REF!</v>
      </c>
      <c r="L242" s="15" t="e">
        <f t="shared" si="105"/>
        <v>#REF!</v>
      </c>
    </row>
    <row r="243" spans="1:12" ht="27.75" customHeight="1" x14ac:dyDescent="0.25">
      <c r="A243" s="79" t="s">
        <v>41</v>
      </c>
      <c r="B243" s="19"/>
      <c r="C243" s="19"/>
      <c r="D243" s="19"/>
      <c r="E243" s="75">
        <v>852</v>
      </c>
      <c r="F243" s="3" t="s">
        <v>78</v>
      </c>
      <c r="G243" s="4" t="s">
        <v>44</v>
      </c>
      <c r="H243" s="112" t="s">
        <v>502</v>
      </c>
      <c r="I243" s="56" t="s">
        <v>83</v>
      </c>
      <c r="J243" s="15" t="e">
        <f t="shared" si="105"/>
        <v>#REF!</v>
      </c>
      <c r="K243" s="15" t="e">
        <f t="shared" si="105"/>
        <v>#REF!</v>
      </c>
      <c r="L243" s="15" t="e">
        <f t="shared" si="105"/>
        <v>#REF!</v>
      </c>
    </row>
    <row r="244" spans="1:12" ht="27.75" customHeight="1" x14ac:dyDescent="0.25">
      <c r="A244" s="79" t="s">
        <v>84</v>
      </c>
      <c r="B244" s="19"/>
      <c r="C244" s="19"/>
      <c r="D244" s="19"/>
      <c r="E244" s="75">
        <v>852</v>
      </c>
      <c r="F244" s="3" t="s">
        <v>78</v>
      </c>
      <c r="G244" s="4" t="s">
        <v>44</v>
      </c>
      <c r="H244" s="112" t="s">
        <v>502</v>
      </c>
      <c r="I244" s="56" t="s">
        <v>85</v>
      </c>
      <c r="J244" s="15" t="e">
        <f>'6.ВС'!#REF!</f>
        <v>#REF!</v>
      </c>
      <c r="K244" s="15" t="e">
        <f>'6.ВС'!#REF!</f>
        <v>#REF!</v>
      </c>
      <c r="L244" s="15" t="e">
        <f>'6.ВС'!#REF!</f>
        <v>#REF!</v>
      </c>
    </row>
    <row r="245" spans="1:12" ht="27.75" customHeight="1" x14ac:dyDescent="0.25">
      <c r="A245" s="78" t="s">
        <v>118</v>
      </c>
      <c r="B245" s="79"/>
      <c r="C245" s="79"/>
      <c r="D245" s="79"/>
      <c r="E245" s="75">
        <v>852</v>
      </c>
      <c r="F245" s="3" t="s">
        <v>78</v>
      </c>
      <c r="G245" s="4" t="s">
        <v>44</v>
      </c>
      <c r="H245" s="89" t="s">
        <v>613</v>
      </c>
      <c r="I245" s="3"/>
      <c r="J245" s="15">
        <f t="shared" ref="J245:L246" si="106">J246</f>
        <v>1938991</v>
      </c>
      <c r="K245" s="15">
        <f t="shared" si="106"/>
        <v>1938991</v>
      </c>
      <c r="L245" s="15">
        <f t="shared" si="106"/>
        <v>393932</v>
      </c>
    </row>
    <row r="246" spans="1:12" ht="27.75" customHeight="1" x14ac:dyDescent="0.25">
      <c r="A246" s="79" t="s">
        <v>41</v>
      </c>
      <c r="B246" s="79"/>
      <c r="C246" s="79"/>
      <c r="D246" s="79"/>
      <c r="E246" s="75">
        <v>852</v>
      </c>
      <c r="F246" s="3" t="s">
        <v>78</v>
      </c>
      <c r="G246" s="4" t="s">
        <v>44</v>
      </c>
      <c r="H246" s="89" t="s">
        <v>613</v>
      </c>
      <c r="I246" s="3" t="s">
        <v>83</v>
      </c>
      <c r="J246" s="15">
        <f t="shared" si="106"/>
        <v>1938991</v>
      </c>
      <c r="K246" s="15">
        <f t="shared" si="106"/>
        <v>1938991</v>
      </c>
      <c r="L246" s="15">
        <f t="shared" si="106"/>
        <v>393932</v>
      </c>
    </row>
    <row r="247" spans="1:12" ht="27.75" customHeight="1" x14ac:dyDescent="0.25">
      <c r="A247" s="79" t="s">
        <v>84</v>
      </c>
      <c r="B247" s="79"/>
      <c r="C247" s="79"/>
      <c r="D247" s="79"/>
      <c r="E247" s="75">
        <v>852</v>
      </c>
      <c r="F247" s="3" t="s">
        <v>78</v>
      </c>
      <c r="G247" s="4" t="s">
        <v>44</v>
      </c>
      <c r="H247" s="89" t="s">
        <v>613</v>
      </c>
      <c r="I247" s="3" t="s">
        <v>85</v>
      </c>
      <c r="J247" s="15">
        <f>'6.ВС'!J252</f>
        <v>1938991</v>
      </c>
      <c r="K247" s="15">
        <f>'6.ВС'!K252</f>
        <v>1938991</v>
      </c>
      <c r="L247" s="15">
        <f>'6.ВС'!L252</f>
        <v>393932</v>
      </c>
    </row>
    <row r="248" spans="1:12" ht="27.75" customHeight="1" x14ac:dyDescent="0.25">
      <c r="A248" s="78" t="s">
        <v>117</v>
      </c>
      <c r="B248" s="79"/>
      <c r="C248" s="79"/>
      <c r="D248" s="79"/>
      <c r="E248" s="75">
        <v>852</v>
      </c>
      <c r="F248" s="4" t="s">
        <v>78</v>
      </c>
      <c r="G248" s="4" t="s">
        <v>44</v>
      </c>
      <c r="H248" s="89" t="s">
        <v>614</v>
      </c>
      <c r="I248" s="3"/>
      <c r="J248" s="15" t="e">
        <f t="shared" ref="J248:L249" si="107">J249</f>
        <v>#REF!</v>
      </c>
      <c r="K248" s="15" t="e">
        <f t="shared" si="107"/>
        <v>#REF!</v>
      </c>
      <c r="L248" s="15" t="e">
        <f t="shared" si="107"/>
        <v>#REF!</v>
      </c>
    </row>
    <row r="249" spans="1:12" ht="27.75" customHeight="1" x14ac:dyDescent="0.25">
      <c r="A249" s="79" t="s">
        <v>41</v>
      </c>
      <c r="B249" s="79"/>
      <c r="C249" s="79"/>
      <c r="D249" s="79"/>
      <c r="E249" s="75">
        <v>852</v>
      </c>
      <c r="F249" s="3" t="s">
        <v>78</v>
      </c>
      <c r="G249" s="4" t="s">
        <v>44</v>
      </c>
      <c r="H249" s="89" t="s">
        <v>614</v>
      </c>
      <c r="I249" s="3" t="s">
        <v>83</v>
      </c>
      <c r="J249" s="15" t="e">
        <f t="shared" si="107"/>
        <v>#REF!</v>
      </c>
      <c r="K249" s="15" t="e">
        <f t="shared" si="107"/>
        <v>#REF!</v>
      </c>
      <c r="L249" s="15" t="e">
        <f t="shared" si="107"/>
        <v>#REF!</v>
      </c>
    </row>
    <row r="250" spans="1:12" ht="27.75" customHeight="1" x14ac:dyDescent="0.25">
      <c r="A250" s="79" t="s">
        <v>84</v>
      </c>
      <c r="B250" s="79"/>
      <c r="C250" s="79"/>
      <c r="D250" s="79"/>
      <c r="E250" s="75">
        <v>852</v>
      </c>
      <c r="F250" s="3" t="s">
        <v>78</v>
      </c>
      <c r="G250" s="4" t="s">
        <v>44</v>
      </c>
      <c r="H250" s="89" t="s">
        <v>614</v>
      </c>
      <c r="I250" s="3" t="s">
        <v>85</v>
      </c>
      <c r="J250" s="15" t="e">
        <f>'6.ВС'!#REF!</f>
        <v>#REF!</v>
      </c>
      <c r="K250" s="15" t="e">
        <f>'6.ВС'!#REF!</f>
        <v>#REF!</v>
      </c>
      <c r="L250" s="15" t="e">
        <f>'6.ВС'!#REF!</f>
        <v>#REF!</v>
      </c>
    </row>
    <row r="251" spans="1:12" ht="27.75" customHeight="1" x14ac:dyDescent="0.25">
      <c r="A251" s="78" t="s">
        <v>119</v>
      </c>
      <c r="B251" s="79"/>
      <c r="C251" s="79"/>
      <c r="D251" s="79"/>
      <c r="E251" s="75">
        <v>852</v>
      </c>
      <c r="F251" s="4" t="s">
        <v>78</v>
      </c>
      <c r="G251" s="4" t="s">
        <v>44</v>
      </c>
      <c r="H251" s="89" t="s">
        <v>615</v>
      </c>
      <c r="I251" s="3"/>
      <c r="J251" s="15">
        <f t="shared" ref="J251:L252" si="108">J252</f>
        <v>1175067</v>
      </c>
      <c r="K251" s="15">
        <f t="shared" si="108"/>
        <v>1175067</v>
      </c>
      <c r="L251" s="15">
        <f t="shared" si="108"/>
        <v>206060</v>
      </c>
    </row>
    <row r="252" spans="1:12" ht="27.75" customHeight="1" x14ac:dyDescent="0.25">
      <c r="A252" s="79" t="s">
        <v>41</v>
      </c>
      <c r="B252" s="79"/>
      <c r="C252" s="79"/>
      <c r="D252" s="79"/>
      <c r="E252" s="75">
        <v>852</v>
      </c>
      <c r="F252" s="3" t="s">
        <v>78</v>
      </c>
      <c r="G252" s="4" t="s">
        <v>44</v>
      </c>
      <c r="H252" s="89" t="s">
        <v>615</v>
      </c>
      <c r="I252" s="3" t="s">
        <v>83</v>
      </c>
      <c r="J252" s="15">
        <f t="shared" si="108"/>
        <v>1175067</v>
      </c>
      <c r="K252" s="15">
        <f t="shared" si="108"/>
        <v>1175067</v>
      </c>
      <c r="L252" s="15">
        <f t="shared" si="108"/>
        <v>206060</v>
      </c>
    </row>
    <row r="253" spans="1:12" ht="27.75" customHeight="1" x14ac:dyDescent="0.25">
      <c r="A253" s="79" t="s">
        <v>84</v>
      </c>
      <c r="B253" s="79"/>
      <c r="C253" s="79"/>
      <c r="D253" s="79"/>
      <c r="E253" s="75">
        <v>852</v>
      </c>
      <c r="F253" s="3" t="s">
        <v>78</v>
      </c>
      <c r="G253" s="4" t="s">
        <v>44</v>
      </c>
      <c r="H253" s="89" t="s">
        <v>615</v>
      </c>
      <c r="I253" s="3" t="s">
        <v>85</v>
      </c>
      <c r="J253" s="15">
        <f>'6.ВС'!J255</f>
        <v>1175067</v>
      </c>
      <c r="K253" s="15">
        <f>'6.ВС'!K255</f>
        <v>1175067</v>
      </c>
      <c r="L253" s="15">
        <f>'6.ВС'!L255</f>
        <v>206060</v>
      </c>
    </row>
    <row r="254" spans="1:12" ht="27.75" customHeight="1" x14ac:dyDescent="0.25">
      <c r="A254" s="1" t="s">
        <v>507</v>
      </c>
      <c r="B254" s="79"/>
      <c r="C254" s="79"/>
      <c r="D254" s="79"/>
      <c r="E254" s="75">
        <v>852</v>
      </c>
      <c r="F254" s="3" t="s">
        <v>78</v>
      </c>
      <c r="G254" s="3" t="s">
        <v>44</v>
      </c>
      <c r="H254" s="89" t="s">
        <v>621</v>
      </c>
      <c r="I254" s="3"/>
      <c r="J254" s="15">
        <f t="shared" ref="J254:L255" si="109">J255</f>
        <v>5109180</v>
      </c>
      <c r="K254" s="15">
        <f t="shared" si="109"/>
        <v>5109180</v>
      </c>
      <c r="L254" s="15">
        <f t="shared" si="109"/>
        <v>2059172.93</v>
      </c>
    </row>
    <row r="255" spans="1:12" ht="27.75" customHeight="1" x14ac:dyDescent="0.25">
      <c r="A255" s="1" t="s">
        <v>41</v>
      </c>
      <c r="B255" s="79"/>
      <c r="C255" s="79"/>
      <c r="D255" s="79"/>
      <c r="E255" s="75">
        <v>852</v>
      </c>
      <c r="F255" s="3" t="s">
        <v>78</v>
      </c>
      <c r="G255" s="3" t="s">
        <v>44</v>
      </c>
      <c r="H255" s="89" t="s">
        <v>621</v>
      </c>
      <c r="I255" s="3" t="s">
        <v>83</v>
      </c>
      <c r="J255" s="15">
        <f t="shared" si="109"/>
        <v>5109180</v>
      </c>
      <c r="K255" s="15">
        <f t="shared" si="109"/>
        <v>5109180</v>
      </c>
      <c r="L255" s="15">
        <f t="shared" si="109"/>
        <v>2059172.93</v>
      </c>
    </row>
    <row r="256" spans="1:12" ht="27.75" customHeight="1" x14ac:dyDescent="0.25">
      <c r="A256" s="1" t="s">
        <v>84</v>
      </c>
      <c r="B256" s="79"/>
      <c r="C256" s="79"/>
      <c r="D256" s="79"/>
      <c r="E256" s="75">
        <v>852</v>
      </c>
      <c r="F256" s="3" t="s">
        <v>78</v>
      </c>
      <c r="G256" s="3" t="s">
        <v>44</v>
      </c>
      <c r="H256" s="89" t="s">
        <v>621</v>
      </c>
      <c r="I256" s="3" t="s">
        <v>85</v>
      </c>
      <c r="J256" s="15">
        <f>'6.ВС'!J258</f>
        <v>5109180</v>
      </c>
      <c r="K256" s="15">
        <f>'6.ВС'!K258</f>
        <v>5109180</v>
      </c>
      <c r="L256" s="15">
        <f>'6.ВС'!L258</f>
        <v>2059172.93</v>
      </c>
    </row>
    <row r="257" spans="1:12" ht="27.75" customHeight="1" x14ac:dyDescent="0.25">
      <c r="A257" s="1" t="s">
        <v>497</v>
      </c>
      <c r="B257" s="19"/>
      <c r="C257" s="19"/>
      <c r="D257" s="19"/>
      <c r="E257" s="75">
        <v>852</v>
      </c>
      <c r="F257" s="3" t="s">
        <v>78</v>
      </c>
      <c r="G257" s="4" t="s">
        <v>44</v>
      </c>
      <c r="H257" s="112" t="s">
        <v>624</v>
      </c>
      <c r="I257" s="3"/>
      <c r="J257" s="15">
        <f t="shared" ref="J257:L258" si="110">J258</f>
        <v>236178.96</v>
      </c>
      <c r="K257" s="15">
        <f t="shared" si="110"/>
        <v>236178.96</v>
      </c>
      <c r="L257" s="15">
        <f t="shared" si="110"/>
        <v>58480</v>
      </c>
    </row>
    <row r="258" spans="1:12" ht="27.75" customHeight="1" x14ac:dyDescent="0.25">
      <c r="A258" s="1" t="s">
        <v>41</v>
      </c>
      <c r="B258" s="19"/>
      <c r="C258" s="19"/>
      <c r="D258" s="19"/>
      <c r="E258" s="75">
        <v>852</v>
      </c>
      <c r="F258" s="3" t="s">
        <v>78</v>
      </c>
      <c r="G258" s="4" t="s">
        <v>44</v>
      </c>
      <c r="H258" s="112" t="s">
        <v>624</v>
      </c>
      <c r="I258" s="3" t="s">
        <v>83</v>
      </c>
      <c r="J258" s="15">
        <f t="shared" si="110"/>
        <v>236178.96</v>
      </c>
      <c r="K258" s="15">
        <f t="shared" si="110"/>
        <v>236178.96</v>
      </c>
      <c r="L258" s="15">
        <f t="shared" si="110"/>
        <v>58480</v>
      </c>
    </row>
    <row r="259" spans="1:12" ht="27.75" customHeight="1" x14ac:dyDescent="0.25">
      <c r="A259" s="1" t="s">
        <v>84</v>
      </c>
      <c r="B259" s="19"/>
      <c r="C259" s="19"/>
      <c r="D259" s="19"/>
      <c r="E259" s="75">
        <v>852</v>
      </c>
      <c r="F259" s="3" t="s">
        <v>78</v>
      </c>
      <c r="G259" s="4" t="s">
        <v>44</v>
      </c>
      <c r="H259" s="112" t="s">
        <v>624</v>
      </c>
      <c r="I259" s="3" t="s">
        <v>85</v>
      </c>
      <c r="J259" s="15">
        <f>'6.ВС'!J261</f>
        <v>236178.96</v>
      </c>
      <c r="K259" s="15">
        <f>'6.ВС'!K261</f>
        <v>236178.96</v>
      </c>
      <c r="L259" s="15">
        <f>'6.ВС'!L261</f>
        <v>58480</v>
      </c>
    </row>
    <row r="260" spans="1:12" ht="27.75" customHeight="1" x14ac:dyDescent="0.25">
      <c r="A260" s="1" t="s">
        <v>521</v>
      </c>
      <c r="B260" s="19"/>
      <c r="C260" s="19"/>
      <c r="D260" s="19"/>
      <c r="E260" s="75">
        <v>852</v>
      </c>
      <c r="F260" s="3" t="s">
        <v>78</v>
      </c>
      <c r="G260" s="4" t="s">
        <v>44</v>
      </c>
      <c r="H260" s="112" t="s">
        <v>625</v>
      </c>
      <c r="I260" s="3"/>
      <c r="J260" s="15">
        <f t="shared" ref="J260:L261" si="111">J261</f>
        <v>164473.68</v>
      </c>
      <c r="K260" s="15">
        <f t="shared" si="111"/>
        <v>164473.68</v>
      </c>
      <c r="L260" s="15">
        <f t="shared" si="111"/>
        <v>0</v>
      </c>
    </row>
    <row r="261" spans="1:12" ht="27.75" customHeight="1" x14ac:dyDescent="0.25">
      <c r="A261" s="1" t="s">
        <v>41</v>
      </c>
      <c r="B261" s="19"/>
      <c r="C261" s="19"/>
      <c r="D261" s="19"/>
      <c r="E261" s="75">
        <v>852</v>
      </c>
      <c r="F261" s="3" t="s">
        <v>78</v>
      </c>
      <c r="G261" s="4" t="s">
        <v>44</v>
      </c>
      <c r="H261" s="112" t="s">
        <v>625</v>
      </c>
      <c r="I261" s="3" t="s">
        <v>83</v>
      </c>
      <c r="J261" s="15">
        <f t="shared" si="111"/>
        <v>164473.68</v>
      </c>
      <c r="K261" s="15">
        <f t="shared" si="111"/>
        <v>164473.68</v>
      </c>
      <c r="L261" s="15">
        <f t="shared" si="111"/>
        <v>0</v>
      </c>
    </row>
    <row r="262" spans="1:12" ht="27.75" customHeight="1" x14ac:dyDescent="0.25">
      <c r="A262" s="1" t="s">
        <v>84</v>
      </c>
      <c r="B262" s="19"/>
      <c r="C262" s="19"/>
      <c r="D262" s="19"/>
      <c r="E262" s="75">
        <v>852</v>
      </c>
      <c r="F262" s="3" t="s">
        <v>78</v>
      </c>
      <c r="G262" s="4" t="s">
        <v>44</v>
      </c>
      <c r="H262" s="112" t="s">
        <v>625</v>
      </c>
      <c r="I262" s="3" t="s">
        <v>85</v>
      </c>
      <c r="J262" s="15">
        <f>'6.ВС'!J264</f>
        <v>164473.68</v>
      </c>
      <c r="K262" s="15">
        <f>'6.ВС'!K264</f>
        <v>164473.68</v>
      </c>
      <c r="L262" s="15">
        <f>'6.ВС'!L264</f>
        <v>0</v>
      </c>
    </row>
    <row r="263" spans="1:12" ht="27.75" customHeight="1" x14ac:dyDescent="0.25">
      <c r="A263" s="1" t="s">
        <v>484</v>
      </c>
      <c r="B263" s="79"/>
      <c r="C263" s="79"/>
      <c r="D263" s="79"/>
      <c r="E263" s="75">
        <v>852</v>
      </c>
      <c r="F263" s="3" t="s">
        <v>78</v>
      </c>
      <c r="G263" s="3" t="s">
        <v>44</v>
      </c>
      <c r="H263" s="89" t="s">
        <v>617</v>
      </c>
      <c r="I263" s="3"/>
      <c r="J263" s="15">
        <f t="shared" ref="J263:L264" si="112">J264</f>
        <v>1875600</v>
      </c>
      <c r="K263" s="15">
        <f t="shared" si="112"/>
        <v>1875600</v>
      </c>
      <c r="L263" s="15">
        <f t="shared" si="112"/>
        <v>892800</v>
      </c>
    </row>
    <row r="264" spans="1:12" ht="27.75" customHeight="1" x14ac:dyDescent="0.25">
      <c r="A264" s="1" t="s">
        <v>41</v>
      </c>
      <c r="B264" s="79"/>
      <c r="C264" s="79"/>
      <c r="D264" s="79"/>
      <c r="E264" s="75">
        <v>852</v>
      </c>
      <c r="F264" s="3" t="s">
        <v>78</v>
      </c>
      <c r="G264" s="3" t="s">
        <v>44</v>
      </c>
      <c r="H264" s="89" t="s">
        <v>617</v>
      </c>
      <c r="I264" s="3" t="s">
        <v>83</v>
      </c>
      <c r="J264" s="15">
        <f t="shared" si="112"/>
        <v>1875600</v>
      </c>
      <c r="K264" s="15">
        <f t="shared" si="112"/>
        <v>1875600</v>
      </c>
      <c r="L264" s="15">
        <f t="shared" si="112"/>
        <v>892800</v>
      </c>
    </row>
    <row r="265" spans="1:12" ht="27.75" customHeight="1" x14ac:dyDescent="0.25">
      <c r="A265" s="1" t="s">
        <v>84</v>
      </c>
      <c r="B265" s="79"/>
      <c r="C265" s="79"/>
      <c r="D265" s="79"/>
      <c r="E265" s="75">
        <v>852</v>
      </c>
      <c r="F265" s="3" t="s">
        <v>78</v>
      </c>
      <c r="G265" s="3" t="s">
        <v>44</v>
      </c>
      <c r="H265" s="89" t="s">
        <v>617</v>
      </c>
      <c r="I265" s="3" t="s">
        <v>85</v>
      </c>
      <c r="J265" s="15">
        <f>'6.ВС'!J267</f>
        <v>1875600</v>
      </c>
      <c r="K265" s="15">
        <f>'6.ВС'!K267</f>
        <v>1875600</v>
      </c>
      <c r="L265" s="15">
        <f>'6.ВС'!L267</f>
        <v>892800</v>
      </c>
    </row>
    <row r="266" spans="1:12" ht="27.75" customHeight="1" x14ac:dyDescent="0.25">
      <c r="A266" s="1" t="s">
        <v>505</v>
      </c>
      <c r="B266" s="79"/>
      <c r="C266" s="79"/>
      <c r="D266" s="79"/>
      <c r="E266" s="75">
        <v>852</v>
      </c>
      <c r="F266" s="3" t="s">
        <v>78</v>
      </c>
      <c r="G266" s="3" t="s">
        <v>44</v>
      </c>
      <c r="H266" s="89" t="s">
        <v>619</v>
      </c>
      <c r="I266" s="3"/>
      <c r="J266" s="15">
        <f t="shared" ref="J266:L267" si="113">J267</f>
        <v>7733880</v>
      </c>
      <c r="K266" s="15">
        <f t="shared" si="113"/>
        <v>7733880</v>
      </c>
      <c r="L266" s="15">
        <f t="shared" si="113"/>
        <v>4525298.3899999997</v>
      </c>
    </row>
    <row r="267" spans="1:12" ht="27.75" customHeight="1" x14ac:dyDescent="0.25">
      <c r="A267" s="1" t="s">
        <v>41</v>
      </c>
      <c r="B267" s="79"/>
      <c r="C267" s="79"/>
      <c r="D267" s="79"/>
      <c r="E267" s="75">
        <v>852</v>
      </c>
      <c r="F267" s="3" t="s">
        <v>78</v>
      </c>
      <c r="G267" s="3" t="s">
        <v>44</v>
      </c>
      <c r="H267" s="89" t="s">
        <v>619</v>
      </c>
      <c r="I267" s="3" t="s">
        <v>83</v>
      </c>
      <c r="J267" s="15">
        <f t="shared" si="113"/>
        <v>7733880</v>
      </c>
      <c r="K267" s="15">
        <f t="shared" si="113"/>
        <v>7733880</v>
      </c>
      <c r="L267" s="15">
        <f t="shared" si="113"/>
        <v>4525298.3899999997</v>
      </c>
    </row>
    <row r="268" spans="1:12" ht="27.75" customHeight="1" x14ac:dyDescent="0.25">
      <c r="A268" s="1" t="s">
        <v>84</v>
      </c>
      <c r="B268" s="79"/>
      <c r="C268" s="79"/>
      <c r="D268" s="79"/>
      <c r="E268" s="75">
        <v>852</v>
      </c>
      <c r="F268" s="3" t="s">
        <v>78</v>
      </c>
      <c r="G268" s="3" t="s">
        <v>44</v>
      </c>
      <c r="H268" s="89" t="s">
        <v>619</v>
      </c>
      <c r="I268" s="3" t="s">
        <v>85</v>
      </c>
      <c r="J268" s="15">
        <f>'6.ВС'!J270</f>
        <v>7733880</v>
      </c>
      <c r="K268" s="15">
        <f>'6.ВС'!K270</f>
        <v>7733880</v>
      </c>
      <c r="L268" s="15">
        <f>'6.ВС'!L270</f>
        <v>4525298.3899999997</v>
      </c>
    </row>
    <row r="269" spans="1:12" ht="27.75" customHeight="1" x14ac:dyDescent="0.25">
      <c r="A269" s="47" t="s">
        <v>549</v>
      </c>
      <c r="B269" s="100"/>
      <c r="C269" s="100"/>
      <c r="D269" s="100"/>
      <c r="E269" s="4">
        <v>852</v>
      </c>
      <c r="F269" s="3" t="s">
        <v>78</v>
      </c>
      <c r="G269" s="4" t="s">
        <v>44</v>
      </c>
      <c r="H269" s="89" t="s">
        <v>622</v>
      </c>
      <c r="I269" s="3"/>
      <c r="J269" s="15" t="e">
        <f t="shared" ref="J269:L270" si="114">J270</f>
        <v>#REF!</v>
      </c>
      <c r="K269" s="15" t="e">
        <f t="shared" si="114"/>
        <v>#REF!</v>
      </c>
      <c r="L269" s="15" t="e">
        <f t="shared" si="114"/>
        <v>#REF!</v>
      </c>
    </row>
    <row r="270" spans="1:12" ht="27.75" customHeight="1" x14ac:dyDescent="0.25">
      <c r="A270" s="47" t="s">
        <v>41</v>
      </c>
      <c r="B270" s="100"/>
      <c r="C270" s="100"/>
      <c r="D270" s="100"/>
      <c r="E270" s="4">
        <v>852</v>
      </c>
      <c r="F270" s="3" t="s">
        <v>78</v>
      </c>
      <c r="G270" s="4" t="s">
        <v>44</v>
      </c>
      <c r="H270" s="89" t="s">
        <v>622</v>
      </c>
      <c r="I270" s="3" t="s">
        <v>83</v>
      </c>
      <c r="J270" s="15" t="e">
        <f t="shared" si="114"/>
        <v>#REF!</v>
      </c>
      <c r="K270" s="15" t="e">
        <f t="shared" si="114"/>
        <v>#REF!</v>
      </c>
      <c r="L270" s="15" t="e">
        <f t="shared" si="114"/>
        <v>#REF!</v>
      </c>
    </row>
    <row r="271" spans="1:12" ht="27.75" customHeight="1" x14ac:dyDescent="0.25">
      <c r="A271" s="47" t="s">
        <v>84</v>
      </c>
      <c r="B271" s="100"/>
      <c r="C271" s="100"/>
      <c r="D271" s="100"/>
      <c r="E271" s="4">
        <v>852</v>
      </c>
      <c r="F271" s="3" t="s">
        <v>78</v>
      </c>
      <c r="G271" s="4" t="s">
        <v>44</v>
      </c>
      <c r="H271" s="89" t="s">
        <v>622</v>
      </c>
      <c r="I271" s="3" t="s">
        <v>85</v>
      </c>
      <c r="J271" s="15" t="e">
        <f>'6.ВС'!#REF!</f>
        <v>#REF!</v>
      </c>
      <c r="K271" s="15" t="e">
        <f>'6.ВС'!#REF!</f>
        <v>#REF!</v>
      </c>
      <c r="L271" s="15" t="e">
        <f>'6.ВС'!#REF!</f>
        <v>#REF!</v>
      </c>
    </row>
    <row r="272" spans="1:12" ht="27.75" customHeight="1" x14ac:dyDescent="0.25">
      <c r="A272" s="79" t="s">
        <v>275</v>
      </c>
      <c r="B272" s="79"/>
      <c r="C272" s="79"/>
      <c r="D272" s="79"/>
      <c r="E272" s="75">
        <v>852</v>
      </c>
      <c r="F272" s="3" t="s">
        <v>78</v>
      </c>
      <c r="G272" s="4" t="s">
        <v>44</v>
      </c>
      <c r="H272" s="89" t="s">
        <v>623</v>
      </c>
      <c r="I272" s="3"/>
      <c r="J272" s="15" t="e">
        <f t="shared" ref="J272:L276" si="115">J273</f>
        <v>#REF!</v>
      </c>
      <c r="K272" s="15" t="e">
        <f t="shared" si="115"/>
        <v>#REF!</v>
      </c>
      <c r="L272" s="15" t="e">
        <f t="shared" si="115"/>
        <v>#REF!</v>
      </c>
    </row>
    <row r="273" spans="1:12" ht="27.75" customHeight="1" x14ac:dyDescent="0.25">
      <c r="A273" s="79" t="s">
        <v>41</v>
      </c>
      <c r="B273" s="79"/>
      <c r="C273" s="79"/>
      <c r="D273" s="79"/>
      <c r="E273" s="75">
        <v>852</v>
      </c>
      <c r="F273" s="3" t="s">
        <v>78</v>
      </c>
      <c r="G273" s="4" t="s">
        <v>44</v>
      </c>
      <c r="H273" s="89" t="s">
        <v>623</v>
      </c>
      <c r="I273" s="3" t="s">
        <v>83</v>
      </c>
      <c r="J273" s="15" t="e">
        <f t="shared" si="115"/>
        <v>#REF!</v>
      </c>
      <c r="K273" s="15" t="e">
        <f t="shared" si="115"/>
        <v>#REF!</v>
      </c>
      <c r="L273" s="15" t="e">
        <f t="shared" si="115"/>
        <v>#REF!</v>
      </c>
    </row>
    <row r="274" spans="1:12" ht="27.75" customHeight="1" x14ac:dyDescent="0.25">
      <c r="A274" s="79" t="s">
        <v>42</v>
      </c>
      <c r="B274" s="79"/>
      <c r="C274" s="79"/>
      <c r="D274" s="79"/>
      <c r="E274" s="75">
        <v>852</v>
      </c>
      <c r="F274" s="3" t="s">
        <v>78</v>
      </c>
      <c r="G274" s="4" t="s">
        <v>44</v>
      </c>
      <c r="H274" s="89" t="s">
        <v>623</v>
      </c>
      <c r="I274" s="3" t="s">
        <v>85</v>
      </c>
      <c r="J274" s="15" t="e">
        <f>'6.ВС'!#REF!</f>
        <v>#REF!</v>
      </c>
      <c r="K274" s="15" t="e">
        <f>'6.ВС'!#REF!</f>
        <v>#REF!</v>
      </c>
      <c r="L274" s="15" t="e">
        <f>'6.ВС'!#REF!</f>
        <v>#REF!</v>
      </c>
    </row>
    <row r="275" spans="1:12" ht="27.75" customHeight="1" x14ac:dyDescent="0.25">
      <c r="A275" s="1" t="s">
        <v>477</v>
      </c>
      <c r="B275" s="79"/>
      <c r="C275" s="79"/>
      <c r="D275" s="79"/>
      <c r="E275" s="75"/>
      <c r="F275" s="3" t="s">
        <v>78</v>
      </c>
      <c r="G275" s="4" t="s">
        <v>44</v>
      </c>
      <c r="H275" s="89" t="s">
        <v>616</v>
      </c>
      <c r="I275" s="3"/>
      <c r="J275" s="15">
        <f t="shared" si="115"/>
        <v>3000000</v>
      </c>
      <c r="K275" s="15">
        <f t="shared" si="115"/>
        <v>3000000</v>
      </c>
      <c r="L275" s="15">
        <f t="shared" si="115"/>
        <v>0</v>
      </c>
    </row>
    <row r="276" spans="1:12" ht="27.75" customHeight="1" x14ac:dyDescent="0.25">
      <c r="A276" s="1" t="s">
        <v>41</v>
      </c>
      <c r="B276" s="79"/>
      <c r="C276" s="79"/>
      <c r="D276" s="79"/>
      <c r="E276" s="75"/>
      <c r="F276" s="3" t="s">
        <v>78</v>
      </c>
      <c r="G276" s="4" t="s">
        <v>44</v>
      </c>
      <c r="H276" s="89" t="s">
        <v>616</v>
      </c>
      <c r="I276" s="3" t="s">
        <v>83</v>
      </c>
      <c r="J276" s="15">
        <f t="shared" si="115"/>
        <v>3000000</v>
      </c>
      <c r="K276" s="15">
        <f t="shared" si="115"/>
        <v>3000000</v>
      </c>
      <c r="L276" s="15">
        <f t="shared" si="115"/>
        <v>0</v>
      </c>
    </row>
    <row r="277" spans="1:12" ht="27.75" customHeight="1" x14ac:dyDescent="0.25">
      <c r="A277" s="1" t="s">
        <v>84</v>
      </c>
      <c r="B277" s="79"/>
      <c r="C277" s="79"/>
      <c r="D277" s="79"/>
      <c r="E277" s="75"/>
      <c r="F277" s="3" t="s">
        <v>78</v>
      </c>
      <c r="G277" s="4" t="s">
        <v>44</v>
      </c>
      <c r="H277" s="89" t="s">
        <v>616</v>
      </c>
      <c r="I277" s="3" t="s">
        <v>85</v>
      </c>
      <c r="J277" s="15">
        <f>'6.ВС'!J273</f>
        <v>3000000</v>
      </c>
      <c r="K277" s="15">
        <f>'6.ВС'!K273</f>
        <v>3000000</v>
      </c>
      <c r="L277" s="15">
        <f>'6.ВС'!L273</f>
        <v>0</v>
      </c>
    </row>
    <row r="278" spans="1:12" ht="27.75" customHeight="1" x14ac:dyDescent="0.25">
      <c r="A278" s="78" t="s">
        <v>260</v>
      </c>
      <c r="B278" s="79"/>
      <c r="C278" s="79"/>
      <c r="D278" s="79"/>
      <c r="E278" s="75">
        <v>852</v>
      </c>
      <c r="F278" s="3" t="s">
        <v>78</v>
      </c>
      <c r="G278" s="4" t="s">
        <v>44</v>
      </c>
      <c r="H278" s="89" t="s">
        <v>626</v>
      </c>
      <c r="I278" s="3"/>
      <c r="J278" s="15">
        <f t="shared" ref="J278:L279" si="116">J279</f>
        <v>523980</v>
      </c>
      <c r="K278" s="15">
        <f t="shared" si="116"/>
        <v>523980</v>
      </c>
      <c r="L278" s="15">
        <f t="shared" si="116"/>
        <v>523980</v>
      </c>
    </row>
    <row r="279" spans="1:12" ht="27.75" customHeight="1" x14ac:dyDescent="0.25">
      <c r="A279" s="79" t="s">
        <v>41</v>
      </c>
      <c r="B279" s="79"/>
      <c r="C279" s="79"/>
      <c r="D279" s="79"/>
      <c r="E279" s="75">
        <v>852</v>
      </c>
      <c r="F279" s="3" t="s">
        <v>78</v>
      </c>
      <c r="G279" s="4" t="s">
        <v>44</v>
      </c>
      <c r="H279" s="89" t="s">
        <v>626</v>
      </c>
      <c r="I279" s="3" t="s">
        <v>83</v>
      </c>
      <c r="J279" s="15">
        <f t="shared" si="116"/>
        <v>523980</v>
      </c>
      <c r="K279" s="15">
        <f t="shared" si="116"/>
        <v>523980</v>
      </c>
      <c r="L279" s="15">
        <f t="shared" si="116"/>
        <v>523980</v>
      </c>
    </row>
    <row r="280" spans="1:12" ht="27.75" customHeight="1" x14ac:dyDescent="0.25">
      <c r="A280" s="79" t="s">
        <v>84</v>
      </c>
      <c r="B280" s="79"/>
      <c r="C280" s="79"/>
      <c r="D280" s="79"/>
      <c r="E280" s="75">
        <v>852</v>
      </c>
      <c r="F280" s="3" t="s">
        <v>78</v>
      </c>
      <c r="G280" s="4" t="s">
        <v>44</v>
      </c>
      <c r="H280" s="89" t="s">
        <v>626</v>
      </c>
      <c r="I280" s="3" t="s">
        <v>85</v>
      </c>
      <c r="J280" s="15">
        <f>'6.ВС'!J276</f>
        <v>523980</v>
      </c>
      <c r="K280" s="15">
        <f>'6.ВС'!K276</f>
        <v>523980</v>
      </c>
      <c r="L280" s="15">
        <f>'6.ВС'!L276</f>
        <v>523980</v>
      </c>
    </row>
    <row r="281" spans="1:12" ht="27.75" customHeight="1" x14ac:dyDescent="0.25">
      <c r="A281" s="78" t="s">
        <v>122</v>
      </c>
      <c r="B281" s="79"/>
      <c r="C281" s="79"/>
      <c r="D281" s="79"/>
      <c r="E281" s="75">
        <v>852</v>
      </c>
      <c r="F281" s="3" t="s">
        <v>78</v>
      </c>
      <c r="G281" s="4" t="s">
        <v>46</v>
      </c>
      <c r="H281" s="4"/>
      <c r="I281" s="3"/>
      <c r="J281" s="15" t="e">
        <f t="shared" ref="J281:L281" si="117">J282+J285+J288+J291+J306+J294+J297+J300+J303+J309+J312+J315+J318</f>
        <v>#REF!</v>
      </c>
      <c r="K281" s="15" t="e">
        <f t="shared" si="117"/>
        <v>#REF!</v>
      </c>
      <c r="L281" s="15" t="e">
        <f t="shared" si="117"/>
        <v>#REF!</v>
      </c>
    </row>
    <row r="282" spans="1:12" ht="27.75" customHeight="1" x14ac:dyDescent="0.25">
      <c r="A282" s="113" t="s">
        <v>532</v>
      </c>
      <c r="B282" s="114"/>
      <c r="C282" s="114"/>
      <c r="D282" s="114"/>
      <c r="E282" s="4">
        <v>851</v>
      </c>
      <c r="F282" s="4" t="s">
        <v>78</v>
      </c>
      <c r="G282" s="4" t="s">
        <v>46</v>
      </c>
      <c r="H282" s="89" t="s">
        <v>665</v>
      </c>
      <c r="I282" s="3"/>
      <c r="J282" s="15">
        <f t="shared" ref="J282:L283" si="118">J283</f>
        <v>5742330</v>
      </c>
      <c r="K282" s="15">
        <f t="shared" si="118"/>
        <v>5742330</v>
      </c>
      <c r="L282" s="15">
        <f t="shared" si="118"/>
        <v>5193344</v>
      </c>
    </row>
    <row r="283" spans="1:12" ht="27.75" customHeight="1" x14ac:dyDescent="0.25">
      <c r="A283" s="114" t="s">
        <v>41</v>
      </c>
      <c r="B283" s="114"/>
      <c r="C283" s="114"/>
      <c r="D283" s="114"/>
      <c r="E283" s="4">
        <v>851</v>
      </c>
      <c r="F283" s="3" t="s">
        <v>78</v>
      </c>
      <c r="G283" s="4" t="s">
        <v>46</v>
      </c>
      <c r="H283" s="89" t="s">
        <v>665</v>
      </c>
      <c r="I283" s="3" t="s">
        <v>83</v>
      </c>
      <c r="J283" s="15">
        <f t="shared" si="118"/>
        <v>5742330</v>
      </c>
      <c r="K283" s="15">
        <f t="shared" si="118"/>
        <v>5742330</v>
      </c>
      <c r="L283" s="15">
        <f t="shared" si="118"/>
        <v>5193344</v>
      </c>
    </row>
    <row r="284" spans="1:12" ht="27.75" customHeight="1" x14ac:dyDescent="0.25">
      <c r="A284" s="114" t="s">
        <v>84</v>
      </c>
      <c r="B284" s="114"/>
      <c r="C284" s="114"/>
      <c r="D284" s="114"/>
      <c r="E284" s="82">
        <v>851</v>
      </c>
      <c r="F284" s="83" t="s">
        <v>78</v>
      </c>
      <c r="G284" s="3" t="s">
        <v>46</v>
      </c>
      <c r="H284" s="89" t="s">
        <v>665</v>
      </c>
      <c r="I284" s="3" t="s">
        <v>85</v>
      </c>
      <c r="J284" s="15">
        <f>'6.ВС'!J132</f>
        <v>5742330</v>
      </c>
      <c r="K284" s="15">
        <f>'6.ВС'!K132</f>
        <v>5742330</v>
      </c>
      <c r="L284" s="15">
        <f>'6.ВС'!L132</f>
        <v>5193344</v>
      </c>
    </row>
    <row r="285" spans="1:12" ht="27.75" customHeight="1" x14ac:dyDescent="0.25">
      <c r="A285" s="1" t="s">
        <v>123</v>
      </c>
      <c r="B285" s="79"/>
      <c r="C285" s="79"/>
      <c r="D285" s="79"/>
      <c r="E285" s="75">
        <v>851</v>
      </c>
      <c r="F285" s="4" t="s">
        <v>78</v>
      </c>
      <c r="G285" s="4" t="s">
        <v>46</v>
      </c>
      <c r="H285" s="89" t="s">
        <v>586</v>
      </c>
      <c r="I285" s="3"/>
      <c r="J285" s="15">
        <f t="shared" ref="J285:L286" si="119">J286</f>
        <v>7108270</v>
      </c>
      <c r="K285" s="15">
        <f t="shared" si="119"/>
        <v>7108270</v>
      </c>
      <c r="L285" s="15">
        <f t="shared" si="119"/>
        <v>3998327</v>
      </c>
    </row>
    <row r="286" spans="1:12" ht="27.75" customHeight="1" x14ac:dyDescent="0.25">
      <c r="A286" s="1" t="s">
        <v>41</v>
      </c>
      <c r="B286" s="79"/>
      <c r="C286" s="79"/>
      <c r="D286" s="79"/>
      <c r="E286" s="75">
        <v>851</v>
      </c>
      <c r="F286" s="3" t="s">
        <v>78</v>
      </c>
      <c r="G286" s="4" t="s">
        <v>46</v>
      </c>
      <c r="H286" s="89" t="s">
        <v>586</v>
      </c>
      <c r="I286" s="3" t="s">
        <v>83</v>
      </c>
      <c r="J286" s="15">
        <f t="shared" si="119"/>
        <v>7108270</v>
      </c>
      <c r="K286" s="15">
        <f t="shared" si="119"/>
        <v>7108270</v>
      </c>
      <c r="L286" s="15">
        <f t="shared" si="119"/>
        <v>3998327</v>
      </c>
    </row>
    <row r="287" spans="1:12" ht="27.75" customHeight="1" x14ac:dyDescent="0.25">
      <c r="A287" s="1" t="s">
        <v>84</v>
      </c>
      <c r="B287" s="79"/>
      <c r="C287" s="79"/>
      <c r="D287" s="79"/>
      <c r="E287" s="75">
        <v>851</v>
      </c>
      <c r="F287" s="3" t="s">
        <v>78</v>
      </c>
      <c r="G287" s="3" t="s">
        <v>46</v>
      </c>
      <c r="H287" s="89" t="s">
        <v>586</v>
      </c>
      <c r="I287" s="3" t="s">
        <v>85</v>
      </c>
      <c r="J287" s="15">
        <f>'6.ВС'!J135</f>
        <v>7108270</v>
      </c>
      <c r="K287" s="15">
        <f>'6.ВС'!K135</f>
        <v>7108270</v>
      </c>
      <c r="L287" s="15">
        <f>'6.ВС'!L135</f>
        <v>3998327</v>
      </c>
    </row>
    <row r="288" spans="1:12" ht="27.75" customHeight="1" x14ac:dyDescent="0.25">
      <c r="A288" s="1" t="s">
        <v>118</v>
      </c>
      <c r="B288" s="79"/>
      <c r="C288" s="79"/>
      <c r="D288" s="79"/>
      <c r="E288" s="75">
        <v>851</v>
      </c>
      <c r="F288" s="3" t="s">
        <v>78</v>
      </c>
      <c r="G288" s="3" t="s">
        <v>46</v>
      </c>
      <c r="H288" s="89" t="s">
        <v>587</v>
      </c>
      <c r="I288" s="3"/>
      <c r="J288" s="15">
        <f t="shared" ref="J288:L289" si="120">J289</f>
        <v>56300</v>
      </c>
      <c r="K288" s="15">
        <f t="shared" si="120"/>
        <v>56300</v>
      </c>
      <c r="L288" s="15">
        <f t="shared" si="120"/>
        <v>3500</v>
      </c>
    </row>
    <row r="289" spans="1:12" ht="27.75" customHeight="1" x14ac:dyDescent="0.25">
      <c r="A289" s="1" t="s">
        <v>41</v>
      </c>
      <c r="B289" s="79"/>
      <c r="C289" s="79"/>
      <c r="D289" s="79"/>
      <c r="E289" s="75">
        <v>851</v>
      </c>
      <c r="F289" s="3" t="s">
        <v>78</v>
      </c>
      <c r="G289" s="3" t="s">
        <v>46</v>
      </c>
      <c r="H289" s="89" t="s">
        <v>587</v>
      </c>
      <c r="I289" s="3" t="s">
        <v>83</v>
      </c>
      <c r="J289" s="15">
        <f t="shared" si="120"/>
        <v>56300</v>
      </c>
      <c r="K289" s="15">
        <f t="shared" si="120"/>
        <v>56300</v>
      </c>
      <c r="L289" s="15">
        <f t="shared" si="120"/>
        <v>3500</v>
      </c>
    </row>
    <row r="290" spans="1:12" ht="27.75" customHeight="1" x14ac:dyDescent="0.25">
      <c r="A290" s="1" t="s">
        <v>84</v>
      </c>
      <c r="B290" s="79"/>
      <c r="C290" s="79"/>
      <c r="D290" s="79"/>
      <c r="E290" s="75">
        <v>851</v>
      </c>
      <c r="F290" s="3" t="s">
        <v>78</v>
      </c>
      <c r="G290" s="4" t="s">
        <v>46</v>
      </c>
      <c r="H290" s="89" t="s">
        <v>587</v>
      </c>
      <c r="I290" s="3" t="s">
        <v>85</v>
      </c>
      <c r="J290" s="15">
        <f>'6.ВС'!J138</f>
        <v>56300</v>
      </c>
      <c r="K290" s="15">
        <f>'6.ВС'!K138</f>
        <v>56300</v>
      </c>
      <c r="L290" s="15">
        <f>'6.ВС'!L138</f>
        <v>3500</v>
      </c>
    </row>
    <row r="291" spans="1:12" ht="27.75" customHeight="1" x14ac:dyDescent="0.25">
      <c r="A291" s="72" t="s">
        <v>119</v>
      </c>
      <c r="B291" s="52"/>
      <c r="C291" s="52"/>
      <c r="D291" s="52"/>
      <c r="E291" s="45">
        <v>851</v>
      </c>
      <c r="F291" s="57" t="s">
        <v>78</v>
      </c>
      <c r="G291" s="57" t="s">
        <v>46</v>
      </c>
      <c r="H291" s="89" t="s">
        <v>588</v>
      </c>
      <c r="I291" s="57"/>
      <c r="J291" s="15">
        <f t="shared" ref="J291:L292" si="121">J292</f>
        <v>4000</v>
      </c>
      <c r="K291" s="15">
        <f t="shared" si="121"/>
        <v>4000</v>
      </c>
      <c r="L291" s="15">
        <f t="shared" si="121"/>
        <v>4000</v>
      </c>
    </row>
    <row r="292" spans="1:12" ht="27.75" customHeight="1" x14ac:dyDescent="0.25">
      <c r="A292" s="70" t="s">
        <v>41</v>
      </c>
      <c r="B292" s="52"/>
      <c r="C292" s="52"/>
      <c r="D292" s="52"/>
      <c r="E292" s="45">
        <v>851</v>
      </c>
      <c r="F292" s="57" t="s">
        <v>78</v>
      </c>
      <c r="G292" s="57" t="s">
        <v>46</v>
      </c>
      <c r="H292" s="89" t="s">
        <v>588</v>
      </c>
      <c r="I292" s="57" t="s">
        <v>83</v>
      </c>
      <c r="J292" s="15">
        <f t="shared" si="121"/>
        <v>4000</v>
      </c>
      <c r="K292" s="15">
        <f t="shared" si="121"/>
        <v>4000</v>
      </c>
      <c r="L292" s="15">
        <f t="shared" si="121"/>
        <v>4000</v>
      </c>
    </row>
    <row r="293" spans="1:12" ht="27.75" customHeight="1" x14ac:dyDescent="0.25">
      <c r="A293" s="72" t="s">
        <v>84</v>
      </c>
      <c r="B293" s="52"/>
      <c r="C293" s="52"/>
      <c r="D293" s="52"/>
      <c r="E293" s="69">
        <v>851</v>
      </c>
      <c r="F293" s="60" t="s">
        <v>78</v>
      </c>
      <c r="G293" s="69" t="s">
        <v>46</v>
      </c>
      <c r="H293" s="89" t="s">
        <v>588</v>
      </c>
      <c r="I293" s="60" t="s">
        <v>85</v>
      </c>
      <c r="J293" s="15">
        <f>'6.ВС'!J141</f>
        <v>4000</v>
      </c>
      <c r="K293" s="15">
        <f>'6.ВС'!K141</f>
        <v>4000</v>
      </c>
      <c r="L293" s="15">
        <f>'6.ВС'!L141</f>
        <v>4000</v>
      </c>
    </row>
    <row r="294" spans="1:12" ht="27.75" customHeight="1" x14ac:dyDescent="0.25">
      <c r="A294" s="1" t="s">
        <v>484</v>
      </c>
      <c r="B294" s="79"/>
      <c r="C294" s="79"/>
      <c r="D294" s="79"/>
      <c r="E294" s="75">
        <v>851</v>
      </c>
      <c r="F294" s="3" t="s">
        <v>78</v>
      </c>
      <c r="G294" s="3" t="s">
        <v>46</v>
      </c>
      <c r="H294" s="89" t="s">
        <v>589</v>
      </c>
      <c r="I294" s="3"/>
      <c r="J294" s="15">
        <f t="shared" ref="J294:L295" si="122">J295</f>
        <v>156000</v>
      </c>
      <c r="K294" s="15">
        <f t="shared" si="122"/>
        <v>156000</v>
      </c>
      <c r="L294" s="15">
        <f t="shared" si="122"/>
        <v>72000</v>
      </c>
    </row>
    <row r="295" spans="1:12" ht="27.75" customHeight="1" x14ac:dyDescent="0.25">
      <c r="A295" s="1" t="s">
        <v>41</v>
      </c>
      <c r="B295" s="79"/>
      <c r="C295" s="79"/>
      <c r="D295" s="79"/>
      <c r="E295" s="75">
        <v>851</v>
      </c>
      <c r="F295" s="3" t="s">
        <v>78</v>
      </c>
      <c r="G295" s="3" t="s">
        <v>46</v>
      </c>
      <c r="H295" s="89" t="s">
        <v>589</v>
      </c>
      <c r="I295" s="3" t="s">
        <v>83</v>
      </c>
      <c r="J295" s="15">
        <f t="shared" si="122"/>
        <v>156000</v>
      </c>
      <c r="K295" s="15">
        <f t="shared" si="122"/>
        <v>156000</v>
      </c>
      <c r="L295" s="15">
        <f t="shared" si="122"/>
        <v>72000</v>
      </c>
    </row>
    <row r="296" spans="1:12" ht="27.75" customHeight="1" x14ac:dyDescent="0.25">
      <c r="A296" s="1" t="s">
        <v>84</v>
      </c>
      <c r="B296" s="79"/>
      <c r="C296" s="79"/>
      <c r="D296" s="79"/>
      <c r="E296" s="75">
        <v>851</v>
      </c>
      <c r="F296" s="3" t="s">
        <v>78</v>
      </c>
      <c r="G296" s="3" t="s">
        <v>46</v>
      </c>
      <c r="H296" s="89" t="s">
        <v>589</v>
      </c>
      <c r="I296" s="3" t="s">
        <v>85</v>
      </c>
      <c r="J296" s="15">
        <f>'6.ВС'!J144</f>
        <v>156000</v>
      </c>
      <c r="K296" s="15">
        <f>'6.ВС'!K144</f>
        <v>156000</v>
      </c>
      <c r="L296" s="15">
        <f>'6.ВС'!L144</f>
        <v>72000</v>
      </c>
    </row>
    <row r="297" spans="1:12" ht="27.75" customHeight="1" x14ac:dyDescent="0.25">
      <c r="A297" s="78" t="s">
        <v>123</v>
      </c>
      <c r="B297" s="79"/>
      <c r="C297" s="79"/>
      <c r="D297" s="79"/>
      <c r="E297" s="75">
        <v>852</v>
      </c>
      <c r="F297" s="4" t="s">
        <v>78</v>
      </c>
      <c r="G297" s="4" t="s">
        <v>46</v>
      </c>
      <c r="H297" s="89" t="s">
        <v>627</v>
      </c>
      <c r="I297" s="3"/>
      <c r="J297" s="15">
        <f t="shared" ref="J297:L298" si="123">J298</f>
        <v>7100740</v>
      </c>
      <c r="K297" s="15">
        <f t="shared" si="123"/>
        <v>7100740</v>
      </c>
      <c r="L297" s="15">
        <f t="shared" si="123"/>
        <v>3769740.17</v>
      </c>
    </row>
    <row r="298" spans="1:12" ht="27.75" customHeight="1" x14ac:dyDescent="0.25">
      <c r="A298" s="79" t="s">
        <v>41</v>
      </c>
      <c r="B298" s="79"/>
      <c r="C298" s="79"/>
      <c r="D298" s="79"/>
      <c r="E298" s="75">
        <v>852</v>
      </c>
      <c r="F298" s="3" t="s">
        <v>78</v>
      </c>
      <c r="G298" s="4" t="s">
        <v>46</v>
      </c>
      <c r="H298" s="89" t="s">
        <v>627</v>
      </c>
      <c r="I298" s="3" t="s">
        <v>83</v>
      </c>
      <c r="J298" s="15">
        <f t="shared" si="123"/>
        <v>7100740</v>
      </c>
      <c r="K298" s="15">
        <f t="shared" si="123"/>
        <v>7100740</v>
      </c>
      <c r="L298" s="15">
        <f t="shared" si="123"/>
        <v>3769740.17</v>
      </c>
    </row>
    <row r="299" spans="1:12" ht="27.75" customHeight="1" x14ac:dyDescent="0.25">
      <c r="A299" s="79" t="s">
        <v>84</v>
      </c>
      <c r="B299" s="79"/>
      <c r="C299" s="79"/>
      <c r="D299" s="79"/>
      <c r="E299" s="75">
        <v>852</v>
      </c>
      <c r="F299" s="3" t="s">
        <v>78</v>
      </c>
      <c r="G299" s="3" t="s">
        <v>46</v>
      </c>
      <c r="H299" s="89" t="s">
        <v>627</v>
      </c>
      <c r="I299" s="3" t="s">
        <v>85</v>
      </c>
      <c r="J299" s="15">
        <f>'6.ВС'!J280</f>
        <v>7100740</v>
      </c>
      <c r="K299" s="15">
        <f>'6.ВС'!K280</f>
        <v>7100740</v>
      </c>
      <c r="L299" s="15">
        <f>'6.ВС'!L280</f>
        <v>3769740.17</v>
      </c>
    </row>
    <row r="300" spans="1:12" s="2" customFormat="1" ht="27.75" customHeight="1" x14ac:dyDescent="0.25">
      <c r="A300" s="79" t="s">
        <v>501</v>
      </c>
      <c r="B300" s="19"/>
      <c r="C300" s="19"/>
      <c r="D300" s="19"/>
      <c r="E300" s="75">
        <v>852</v>
      </c>
      <c r="F300" s="3" t="s">
        <v>78</v>
      </c>
      <c r="G300" s="4" t="s">
        <v>46</v>
      </c>
      <c r="H300" s="102" t="s">
        <v>502</v>
      </c>
      <c r="I300" s="3"/>
      <c r="J300" s="15" t="e">
        <f t="shared" ref="J300:L301" si="124">J301</f>
        <v>#REF!</v>
      </c>
      <c r="K300" s="15" t="e">
        <f t="shared" si="124"/>
        <v>#REF!</v>
      </c>
      <c r="L300" s="15" t="e">
        <f t="shared" si="124"/>
        <v>#REF!</v>
      </c>
    </row>
    <row r="301" spans="1:12" s="2" customFormat="1" ht="27.75" customHeight="1" x14ac:dyDescent="0.25">
      <c r="A301" s="79" t="s">
        <v>41</v>
      </c>
      <c r="B301" s="19"/>
      <c r="C301" s="19"/>
      <c r="D301" s="19"/>
      <c r="E301" s="75">
        <v>852</v>
      </c>
      <c r="F301" s="3" t="s">
        <v>78</v>
      </c>
      <c r="G301" s="4" t="s">
        <v>46</v>
      </c>
      <c r="H301" s="102" t="s">
        <v>502</v>
      </c>
      <c r="I301" s="3" t="s">
        <v>83</v>
      </c>
      <c r="J301" s="15" t="e">
        <f t="shared" si="124"/>
        <v>#REF!</v>
      </c>
      <c r="K301" s="15" t="e">
        <f t="shared" si="124"/>
        <v>#REF!</v>
      </c>
      <c r="L301" s="15" t="e">
        <f t="shared" si="124"/>
        <v>#REF!</v>
      </c>
    </row>
    <row r="302" spans="1:12" s="2" customFormat="1" ht="27.75" customHeight="1" x14ac:dyDescent="0.25">
      <c r="A302" s="79" t="s">
        <v>84</v>
      </c>
      <c r="B302" s="19"/>
      <c r="C302" s="19"/>
      <c r="D302" s="19"/>
      <c r="E302" s="75">
        <v>852</v>
      </c>
      <c r="F302" s="3" t="s">
        <v>78</v>
      </c>
      <c r="G302" s="4" t="s">
        <v>46</v>
      </c>
      <c r="H302" s="102" t="s">
        <v>502</v>
      </c>
      <c r="I302" s="3" t="s">
        <v>85</v>
      </c>
      <c r="J302" s="15" t="e">
        <f>'6.ВС'!#REF!</f>
        <v>#REF!</v>
      </c>
      <c r="K302" s="15" t="e">
        <f>'6.ВС'!#REF!</f>
        <v>#REF!</v>
      </c>
      <c r="L302" s="15" t="e">
        <f>'6.ВС'!#REF!</f>
        <v>#REF!</v>
      </c>
    </row>
    <row r="303" spans="1:12" ht="27.75" customHeight="1" x14ac:dyDescent="0.25">
      <c r="A303" s="78" t="s">
        <v>118</v>
      </c>
      <c r="B303" s="79"/>
      <c r="C303" s="79"/>
      <c r="D303" s="79"/>
      <c r="E303" s="75">
        <v>852</v>
      </c>
      <c r="F303" s="3" t="s">
        <v>78</v>
      </c>
      <c r="G303" s="3" t="s">
        <v>46</v>
      </c>
      <c r="H303" s="89" t="s">
        <v>613</v>
      </c>
      <c r="I303" s="3"/>
      <c r="J303" s="15">
        <f t="shared" ref="J303:L310" si="125">J304</f>
        <v>37800</v>
      </c>
      <c r="K303" s="15">
        <f t="shared" si="125"/>
        <v>37800</v>
      </c>
      <c r="L303" s="15">
        <f t="shared" si="125"/>
        <v>21000</v>
      </c>
    </row>
    <row r="304" spans="1:12" ht="27.75" customHeight="1" x14ac:dyDescent="0.25">
      <c r="A304" s="79" t="s">
        <v>41</v>
      </c>
      <c r="B304" s="79"/>
      <c r="C304" s="79"/>
      <c r="D304" s="79"/>
      <c r="E304" s="75">
        <v>852</v>
      </c>
      <c r="F304" s="3" t="s">
        <v>78</v>
      </c>
      <c r="G304" s="3" t="s">
        <v>46</v>
      </c>
      <c r="H304" s="89" t="s">
        <v>613</v>
      </c>
      <c r="I304" s="3" t="s">
        <v>83</v>
      </c>
      <c r="J304" s="15">
        <f t="shared" si="125"/>
        <v>37800</v>
      </c>
      <c r="K304" s="15">
        <f t="shared" si="125"/>
        <v>37800</v>
      </c>
      <c r="L304" s="15">
        <f t="shared" si="125"/>
        <v>21000</v>
      </c>
    </row>
    <row r="305" spans="1:12" ht="27.75" customHeight="1" x14ac:dyDescent="0.25">
      <c r="A305" s="79" t="s">
        <v>84</v>
      </c>
      <c r="B305" s="79"/>
      <c r="C305" s="79"/>
      <c r="D305" s="79"/>
      <c r="E305" s="75">
        <v>852</v>
      </c>
      <c r="F305" s="3" t="s">
        <v>78</v>
      </c>
      <c r="G305" s="4" t="s">
        <v>46</v>
      </c>
      <c r="H305" s="89" t="s">
        <v>613</v>
      </c>
      <c r="I305" s="3" t="s">
        <v>85</v>
      </c>
      <c r="J305" s="15">
        <f>'6.ВС'!J283</f>
        <v>37800</v>
      </c>
      <c r="K305" s="15">
        <f>'6.ВС'!K283</f>
        <v>37800</v>
      </c>
      <c r="L305" s="15">
        <f>'6.ВС'!L283</f>
        <v>21000</v>
      </c>
    </row>
    <row r="306" spans="1:12" ht="27.75" customHeight="1" x14ac:dyDescent="0.25">
      <c r="A306" s="70" t="s">
        <v>119</v>
      </c>
      <c r="B306" s="79"/>
      <c r="C306" s="79"/>
      <c r="D306" s="79"/>
      <c r="E306" s="45">
        <v>852</v>
      </c>
      <c r="F306" s="45" t="s">
        <v>78</v>
      </c>
      <c r="G306" s="45" t="s">
        <v>46</v>
      </c>
      <c r="H306" s="89" t="s">
        <v>615</v>
      </c>
      <c r="I306" s="57"/>
      <c r="J306" s="15">
        <f t="shared" ref="J306:L307" si="126">J307</f>
        <v>4000</v>
      </c>
      <c r="K306" s="15">
        <f t="shared" si="126"/>
        <v>4000</v>
      </c>
      <c r="L306" s="15">
        <f t="shared" si="126"/>
        <v>4000</v>
      </c>
    </row>
    <row r="307" spans="1:12" ht="27.75" customHeight="1" x14ac:dyDescent="0.25">
      <c r="A307" s="70" t="s">
        <v>41</v>
      </c>
      <c r="B307" s="79"/>
      <c r="C307" s="79"/>
      <c r="D307" s="79"/>
      <c r="E307" s="45">
        <v>852</v>
      </c>
      <c r="F307" s="57" t="s">
        <v>78</v>
      </c>
      <c r="G307" s="45" t="s">
        <v>46</v>
      </c>
      <c r="H307" s="89" t="s">
        <v>615</v>
      </c>
      <c r="I307" s="57" t="s">
        <v>83</v>
      </c>
      <c r="J307" s="15">
        <f t="shared" si="126"/>
        <v>4000</v>
      </c>
      <c r="K307" s="15">
        <f t="shared" si="126"/>
        <v>4000</v>
      </c>
      <c r="L307" s="15">
        <f t="shared" si="126"/>
        <v>4000</v>
      </c>
    </row>
    <row r="308" spans="1:12" ht="27.75" customHeight="1" x14ac:dyDescent="0.25">
      <c r="A308" s="70" t="s">
        <v>84</v>
      </c>
      <c r="B308" s="79"/>
      <c r="C308" s="79"/>
      <c r="D308" s="79"/>
      <c r="E308" s="45">
        <v>852</v>
      </c>
      <c r="F308" s="57" t="s">
        <v>78</v>
      </c>
      <c r="G308" s="45" t="s">
        <v>46</v>
      </c>
      <c r="H308" s="89" t="s">
        <v>615</v>
      </c>
      <c r="I308" s="57" t="s">
        <v>85</v>
      </c>
      <c r="J308" s="15">
        <f>'6.ВС'!J286</f>
        <v>4000</v>
      </c>
      <c r="K308" s="15">
        <f>'6.ВС'!K286</f>
        <v>4000</v>
      </c>
      <c r="L308" s="15">
        <f>'6.ВС'!L286</f>
        <v>4000</v>
      </c>
    </row>
    <row r="309" spans="1:12" ht="27.75" customHeight="1" x14ac:dyDescent="0.25">
      <c r="A309" s="1" t="s">
        <v>509</v>
      </c>
      <c r="B309" s="79"/>
      <c r="C309" s="79"/>
      <c r="D309" s="79"/>
      <c r="E309" s="75">
        <v>852</v>
      </c>
      <c r="F309" s="3" t="s">
        <v>78</v>
      </c>
      <c r="G309" s="3" t="s">
        <v>46</v>
      </c>
      <c r="H309" s="110" t="s">
        <v>628</v>
      </c>
      <c r="I309" s="3"/>
      <c r="J309" s="15" t="e">
        <f t="shared" si="125"/>
        <v>#REF!</v>
      </c>
      <c r="K309" s="15" t="e">
        <f t="shared" si="125"/>
        <v>#REF!</v>
      </c>
      <c r="L309" s="15" t="e">
        <f t="shared" si="125"/>
        <v>#REF!</v>
      </c>
    </row>
    <row r="310" spans="1:12" ht="27.75" customHeight="1" x14ac:dyDescent="0.25">
      <c r="A310" s="1" t="s">
        <v>41</v>
      </c>
      <c r="B310" s="79"/>
      <c r="C310" s="79"/>
      <c r="D310" s="79"/>
      <c r="E310" s="75">
        <v>852</v>
      </c>
      <c r="F310" s="3" t="s">
        <v>78</v>
      </c>
      <c r="G310" s="3" t="s">
        <v>46</v>
      </c>
      <c r="H310" s="110" t="s">
        <v>628</v>
      </c>
      <c r="I310" s="3" t="s">
        <v>83</v>
      </c>
      <c r="J310" s="15" t="e">
        <f t="shared" si="125"/>
        <v>#REF!</v>
      </c>
      <c r="K310" s="15" t="e">
        <f t="shared" si="125"/>
        <v>#REF!</v>
      </c>
      <c r="L310" s="15" t="e">
        <f t="shared" si="125"/>
        <v>#REF!</v>
      </c>
    </row>
    <row r="311" spans="1:12" ht="27.75" customHeight="1" x14ac:dyDescent="0.25">
      <c r="A311" s="1" t="s">
        <v>84</v>
      </c>
      <c r="B311" s="79"/>
      <c r="C311" s="79"/>
      <c r="D311" s="79"/>
      <c r="E311" s="75">
        <v>852</v>
      </c>
      <c r="F311" s="3" t="s">
        <v>78</v>
      </c>
      <c r="G311" s="4" t="s">
        <v>46</v>
      </c>
      <c r="H311" s="110" t="s">
        <v>628</v>
      </c>
      <c r="I311" s="3" t="s">
        <v>85</v>
      </c>
      <c r="J311" s="15" t="e">
        <f>'6.ВС'!#REF!</f>
        <v>#REF!</v>
      </c>
      <c r="K311" s="15" t="e">
        <f>'6.ВС'!#REF!</f>
        <v>#REF!</v>
      </c>
      <c r="L311" s="15" t="e">
        <f>'6.ВС'!#REF!</f>
        <v>#REF!</v>
      </c>
    </row>
    <row r="312" spans="1:12" ht="27.75" customHeight="1" x14ac:dyDescent="0.25">
      <c r="A312" s="79" t="s">
        <v>494</v>
      </c>
      <c r="B312" s="79"/>
      <c r="C312" s="79"/>
      <c r="D312" s="79"/>
      <c r="E312" s="75">
        <v>852</v>
      </c>
      <c r="F312" s="4" t="s">
        <v>78</v>
      </c>
      <c r="G312" s="4" t="s">
        <v>46</v>
      </c>
      <c r="H312" s="88" t="s">
        <v>629</v>
      </c>
      <c r="I312" s="3"/>
      <c r="J312" s="15" t="e">
        <f t="shared" ref="J312:L313" si="127">J313</f>
        <v>#REF!</v>
      </c>
      <c r="K312" s="15" t="e">
        <f t="shared" si="127"/>
        <v>#REF!</v>
      </c>
      <c r="L312" s="15" t="e">
        <f t="shared" si="127"/>
        <v>#REF!</v>
      </c>
    </row>
    <row r="313" spans="1:12" ht="27.75" customHeight="1" x14ac:dyDescent="0.25">
      <c r="A313" s="79" t="s">
        <v>41</v>
      </c>
      <c r="B313" s="79"/>
      <c r="C313" s="79"/>
      <c r="D313" s="79"/>
      <c r="E313" s="75">
        <v>852</v>
      </c>
      <c r="F313" s="3" t="s">
        <v>78</v>
      </c>
      <c r="G313" s="4" t="s">
        <v>46</v>
      </c>
      <c r="H313" s="88" t="s">
        <v>629</v>
      </c>
      <c r="I313" s="3" t="s">
        <v>83</v>
      </c>
      <c r="J313" s="15" t="e">
        <f t="shared" si="127"/>
        <v>#REF!</v>
      </c>
      <c r="K313" s="15" t="e">
        <f t="shared" si="127"/>
        <v>#REF!</v>
      </c>
      <c r="L313" s="15" t="e">
        <f t="shared" si="127"/>
        <v>#REF!</v>
      </c>
    </row>
    <row r="314" spans="1:12" ht="27.75" customHeight="1" x14ac:dyDescent="0.25">
      <c r="A314" s="79" t="s">
        <v>84</v>
      </c>
      <c r="B314" s="79"/>
      <c r="C314" s="79"/>
      <c r="D314" s="79"/>
      <c r="E314" s="75">
        <v>852</v>
      </c>
      <c r="F314" s="3" t="s">
        <v>78</v>
      </c>
      <c r="G314" s="4" t="s">
        <v>46</v>
      </c>
      <c r="H314" s="88" t="s">
        <v>629</v>
      </c>
      <c r="I314" s="3" t="s">
        <v>85</v>
      </c>
      <c r="J314" s="15" t="e">
        <f>'6.ВС'!#REF!</f>
        <v>#REF!</v>
      </c>
      <c r="K314" s="15" t="e">
        <f>'6.ВС'!#REF!</f>
        <v>#REF!</v>
      </c>
      <c r="L314" s="15" t="e">
        <f>'6.ВС'!#REF!</f>
        <v>#REF!</v>
      </c>
    </row>
    <row r="315" spans="1:12" ht="27.75" customHeight="1" x14ac:dyDescent="0.25">
      <c r="A315" s="97" t="s">
        <v>543</v>
      </c>
      <c r="B315" s="97"/>
      <c r="C315" s="97"/>
      <c r="D315" s="97"/>
      <c r="E315" s="4">
        <v>852</v>
      </c>
      <c r="F315" s="4" t="s">
        <v>78</v>
      </c>
      <c r="G315" s="4" t="s">
        <v>46</v>
      </c>
      <c r="H315" s="88" t="s">
        <v>630</v>
      </c>
      <c r="I315" s="3"/>
      <c r="J315" s="15">
        <f t="shared" ref="J315:L316" si="128">J316</f>
        <v>10660</v>
      </c>
      <c r="K315" s="15">
        <f t="shared" si="128"/>
        <v>184627</v>
      </c>
      <c r="L315" s="15">
        <f t="shared" si="128"/>
        <v>0</v>
      </c>
    </row>
    <row r="316" spans="1:12" ht="27.75" customHeight="1" x14ac:dyDescent="0.25">
      <c r="A316" s="97" t="s">
        <v>41</v>
      </c>
      <c r="B316" s="97"/>
      <c r="C316" s="97"/>
      <c r="D316" s="97"/>
      <c r="E316" s="4">
        <v>852</v>
      </c>
      <c r="F316" s="3" t="s">
        <v>78</v>
      </c>
      <c r="G316" s="4" t="s">
        <v>46</v>
      </c>
      <c r="H316" s="88" t="s">
        <v>630</v>
      </c>
      <c r="I316" s="3" t="s">
        <v>83</v>
      </c>
      <c r="J316" s="15">
        <f t="shared" si="128"/>
        <v>10660</v>
      </c>
      <c r="K316" s="15">
        <f t="shared" si="128"/>
        <v>184627</v>
      </c>
      <c r="L316" s="15">
        <f t="shared" si="128"/>
        <v>0</v>
      </c>
    </row>
    <row r="317" spans="1:12" ht="27.75" customHeight="1" x14ac:dyDescent="0.25">
      <c r="A317" s="97" t="s">
        <v>84</v>
      </c>
      <c r="B317" s="97"/>
      <c r="C317" s="97"/>
      <c r="D317" s="97"/>
      <c r="E317" s="4">
        <v>852</v>
      </c>
      <c r="F317" s="3" t="s">
        <v>78</v>
      </c>
      <c r="G317" s="4" t="s">
        <v>46</v>
      </c>
      <c r="H317" s="88" t="s">
        <v>630</v>
      </c>
      <c r="I317" s="3" t="s">
        <v>85</v>
      </c>
      <c r="J317" s="15">
        <f>'6.ВС'!J289</f>
        <v>10660</v>
      </c>
      <c r="K317" s="15">
        <f>'6.ВС'!K289</f>
        <v>184627</v>
      </c>
      <c r="L317" s="15">
        <f>'6.ВС'!L289</f>
        <v>0</v>
      </c>
    </row>
    <row r="318" spans="1:12" ht="27.75" customHeight="1" x14ac:dyDescent="0.25">
      <c r="A318" s="1" t="s">
        <v>484</v>
      </c>
      <c r="B318" s="79"/>
      <c r="C318" s="79"/>
      <c r="D318" s="79"/>
      <c r="E318" s="75">
        <v>852</v>
      </c>
      <c r="F318" s="3" t="s">
        <v>78</v>
      </c>
      <c r="G318" s="3" t="s">
        <v>46</v>
      </c>
      <c r="H318" s="111" t="s">
        <v>617</v>
      </c>
      <c r="I318" s="3"/>
      <c r="J318" s="15">
        <f t="shared" ref="J318:L319" si="129">J319</f>
        <v>63600</v>
      </c>
      <c r="K318" s="15">
        <f t="shared" si="129"/>
        <v>63600</v>
      </c>
      <c r="L318" s="15">
        <f t="shared" si="129"/>
        <v>31800</v>
      </c>
    </row>
    <row r="319" spans="1:12" ht="27.75" customHeight="1" x14ac:dyDescent="0.25">
      <c r="A319" s="1" t="s">
        <v>41</v>
      </c>
      <c r="B319" s="79"/>
      <c r="C319" s="79"/>
      <c r="D319" s="79"/>
      <c r="E319" s="75">
        <v>852</v>
      </c>
      <c r="F319" s="3" t="s">
        <v>78</v>
      </c>
      <c r="G319" s="3" t="s">
        <v>46</v>
      </c>
      <c r="H319" s="111" t="s">
        <v>617</v>
      </c>
      <c r="I319" s="3" t="s">
        <v>83</v>
      </c>
      <c r="J319" s="15">
        <f t="shared" si="129"/>
        <v>63600</v>
      </c>
      <c r="K319" s="15">
        <f t="shared" si="129"/>
        <v>63600</v>
      </c>
      <c r="L319" s="15">
        <f t="shared" si="129"/>
        <v>31800</v>
      </c>
    </row>
    <row r="320" spans="1:12" ht="27.75" customHeight="1" x14ac:dyDescent="0.25">
      <c r="A320" s="1" t="s">
        <v>84</v>
      </c>
      <c r="B320" s="79"/>
      <c r="C320" s="79"/>
      <c r="D320" s="79"/>
      <c r="E320" s="75">
        <v>852</v>
      </c>
      <c r="F320" s="3" t="s">
        <v>78</v>
      </c>
      <c r="G320" s="4" t="s">
        <v>46</v>
      </c>
      <c r="H320" s="111" t="s">
        <v>617</v>
      </c>
      <c r="I320" s="3" t="s">
        <v>85</v>
      </c>
      <c r="J320" s="15">
        <f>'6.ВС'!J292</f>
        <v>63600</v>
      </c>
      <c r="K320" s="15">
        <f>'6.ВС'!K292</f>
        <v>63600</v>
      </c>
      <c r="L320" s="15">
        <f>'6.ВС'!L292</f>
        <v>31800</v>
      </c>
    </row>
    <row r="321" spans="1:12" ht="27.75" customHeight="1" x14ac:dyDescent="0.25">
      <c r="A321" s="78" t="s">
        <v>124</v>
      </c>
      <c r="B321" s="79"/>
      <c r="C321" s="79"/>
      <c r="D321" s="79"/>
      <c r="E321" s="75">
        <v>852</v>
      </c>
      <c r="F321" s="3" t="s">
        <v>78</v>
      </c>
      <c r="G321" s="3" t="s">
        <v>78</v>
      </c>
      <c r="H321" s="4"/>
      <c r="I321" s="3"/>
      <c r="J321" s="15">
        <f t="shared" ref="J321:L321" si="130">J322</f>
        <v>123400</v>
      </c>
      <c r="K321" s="15">
        <f t="shared" si="130"/>
        <v>123400</v>
      </c>
      <c r="L321" s="15">
        <f t="shared" si="130"/>
        <v>0</v>
      </c>
    </row>
    <row r="322" spans="1:12" ht="27.75" customHeight="1" x14ac:dyDescent="0.25">
      <c r="A322" s="78" t="s">
        <v>125</v>
      </c>
      <c r="B322" s="79"/>
      <c r="C322" s="79"/>
      <c r="D322" s="79"/>
      <c r="E322" s="75">
        <v>852</v>
      </c>
      <c r="F322" s="3" t="s">
        <v>78</v>
      </c>
      <c r="G322" s="3" t="s">
        <v>78</v>
      </c>
      <c r="H322" s="89" t="s">
        <v>631</v>
      </c>
      <c r="I322" s="3"/>
      <c r="J322" s="15">
        <f t="shared" ref="J322:L322" si="131">J323+J325</f>
        <v>123400</v>
      </c>
      <c r="K322" s="15">
        <f t="shared" si="131"/>
        <v>123400</v>
      </c>
      <c r="L322" s="15">
        <f t="shared" si="131"/>
        <v>0</v>
      </c>
    </row>
    <row r="323" spans="1:12" ht="27.75" customHeight="1" x14ac:dyDescent="0.25">
      <c r="A323" s="78" t="s">
        <v>15</v>
      </c>
      <c r="B323" s="79"/>
      <c r="C323" s="79"/>
      <c r="D323" s="79"/>
      <c r="E323" s="75">
        <v>852</v>
      </c>
      <c r="F323" s="3" t="s">
        <v>78</v>
      </c>
      <c r="G323" s="3" t="s">
        <v>78</v>
      </c>
      <c r="H323" s="89" t="s">
        <v>631</v>
      </c>
      <c r="I323" s="3" t="s">
        <v>17</v>
      </c>
      <c r="J323" s="15">
        <f t="shared" ref="J323:L323" si="132">J324</f>
        <v>16900</v>
      </c>
      <c r="K323" s="15">
        <f t="shared" si="132"/>
        <v>16900</v>
      </c>
      <c r="L323" s="15">
        <f t="shared" si="132"/>
        <v>0</v>
      </c>
    </row>
    <row r="324" spans="1:12" ht="27.75" customHeight="1" x14ac:dyDescent="0.25">
      <c r="A324" s="79" t="s">
        <v>7</v>
      </c>
      <c r="B324" s="79"/>
      <c r="C324" s="79"/>
      <c r="D324" s="79"/>
      <c r="E324" s="75">
        <v>852</v>
      </c>
      <c r="F324" s="3" t="s">
        <v>78</v>
      </c>
      <c r="G324" s="3" t="s">
        <v>78</v>
      </c>
      <c r="H324" s="89" t="s">
        <v>631</v>
      </c>
      <c r="I324" s="3" t="s">
        <v>52</v>
      </c>
      <c r="J324" s="15">
        <f>'6.ВС'!J296</f>
        <v>16900</v>
      </c>
      <c r="K324" s="15">
        <f>'6.ВС'!K296</f>
        <v>16900</v>
      </c>
      <c r="L324" s="15">
        <f>'6.ВС'!L296</f>
        <v>0</v>
      </c>
    </row>
    <row r="325" spans="1:12" ht="27.75" customHeight="1" x14ac:dyDescent="0.25">
      <c r="A325" s="79" t="s">
        <v>20</v>
      </c>
      <c r="B325" s="78"/>
      <c r="C325" s="78"/>
      <c r="D325" s="78"/>
      <c r="E325" s="75">
        <v>852</v>
      </c>
      <c r="F325" s="3" t="s">
        <v>78</v>
      </c>
      <c r="G325" s="3" t="s">
        <v>78</v>
      </c>
      <c r="H325" s="89" t="s">
        <v>631</v>
      </c>
      <c r="I325" s="3" t="s">
        <v>21</v>
      </c>
      <c r="J325" s="15">
        <f t="shared" ref="J325:L325" si="133">J326</f>
        <v>106500</v>
      </c>
      <c r="K325" s="15">
        <f t="shared" si="133"/>
        <v>106500</v>
      </c>
      <c r="L325" s="15">
        <f t="shared" si="133"/>
        <v>0</v>
      </c>
    </row>
    <row r="326" spans="1:12" ht="27.75" customHeight="1" x14ac:dyDescent="0.25">
      <c r="A326" s="79" t="s">
        <v>9</v>
      </c>
      <c r="B326" s="79"/>
      <c r="C326" s="79"/>
      <c r="D326" s="79"/>
      <c r="E326" s="75">
        <v>852</v>
      </c>
      <c r="F326" s="3" t="s">
        <v>78</v>
      </c>
      <c r="G326" s="3" t="s">
        <v>78</v>
      </c>
      <c r="H326" s="89" t="s">
        <v>631</v>
      </c>
      <c r="I326" s="3" t="s">
        <v>22</v>
      </c>
      <c r="J326" s="15">
        <f>'6.ВС'!J298</f>
        <v>106500</v>
      </c>
      <c r="K326" s="15">
        <f>'6.ВС'!K298</f>
        <v>106500</v>
      </c>
      <c r="L326" s="15">
        <f>'6.ВС'!L298</f>
        <v>0</v>
      </c>
    </row>
    <row r="327" spans="1:12" s="17" customFormat="1" ht="27.75" customHeight="1" x14ac:dyDescent="0.25">
      <c r="A327" s="6" t="s">
        <v>126</v>
      </c>
      <c r="B327" s="33"/>
      <c r="C327" s="33"/>
      <c r="D327" s="33"/>
      <c r="E327" s="63">
        <v>852</v>
      </c>
      <c r="F327" s="14" t="s">
        <v>78</v>
      </c>
      <c r="G327" s="14" t="s">
        <v>50</v>
      </c>
      <c r="H327" s="18"/>
      <c r="I327" s="14"/>
      <c r="J327" s="16">
        <f t="shared" ref="J327:L327" si="134">J328+J333+J336+J343</f>
        <v>21144411</v>
      </c>
      <c r="K327" s="16">
        <f t="shared" si="134"/>
        <v>21144411</v>
      </c>
      <c r="L327" s="16">
        <f t="shared" si="134"/>
        <v>9171481.7799999993</v>
      </c>
    </row>
    <row r="328" spans="1:12" ht="27.75" customHeight="1" x14ac:dyDescent="0.25">
      <c r="A328" s="128" t="s">
        <v>686</v>
      </c>
      <c r="B328" s="128"/>
      <c r="C328" s="128"/>
      <c r="D328" s="128"/>
      <c r="E328" s="96">
        <v>852</v>
      </c>
      <c r="F328" s="130" t="s">
        <v>78</v>
      </c>
      <c r="G328" s="130" t="s">
        <v>50</v>
      </c>
      <c r="H328" s="127" t="s">
        <v>638</v>
      </c>
      <c r="I328" s="130"/>
      <c r="J328" s="15">
        <f t="shared" ref="J328:L328" si="135">J329+J331</f>
        <v>1044360</v>
      </c>
      <c r="K328" s="15">
        <f t="shared" si="135"/>
        <v>1044360</v>
      </c>
      <c r="L328" s="15">
        <f t="shared" si="135"/>
        <v>277316.2</v>
      </c>
    </row>
    <row r="329" spans="1:12" ht="27.75" customHeight="1" x14ac:dyDescent="0.25">
      <c r="A329" s="128" t="s">
        <v>15</v>
      </c>
      <c r="B329" s="129"/>
      <c r="C329" s="129"/>
      <c r="D329" s="129"/>
      <c r="E329" s="96">
        <v>852</v>
      </c>
      <c r="F329" s="130" t="s">
        <v>78</v>
      </c>
      <c r="G329" s="130" t="s">
        <v>50</v>
      </c>
      <c r="H329" s="127" t="s">
        <v>638</v>
      </c>
      <c r="I329" s="130" t="s">
        <v>17</v>
      </c>
      <c r="J329" s="15">
        <f t="shared" ref="J329:L329" si="136">J330</f>
        <v>625335</v>
      </c>
      <c r="K329" s="15">
        <f t="shared" si="136"/>
        <v>625335</v>
      </c>
      <c r="L329" s="15">
        <f t="shared" si="136"/>
        <v>260728.09</v>
      </c>
    </row>
    <row r="330" spans="1:12" ht="27.75" customHeight="1" x14ac:dyDescent="0.25">
      <c r="A330" s="128" t="s">
        <v>8</v>
      </c>
      <c r="B330" s="128"/>
      <c r="C330" s="128"/>
      <c r="D330" s="128"/>
      <c r="E330" s="96">
        <v>852</v>
      </c>
      <c r="F330" s="130" t="s">
        <v>78</v>
      </c>
      <c r="G330" s="130" t="s">
        <v>50</v>
      </c>
      <c r="H330" s="127" t="s">
        <v>638</v>
      </c>
      <c r="I330" s="130" t="s">
        <v>18</v>
      </c>
      <c r="J330" s="15">
        <f>'6.ВС'!J302</f>
        <v>625335</v>
      </c>
      <c r="K330" s="15">
        <f>'6.ВС'!K302</f>
        <v>625335</v>
      </c>
      <c r="L330" s="15">
        <f>'6.ВС'!L302</f>
        <v>260728.09</v>
      </c>
    </row>
    <row r="331" spans="1:12" ht="27.75" customHeight="1" x14ac:dyDescent="0.25">
      <c r="A331" s="129" t="s">
        <v>20</v>
      </c>
      <c r="B331" s="128"/>
      <c r="C331" s="128"/>
      <c r="D331" s="128"/>
      <c r="E331" s="96">
        <v>852</v>
      </c>
      <c r="F331" s="130" t="s">
        <v>78</v>
      </c>
      <c r="G331" s="130" t="s">
        <v>50</v>
      </c>
      <c r="H331" s="127" t="s">
        <v>638</v>
      </c>
      <c r="I331" s="130" t="s">
        <v>21</v>
      </c>
      <c r="J331" s="15">
        <f t="shared" ref="J331:L331" si="137">J332</f>
        <v>419025</v>
      </c>
      <c r="K331" s="15">
        <f t="shared" si="137"/>
        <v>419025</v>
      </c>
      <c r="L331" s="15">
        <f t="shared" si="137"/>
        <v>16588.11</v>
      </c>
    </row>
    <row r="332" spans="1:12" ht="27.75" customHeight="1" x14ac:dyDescent="0.25">
      <c r="A332" s="129" t="s">
        <v>9</v>
      </c>
      <c r="B332" s="129"/>
      <c r="C332" s="129"/>
      <c r="D332" s="129"/>
      <c r="E332" s="96">
        <v>852</v>
      </c>
      <c r="F332" s="130" t="s">
        <v>78</v>
      </c>
      <c r="G332" s="130" t="s">
        <v>50</v>
      </c>
      <c r="H332" s="127" t="s">
        <v>638</v>
      </c>
      <c r="I332" s="130" t="s">
        <v>22</v>
      </c>
      <c r="J332" s="15">
        <f>'6.ВС'!J304</f>
        <v>419025</v>
      </c>
      <c r="K332" s="15">
        <f>'6.ВС'!K304</f>
        <v>419025</v>
      </c>
      <c r="L332" s="15">
        <f>'6.ВС'!L304</f>
        <v>16588.11</v>
      </c>
    </row>
    <row r="333" spans="1:12" ht="27.75" customHeight="1" x14ac:dyDescent="0.25">
      <c r="A333" s="78" t="s">
        <v>19</v>
      </c>
      <c r="B333" s="75"/>
      <c r="C333" s="75"/>
      <c r="D333" s="75"/>
      <c r="E333" s="75">
        <v>852</v>
      </c>
      <c r="F333" s="3" t="s">
        <v>78</v>
      </c>
      <c r="G333" s="3" t="s">
        <v>50</v>
      </c>
      <c r="H333" s="89" t="s">
        <v>632</v>
      </c>
      <c r="I333" s="3"/>
      <c r="J333" s="15">
        <f t="shared" ref="J333:L334" si="138">J334</f>
        <v>1306000</v>
      </c>
      <c r="K333" s="15">
        <f t="shared" si="138"/>
        <v>1306000</v>
      </c>
      <c r="L333" s="15">
        <f t="shared" si="138"/>
        <v>553293.12</v>
      </c>
    </row>
    <row r="334" spans="1:12" ht="27.75" customHeight="1" x14ac:dyDescent="0.25">
      <c r="A334" s="78" t="s">
        <v>15</v>
      </c>
      <c r="B334" s="75"/>
      <c r="C334" s="75"/>
      <c r="D334" s="75"/>
      <c r="E334" s="75">
        <v>852</v>
      </c>
      <c r="F334" s="3" t="s">
        <v>78</v>
      </c>
      <c r="G334" s="3" t="s">
        <v>50</v>
      </c>
      <c r="H334" s="89" t="s">
        <v>632</v>
      </c>
      <c r="I334" s="3" t="s">
        <v>17</v>
      </c>
      <c r="J334" s="15">
        <f t="shared" si="138"/>
        <v>1306000</v>
      </c>
      <c r="K334" s="15">
        <f t="shared" si="138"/>
        <v>1306000</v>
      </c>
      <c r="L334" s="15">
        <f t="shared" si="138"/>
        <v>553293.12</v>
      </c>
    </row>
    <row r="335" spans="1:12" ht="27.75" customHeight="1" x14ac:dyDescent="0.25">
      <c r="A335" s="78" t="s">
        <v>8</v>
      </c>
      <c r="B335" s="75"/>
      <c r="C335" s="75"/>
      <c r="D335" s="75"/>
      <c r="E335" s="75">
        <v>852</v>
      </c>
      <c r="F335" s="3" t="s">
        <v>78</v>
      </c>
      <c r="G335" s="3" t="s">
        <v>50</v>
      </c>
      <c r="H335" s="89" t="s">
        <v>632</v>
      </c>
      <c r="I335" s="3" t="s">
        <v>18</v>
      </c>
      <c r="J335" s="15">
        <f>'6.ВС'!J307</f>
        <v>1306000</v>
      </c>
      <c r="K335" s="15">
        <f>'6.ВС'!K307</f>
        <v>1306000</v>
      </c>
      <c r="L335" s="15">
        <f>'6.ВС'!L307</f>
        <v>553293.12</v>
      </c>
    </row>
    <row r="336" spans="1:12" ht="27.75" customHeight="1" x14ac:dyDescent="0.25">
      <c r="A336" s="78" t="s">
        <v>127</v>
      </c>
      <c r="B336" s="79"/>
      <c r="C336" s="79"/>
      <c r="D336" s="79"/>
      <c r="E336" s="75">
        <v>852</v>
      </c>
      <c r="F336" s="3" t="s">
        <v>78</v>
      </c>
      <c r="G336" s="3" t="s">
        <v>50</v>
      </c>
      <c r="H336" s="89" t="s">
        <v>633</v>
      </c>
      <c r="I336" s="3"/>
      <c r="J336" s="15">
        <f t="shared" ref="J336:L336" si="139">J337+J339+J341</f>
        <v>17408051</v>
      </c>
      <c r="K336" s="15">
        <f t="shared" si="139"/>
        <v>17408051</v>
      </c>
      <c r="L336" s="15">
        <f t="shared" si="139"/>
        <v>7653472.46</v>
      </c>
    </row>
    <row r="337" spans="1:12" ht="27.75" customHeight="1" x14ac:dyDescent="0.25">
      <c r="A337" s="78" t="s">
        <v>15</v>
      </c>
      <c r="B337" s="75"/>
      <c r="C337" s="75"/>
      <c r="D337" s="75"/>
      <c r="E337" s="75">
        <v>852</v>
      </c>
      <c r="F337" s="3" t="s">
        <v>78</v>
      </c>
      <c r="G337" s="3" t="s">
        <v>50</v>
      </c>
      <c r="H337" s="89" t="s">
        <v>633</v>
      </c>
      <c r="I337" s="3" t="s">
        <v>17</v>
      </c>
      <c r="J337" s="15">
        <f t="shared" ref="J337:L337" si="140">J338</f>
        <v>16303100</v>
      </c>
      <c r="K337" s="15">
        <f t="shared" si="140"/>
        <v>16303100</v>
      </c>
      <c r="L337" s="15">
        <f t="shared" si="140"/>
        <v>7272452.7999999998</v>
      </c>
    </row>
    <row r="338" spans="1:12" ht="27.75" customHeight="1" x14ac:dyDescent="0.25">
      <c r="A338" s="78" t="s">
        <v>8</v>
      </c>
      <c r="B338" s="75"/>
      <c r="C338" s="75"/>
      <c r="D338" s="75"/>
      <c r="E338" s="75">
        <v>852</v>
      </c>
      <c r="F338" s="3" t="s">
        <v>78</v>
      </c>
      <c r="G338" s="3" t="s">
        <v>50</v>
      </c>
      <c r="H338" s="89" t="s">
        <v>633</v>
      </c>
      <c r="I338" s="3" t="s">
        <v>18</v>
      </c>
      <c r="J338" s="15">
        <f>'6.ВС'!J310</f>
        <v>16303100</v>
      </c>
      <c r="K338" s="15">
        <f>'6.ВС'!K310</f>
        <v>16303100</v>
      </c>
      <c r="L338" s="15">
        <f>'6.ВС'!L310</f>
        <v>7272452.7999999998</v>
      </c>
    </row>
    <row r="339" spans="1:12" ht="27.75" customHeight="1" x14ac:dyDescent="0.25">
      <c r="A339" s="79" t="s">
        <v>20</v>
      </c>
      <c r="B339" s="78"/>
      <c r="C339" s="78"/>
      <c r="D339" s="78"/>
      <c r="E339" s="75">
        <v>852</v>
      </c>
      <c r="F339" s="3" t="s">
        <v>78</v>
      </c>
      <c r="G339" s="3" t="s">
        <v>50</v>
      </c>
      <c r="H339" s="89" t="s">
        <v>633</v>
      </c>
      <c r="I339" s="3" t="s">
        <v>21</v>
      </c>
      <c r="J339" s="15">
        <f t="shared" ref="J339:L339" si="141">J340</f>
        <v>1084300</v>
      </c>
      <c r="K339" s="15">
        <f t="shared" si="141"/>
        <v>1084300</v>
      </c>
      <c r="L339" s="15">
        <f t="shared" si="141"/>
        <v>375369.2</v>
      </c>
    </row>
    <row r="340" spans="1:12" ht="27.75" customHeight="1" x14ac:dyDescent="0.25">
      <c r="A340" s="79" t="s">
        <v>9</v>
      </c>
      <c r="B340" s="79"/>
      <c r="C340" s="79"/>
      <c r="D340" s="79"/>
      <c r="E340" s="75">
        <v>852</v>
      </c>
      <c r="F340" s="3" t="s">
        <v>78</v>
      </c>
      <c r="G340" s="3" t="s">
        <v>50</v>
      </c>
      <c r="H340" s="89" t="s">
        <v>633</v>
      </c>
      <c r="I340" s="3" t="s">
        <v>22</v>
      </c>
      <c r="J340" s="15">
        <f>'6.ВС'!J312</f>
        <v>1084300</v>
      </c>
      <c r="K340" s="15">
        <f>'6.ВС'!K312</f>
        <v>1084300</v>
      </c>
      <c r="L340" s="15">
        <f>'6.ВС'!L312</f>
        <v>375369.2</v>
      </c>
    </row>
    <row r="341" spans="1:12" ht="27.75" customHeight="1" x14ac:dyDescent="0.25">
      <c r="A341" s="79" t="s">
        <v>23</v>
      </c>
      <c r="B341" s="79"/>
      <c r="C341" s="79"/>
      <c r="D341" s="79"/>
      <c r="E341" s="75">
        <v>852</v>
      </c>
      <c r="F341" s="3" t="s">
        <v>78</v>
      </c>
      <c r="G341" s="3" t="s">
        <v>50</v>
      </c>
      <c r="H341" s="89" t="s">
        <v>633</v>
      </c>
      <c r="I341" s="3" t="s">
        <v>24</v>
      </c>
      <c r="J341" s="15">
        <f t="shared" ref="J341:L341" si="142">J342</f>
        <v>20651</v>
      </c>
      <c r="K341" s="15">
        <f t="shared" si="142"/>
        <v>20651</v>
      </c>
      <c r="L341" s="15">
        <f t="shared" si="142"/>
        <v>5650.46</v>
      </c>
    </row>
    <row r="342" spans="1:12" ht="27.75" customHeight="1" x14ac:dyDescent="0.25">
      <c r="A342" s="79" t="s">
        <v>25</v>
      </c>
      <c r="B342" s="79"/>
      <c r="C342" s="79"/>
      <c r="D342" s="79"/>
      <c r="E342" s="75">
        <v>852</v>
      </c>
      <c r="F342" s="3" t="s">
        <v>78</v>
      </c>
      <c r="G342" s="3" t="s">
        <v>50</v>
      </c>
      <c r="H342" s="89" t="s">
        <v>633</v>
      </c>
      <c r="I342" s="3" t="s">
        <v>26</v>
      </c>
      <c r="J342" s="15">
        <f>'6.ВС'!J314</f>
        <v>20651</v>
      </c>
      <c r="K342" s="15">
        <f>'6.ВС'!K314</f>
        <v>20651</v>
      </c>
      <c r="L342" s="15">
        <f>'6.ВС'!L314</f>
        <v>5650.46</v>
      </c>
    </row>
    <row r="343" spans="1:12" ht="27.75" customHeight="1" x14ac:dyDescent="0.25">
      <c r="A343" s="1" t="s">
        <v>484</v>
      </c>
      <c r="B343" s="79"/>
      <c r="C343" s="79"/>
      <c r="D343" s="79"/>
      <c r="E343" s="75">
        <v>852</v>
      </c>
      <c r="F343" s="3" t="s">
        <v>78</v>
      </c>
      <c r="G343" s="3" t="s">
        <v>50</v>
      </c>
      <c r="H343" s="89" t="s">
        <v>617</v>
      </c>
      <c r="I343" s="3"/>
      <c r="J343" s="15">
        <f t="shared" ref="J343:L344" si="143">J344</f>
        <v>1386000</v>
      </c>
      <c r="K343" s="15">
        <f t="shared" si="143"/>
        <v>1386000</v>
      </c>
      <c r="L343" s="15">
        <f t="shared" si="143"/>
        <v>687400</v>
      </c>
    </row>
    <row r="344" spans="1:12" ht="27.75" customHeight="1" x14ac:dyDescent="0.25">
      <c r="A344" s="1" t="s">
        <v>96</v>
      </c>
      <c r="B344" s="79"/>
      <c r="C344" s="79"/>
      <c r="D344" s="79"/>
      <c r="E344" s="75">
        <v>852</v>
      </c>
      <c r="F344" s="3" t="s">
        <v>78</v>
      </c>
      <c r="G344" s="3" t="s">
        <v>50</v>
      </c>
      <c r="H344" s="89" t="s">
        <v>617</v>
      </c>
      <c r="I344" s="3" t="s">
        <v>97</v>
      </c>
      <c r="J344" s="15">
        <f t="shared" si="143"/>
        <v>1386000</v>
      </c>
      <c r="K344" s="15">
        <f t="shared" si="143"/>
        <v>1386000</v>
      </c>
      <c r="L344" s="15">
        <f t="shared" si="143"/>
        <v>687400</v>
      </c>
    </row>
    <row r="345" spans="1:12" ht="27.75" customHeight="1" x14ac:dyDescent="0.25">
      <c r="A345" s="1" t="s">
        <v>98</v>
      </c>
      <c r="B345" s="79"/>
      <c r="C345" s="79"/>
      <c r="D345" s="79"/>
      <c r="E345" s="75">
        <v>852</v>
      </c>
      <c r="F345" s="3" t="s">
        <v>78</v>
      </c>
      <c r="G345" s="3" t="s">
        <v>50</v>
      </c>
      <c r="H345" s="89" t="s">
        <v>617</v>
      </c>
      <c r="I345" s="3" t="s">
        <v>99</v>
      </c>
      <c r="J345" s="15">
        <f>'6.ВС'!J317</f>
        <v>1386000</v>
      </c>
      <c r="K345" s="15">
        <f>'6.ВС'!K317</f>
        <v>1386000</v>
      </c>
      <c r="L345" s="15">
        <f>'6.ВС'!L317</f>
        <v>687400</v>
      </c>
    </row>
    <row r="346" spans="1:12" ht="27.75" customHeight="1" x14ac:dyDescent="0.25">
      <c r="A346" s="78" t="s">
        <v>80</v>
      </c>
      <c r="B346" s="79"/>
      <c r="C346" s="79"/>
      <c r="D346" s="79"/>
      <c r="E346" s="75">
        <v>851</v>
      </c>
      <c r="F346" s="3" t="s">
        <v>58</v>
      </c>
      <c r="G346" s="3"/>
      <c r="H346" s="4"/>
      <c r="I346" s="3"/>
      <c r="J346" s="15" t="e">
        <f t="shared" ref="J346:L346" si="144">J347+J385</f>
        <v>#REF!</v>
      </c>
      <c r="K346" s="15" t="e">
        <f t="shared" si="144"/>
        <v>#REF!</v>
      </c>
      <c r="L346" s="15" t="e">
        <f t="shared" si="144"/>
        <v>#REF!</v>
      </c>
    </row>
    <row r="347" spans="1:12" ht="27.75" customHeight="1" x14ac:dyDescent="0.25">
      <c r="A347" s="78" t="s">
        <v>81</v>
      </c>
      <c r="B347" s="79"/>
      <c r="C347" s="79"/>
      <c r="D347" s="79"/>
      <c r="E347" s="75">
        <v>851</v>
      </c>
      <c r="F347" s="3" t="s">
        <v>58</v>
      </c>
      <c r="G347" s="3" t="s">
        <v>11</v>
      </c>
      <c r="H347" s="4"/>
      <c r="I347" s="3"/>
      <c r="J347" s="15" t="e">
        <f t="shared" ref="J347:L347" si="145">J354+J357+J365+J351+J360+J382+J370+J373+J376+J379+J348</f>
        <v>#REF!</v>
      </c>
      <c r="K347" s="15" t="e">
        <f t="shared" si="145"/>
        <v>#REF!</v>
      </c>
      <c r="L347" s="15" t="e">
        <f t="shared" si="145"/>
        <v>#REF!</v>
      </c>
    </row>
    <row r="348" spans="1:12" ht="27.75" customHeight="1" x14ac:dyDescent="0.25">
      <c r="A348" s="71" t="s">
        <v>532</v>
      </c>
      <c r="B348" s="79"/>
      <c r="C348" s="79"/>
      <c r="D348" s="79"/>
      <c r="E348" s="45">
        <v>851</v>
      </c>
      <c r="F348" s="57" t="s">
        <v>58</v>
      </c>
      <c r="G348" s="57" t="s">
        <v>11</v>
      </c>
      <c r="H348" s="88" t="s">
        <v>600</v>
      </c>
      <c r="I348" s="57"/>
      <c r="J348" s="15">
        <f t="shared" ref="J348:L349" si="146">J349</f>
        <v>107458</v>
      </c>
      <c r="K348" s="15">
        <f t="shared" si="146"/>
        <v>107458</v>
      </c>
      <c r="L348" s="15">
        <f t="shared" si="146"/>
        <v>107458</v>
      </c>
    </row>
    <row r="349" spans="1:12" ht="27.75" customHeight="1" x14ac:dyDescent="0.25">
      <c r="A349" s="46" t="s">
        <v>41</v>
      </c>
      <c r="B349" s="79"/>
      <c r="C349" s="79"/>
      <c r="D349" s="79"/>
      <c r="E349" s="45">
        <v>851</v>
      </c>
      <c r="F349" s="57" t="s">
        <v>58</v>
      </c>
      <c r="G349" s="57" t="s">
        <v>11</v>
      </c>
      <c r="H349" s="88" t="s">
        <v>600</v>
      </c>
      <c r="I349" s="57" t="s">
        <v>83</v>
      </c>
      <c r="J349" s="15">
        <f t="shared" si="146"/>
        <v>107458</v>
      </c>
      <c r="K349" s="15">
        <f t="shared" si="146"/>
        <v>107458</v>
      </c>
      <c r="L349" s="15">
        <f t="shared" si="146"/>
        <v>107458</v>
      </c>
    </row>
    <row r="350" spans="1:12" ht="27.75" customHeight="1" x14ac:dyDescent="0.25">
      <c r="A350" s="46" t="s">
        <v>42</v>
      </c>
      <c r="B350" s="79"/>
      <c r="C350" s="79"/>
      <c r="D350" s="79"/>
      <c r="E350" s="45">
        <v>851</v>
      </c>
      <c r="F350" s="57" t="s">
        <v>58</v>
      </c>
      <c r="G350" s="57" t="s">
        <v>11</v>
      </c>
      <c r="H350" s="88" t="s">
        <v>600</v>
      </c>
      <c r="I350" s="57" t="s">
        <v>85</v>
      </c>
      <c r="J350" s="15">
        <f>'6.ВС'!J149</f>
        <v>107458</v>
      </c>
      <c r="K350" s="15">
        <f>'6.ВС'!K149</f>
        <v>107458</v>
      </c>
      <c r="L350" s="15">
        <f>'6.ВС'!L149</f>
        <v>107458</v>
      </c>
    </row>
    <row r="351" spans="1:12" ht="27.75" customHeight="1" x14ac:dyDescent="0.25">
      <c r="A351" s="78" t="s">
        <v>88</v>
      </c>
      <c r="B351" s="79"/>
      <c r="C351" s="79"/>
      <c r="D351" s="79"/>
      <c r="E351" s="75">
        <v>851</v>
      </c>
      <c r="F351" s="3" t="s">
        <v>58</v>
      </c>
      <c r="G351" s="3" t="s">
        <v>11</v>
      </c>
      <c r="H351" s="89" t="s">
        <v>590</v>
      </c>
      <c r="I351" s="3"/>
      <c r="J351" s="15">
        <f t="shared" ref="J351:L352" si="147">J352</f>
        <v>122400</v>
      </c>
      <c r="K351" s="15">
        <f t="shared" si="147"/>
        <v>122400</v>
      </c>
      <c r="L351" s="15">
        <f t="shared" si="147"/>
        <v>48450</v>
      </c>
    </row>
    <row r="352" spans="1:12" ht="27.75" customHeight="1" x14ac:dyDescent="0.25">
      <c r="A352" s="79" t="s">
        <v>41</v>
      </c>
      <c r="B352" s="79"/>
      <c r="C352" s="79"/>
      <c r="D352" s="79"/>
      <c r="E352" s="75">
        <v>851</v>
      </c>
      <c r="F352" s="3" t="s">
        <v>58</v>
      </c>
      <c r="G352" s="3" t="s">
        <v>11</v>
      </c>
      <c r="H352" s="89" t="s">
        <v>590</v>
      </c>
      <c r="I352" s="3" t="s">
        <v>83</v>
      </c>
      <c r="J352" s="15">
        <f t="shared" si="147"/>
        <v>122400</v>
      </c>
      <c r="K352" s="15">
        <f t="shared" si="147"/>
        <v>122400</v>
      </c>
      <c r="L352" s="15">
        <f t="shared" si="147"/>
        <v>48450</v>
      </c>
    </row>
    <row r="353" spans="1:12" ht="27.75" customHeight="1" x14ac:dyDescent="0.25">
      <c r="A353" s="79" t="s">
        <v>84</v>
      </c>
      <c r="B353" s="79"/>
      <c r="C353" s="79"/>
      <c r="D353" s="79"/>
      <c r="E353" s="75">
        <v>851</v>
      </c>
      <c r="F353" s="3" t="s">
        <v>58</v>
      </c>
      <c r="G353" s="3" t="s">
        <v>11</v>
      </c>
      <c r="H353" s="89" t="s">
        <v>590</v>
      </c>
      <c r="I353" s="3" t="s">
        <v>85</v>
      </c>
      <c r="J353" s="15">
        <f>'6.ВС'!J152</f>
        <v>122400</v>
      </c>
      <c r="K353" s="15">
        <f>'6.ВС'!K152</f>
        <v>122400</v>
      </c>
      <c r="L353" s="15">
        <f>'6.ВС'!L152</f>
        <v>48450</v>
      </c>
    </row>
    <row r="354" spans="1:12" ht="27.75" customHeight="1" x14ac:dyDescent="0.25">
      <c r="A354" s="78" t="s">
        <v>82</v>
      </c>
      <c r="B354" s="79"/>
      <c r="C354" s="79"/>
      <c r="D354" s="79"/>
      <c r="E354" s="75">
        <v>851</v>
      </c>
      <c r="F354" s="3" t="s">
        <v>58</v>
      </c>
      <c r="G354" s="3" t="s">
        <v>11</v>
      </c>
      <c r="H354" s="89" t="s">
        <v>591</v>
      </c>
      <c r="I354" s="3"/>
      <c r="J354" s="15">
        <f t="shared" ref="J354:L355" si="148">J355</f>
        <v>10560260</v>
      </c>
      <c r="K354" s="15">
        <f t="shared" si="148"/>
        <v>10560260</v>
      </c>
      <c r="L354" s="15">
        <f t="shared" si="148"/>
        <v>3971700</v>
      </c>
    </row>
    <row r="355" spans="1:12" ht="27.75" customHeight="1" x14ac:dyDescent="0.25">
      <c r="A355" s="79" t="s">
        <v>41</v>
      </c>
      <c r="B355" s="79"/>
      <c r="C355" s="79"/>
      <c r="D355" s="79"/>
      <c r="E355" s="75">
        <v>851</v>
      </c>
      <c r="F355" s="3" t="s">
        <v>58</v>
      </c>
      <c r="G355" s="3" t="s">
        <v>11</v>
      </c>
      <c r="H355" s="89" t="s">
        <v>591</v>
      </c>
      <c r="I355" s="3" t="s">
        <v>83</v>
      </c>
      <c r="J355" s="15">
        <f t="shared" si="148"/>
        <v>10560260</v>
      </c>
      <c r="K355" s="15">
        <f t="shared" si="148"/>
        <v>10560260</v>
      </c>
      <c r="L355" s="15">
        <f t="shared" si="148"/>
        <v>3971700</v>
      </c>
    </row>
    <row r="356" spans="1:12" ht="27.75" customHeight="1" x14ac:dyDescent="0.25">
      <c r="A356" s="79" t="s">
        <v>84</v>
      </c>
      <c r="B356" s="79"/>
      <c r="C356" s="79"/>
      <c r="D356" s="79"/>
      <c r="E356" s="75">
        <v>851</v>
      </c>
      <c r="F356" s="3" t="s">
        <v>58</v>
      </c>
      <c r="G356" s="3" t="s">
        <v>11</v>
      </c>
      <c r="H356" s="89" t="s">
        <v>591</v>
      </c>
      <c r="I356" s="3" t="s">
        <v>85</v>
      </c>
      <c r="J356" s="15">
        <f>'6.ВС'!J155</f>
        <v>10560260</v>
      </c>
      <c r="K356" s="15">
        <f>'6.ВС'!K155</f>
        <v>10560260</v>
      </c>
      <c r="L356" s="15">
        <f>'6.ВС'!L155</f>
        <v>3971700</v>
      </c>
    </row>
    <row r="357" spans="1:12" ht="27.75" customHeight="1" x14ac:dyDescent="0.25">
      <c r="A357" s="78" t="s">
        <v>86</v>
      </c>
      <c r="B357" s="79"/>
      <c r="C357" s="79"/>
      <c r="D357" s="79"/>
      <c r="E357" s="75">
        <v>851</v>
      </c>
      <c r="F357" s="3" t="s">
        <v>58</v>
      </c>
      <c r="G357" s="3" t="s">
        <v>11</v>
      </c>
      <c r="H357" s="89" t="s">
        <v>592</v>
      </c>
      <c r="I357" s="3"/>
      <c r="J357" s="15">
        <f t="shared" ref="J357:L358" si="149">J358</f>
        <v>7430500</v>
      </c>
      <c r="K357" s="15">
        <f t="shared" si="149"/>
        <v>7430500</v>
      </c>
      <c r="L357" s="15">
        <f t="shared" si="149"/>
        <v>3432920</v>
      </c>
    </row>
    <row r="358" spans="1:12" ht="27.75" customHeight="1" x14ac:dyDescent="0.25">
      <c r="A358" s="79" t="s">
        <v>41</v>
      </c>
      <c r="B358" s="79"/>
      <c r="C358" s="79"/>
      <c r="D358" s="79"/>
      <c r="E358" s="75">
        <v>851</v>
      </c>
      <c r="F358" s="3" t="s">
        <v>58</v>
      </c>
      <c r="G358" s="3" t="s">
        <v>11</v>
      </c>
      <c r="H358" s="89" t="s">
        <v>592</v>
      </c>
      <c r="I358" s="5">
        <v>600</v>
      </c>
      <c r="J358" s="15">
        <f t="shared" si="149"/>
        <v>7430500</v>
      </c>
      <c r="K358" s="15">
        <f t="shared" si="149"/>
        <v>7430500</v>
      </c>
      <c r="L358" s="15">
        <f t="shared" si="149"/>
        <v>3432920</v>
      </c>
    </row>
    <row r="359" spans="1:12" ht="27.75" customHeight="1" x14ac:dyDescent="0.25">
      <c r="A359" s="79" t="s">
        <v>84</v>
      </c>
      <c r="B359" s="79"/>
      <c r="C359" s="79"/>
      <c r="D359" s="79"/>
      <c r="E359" s="75">
        <v>851</v>
      </c>
      <c r="F359" s="3" t="s">
        <v>58</v>
      </c>
      <c r="G359" s="3" t="s">
        <v>11</v>
      </c>
      <c r="H359" s="89" t="s">
        <v>592</v>
      </c>
      <c r="I359" s="3" t="s">
        <v>85</v>
      </c>
      <c r="J359" s="15">
        <f>'6.ВС'!J158</f>
        <v>7430500</v>
      </c>
      <c r="K359" s="15">
        <f>'6.ВС'!K158</f>
        <v>7430500</v>
      </c>
      <c r="L359" s="15">
        <f>'6.ВС'!L158</f>
        <v>3432920</v>
      </c>
    </row>
    <row r="360" spans="1:12" ht="27.75" customHeight="1" x14ac:dyDescent="0.25">
      <c r="A360" s="78" t="s">
        <v>89</v>
      </c>
      <c r="B360" s="79"/>
      <c r="C360" s="79"/>
      <c r="D360" s="79"/>
      <c r="E360" s="75">
        <v>851</v>
      </c>
      <c r="F360" s="3" t="s">
        <v>58</v>
      </c>
      <c r="G360" s="3" t="s">
        <v>11</v>
      </c>
      <c r="H360" s="89" t="s">
        <v>593</v>
      </c>
      <c r="I360" s="3"/>
      <c r="J360" s="15">
        <f t="shared" ref="J360:L360" si="150">J361+J363</f>
        <v>205000</v>
      </c>
      <c r="K360" s="15">
        <f t="shared" si="150"/>
        <v>205000</v>
      </c>
      <c r="L360" s="15">
        <f t="shared" si="150"/>
        <v>83100</v>
      </c>
    </row>
    <row r="361" spans="1:12" ht="27.75" customHeight="1" x14ac:dyDescent="0.25">
      <c r="A361" s="79" t="s">
        <v>20</v>
      </c>
      <c r="B361" s="78"/>
      <c r="C361" s="78"/>
      <c r="D361" s="78"/>
      <c r="E361" s="75">
        <v>851</v>
      </c>
      <c r="F361" s="3" t="s">
        <v>58</v>
      </c>
      <c r="G361" s="3" t="s">
        <v>11</v>
      </c>
      <c r="H361" s="89" t="s">
        <v>593</v>
      </c>
      <c r="I361" s="3" t="s">
        <v>21</v>
      </c>
      <c r="J361" s="15">
        <f t="shared" ref="J361:L361" si="151">J362</f>
        <v>145000</v>
      </c>
      <c r="K361" s="15">
        <f t="shared" si="151"/>
        <v>145000</v>
      </c>
      <c r="L361" s="15">
        <f t="shared" si="151"/>
        <v>56600</v>
      </c>
    </row>
    <row r="362" spans="1:12" ht="27.75" customHeight="1" x14ac:dyDescent="0.25">
      <c r="A362" s="79" t="s">
        <v>9</v>
      </c>
      <c r="B362" s="79"/>
      <c r="C362" s="79"/>
      <c r="D362" s="79"/>
      <c r="E362" s="75">
        <v>851</v>
      </c>
      <c r="F362" s="3" t="s">
        <v>58</v>
      </c>
      <c r="G362" s="3" t="s">
        <v>11</v>
      </c>
      <c r="H362" s="89" t="s">
        <v>593</v>
      </c>
      <c r="I362" s="3" t="s">
        <v>22</v>
      </c>
      <c r="J362" s="15">
        <f>'6.ВС'!J161</f>
        <v>145000</v>
      </c>
      <c r="K362" s="15">
        <f>'6.ВС'!K161</f>
        <v>145000</v>
      </c>
      <c r="L362" s="15">
        <f>'6.ВС'!L161</f>
        <v>56600</v>
      </c>
    </row>
    <row r="363" spans="1:12" ht="27.75" customHeight="1" x14ac:dyDescent="0.25">
      <c r="A363" s="79" t="s">
        <v>41</v>
      </c>
      <c r="B363" s="79"/>
      <c r="C363" s="79"/>
      <c r="D363" s="79"/>
      <c r="E363" s="75">
        <v>851</v>
      </c>
      <c r="F363" s="3" t="s">
        <v>58</v>
      </c>
      <c r="G363" s="3" t="s">
        <v>11</v>
      </c>
      <c r="H363" s="89" t="s">
        <v>593</v>
      </c>
      <c r="I363" s="3" t="s">
        <v>83</v>
      </c>
      <c r="J363" s="15">
        <f t="shared" ref="J363:L363" si="152">J364</f>
        <v>60000</v>
      </c>
      <c r="K363" s="15">
        <f t="shared" si="152"/>
        <v>60000</v>
      </c>
      <c r="L363" s="15">
        <f t="shared" si="152"/>
        <v>26500</v>
      </c>
    </row>
    <row r="364" spans="1:12" ht="27.75" customHeight="1" x14ac:dyDescent="0.25">
      <c r="A364" s="79" t="s">
        <v>84</v>
      </c>
      <c r="B364" s="79"/>
      <c r="C364" s="79"/>
      <c r="D364" s="79"/>
      <c r="E364" s="75">
        <v>851</v>
      </c>
      <c r="F364" s="3" t="s">
        <v>58</v>
      </c>
      <c r="G364" s="3" t="s">
        <v>11</v>
      </c>
      <c r="H364" s="89" t="s">
        <v>593</v>
      </c>
      <c r="I364" s="3" t="s">
        <v>85</v>
      </c>
      <c r="J364" s="15">
        <f>'6.ВС'!J163</f>
        <v>60000</v>
      </c>
      <c r="K364" s="15">
        <f>'6.ВС'!K163</f>
        <v>60000</v>
      </c>
      <c r="L364" s="15">
        <f>'6.ВС'!L163</f>
        <v>26500</v>
      </c>
    </row>
    <row r="365" spans="1:12" ht="27.75" customHeight="1" x14ac:dyDescent="0.25">
      <c r="A365" s="78" t="s">
        <v>87</v>
      </c>
      <c r="B365" s="79"/>
      <c r="C365" s="79"/>
      <c r="D365" s="79"/>
      <c r="E365" s="75">
        <v>851</v>
      </c>
      <c r="F365" s="3" t="s">
        <v>58</v>
      </c>
      <c r="G365" s="3" t="s">
        <v>11</v>
      </c>
      <c r="H365" s="89" t="s">
        <v>595</v>
      </c>
      <c r="I365" s="5"/>
      <c r="J365" s="15">
        <f t="shared" ref="J365:L365" si="153">J366+J368</f>
        <v>5600000</v>
      </c>
      <c r="K365" s="15">
        <f t="shared" si="153"/>
        <v>5600000</v>
      </c>
      <c r="L365" s="15">
        <f t="shared" si="153"/>
        <v>3175700</v>
      </c>
    </row>
    <row r="366" spans="1:12" ht="27.75" customHeight="1" x14ac:dyDescent="0.25">
      <c r="A366" s="79" t="s">
        <v>20</v>
      </c>
      <c r="B366" s="79"/>
      <c r="C366" s="79"/>
      <c r="D366" s="79"/>
      <c r="E366" s="75">
        <v>851</v>
      </c>
      <c r="F366" s="3" t="s">
        <v>58</v>
      </c>
      <c r="G366" s="3" t="s">
        <v>11</v>
      </c>
      <c r="H366" s="89" t="s">
        <v>595</v>
      </c>
      <c r="I366" s="5">
        <v>200</v>
      </c>
      <c r="J366" s="15">
        <f t="shared" ref="J366:L366" si="154">J367</f>
        <v>375000</v>
      </c>
      <c r="K366" s="15">
        <f t="shared" si="154"/>
        <v>375000</v>
      </c>
      <c r="L366" s="15">
        <f t="shared" si="154"/>
        <v>185500</v>
      </c>
    </row>
    <row r="367" spans="1:12" ht="27.75" customHeight="1" x14ac:dyDescent="0.25">
      <c r="A367" s="79" t="s">
        <v>9</v>
      </c>
      <c r="B367" s="79"/>
      <c r="C367" s="79"/>
      <c r="D367" s="79"/>
      <c r="E367" s="75">
        <v>851</v>
      </c>
      <c r="F367" s="3" t="s">
        <v>58</v>
      </c>
      <c r="G367" s="3" t="s">
        <v>11</v>
      </c>
      <c r="H367" s="89" t="s">
        <v>595</v>
      </c>
      <c r="I367" s="5">
        <v>240</v>
      </c>
      <c r="J367" s="15">
        <f>'6.ВС'!J166</f>
        <v>375000</v>
      </c>
      <c r="K367" s="15">
        <f>'6.ВС'!K166</f>
        <v>375000</v>
      </c>
      <c r="L367" s="15">
        <f>'6.ВС'!L166</f>
        <v>185500</v>
      </c>
    </row>
    <row r="368" spans="1:12" ht="27.75" customHeight="1" x14ac:dyDescent="0.25">
      <c r="A368" s="79" t="s">
        <v>41</v>
      </c>
      <c r="B368" s="79"/>
      <c r="C368" s="79"/>
      <c r="D368" s="79"/>
      <c r="E368" s="75">
        <v>851</v>
      </c>
      <c r="F368" s="3" t="s">
        <v>58</v>
      </c>
      <c r="G368" s="3" t="s">
        <v>11</v>
      </c>
      <c r="H368" s="89" t="s">
        <v>595</v>
      </c>
      <c r="I368" s="5">
        <v>600</v>
      </c>
      <c r="J368" s="15">
        <f t="shared" ref="J368:L368" si="155">J369</f>
        <v>5225000</v>
      </c>
      <c r="K368" s="15">
        <f t="shared" si="155"/>
        <v>5225000</v>
      </c>
      <c r="L368" s="15">
        <f t="shared" si="155"/>
        <v>2990200</v>
      </c>
    </row>
    <row r="369" spans="1:12" ht="27.75" customHeight="1" x14ac:dyDescent="0.25">
      <c r="A369" s="79" t="s">
        <v>84</v>
      </c>
      <c r="B369" s="79"/>
      <c r="C369" s="79"/>
      <c r="D369" s="79"/>
      <c r="E369" s="75">
        <v>851</v>
      </c>
      <c r="F369" s="3" t="s">
        <v>58</v>
      </c>
      <c r="G369" s="3" t="s">
        <v>11</v>
      </c>
      <c r="H369" s="89" t="s">
        <v>595</v>
      </c>
      <c r="I369" s="3" t="s">
        <v>85</v>
      </c>
      <c r="J369" s="15">
        <f>'6.ВС'!J168</f>
        <v>5225000</v>
      </c>
      <c r="K369" s="15">
        <f>'6.ВС'!K168</f>
        <v>5225000</v>
      </c>
      <c r="L369" s="15">
        <f>'6.ВС'!L168</f>
        <v>2990200</v>
      </c>
    </row>
    <row r="370" spans="1:12" ht="27.75" customHeight="1" x14ac:dyDescent="0.25">
      <c r="A370" s="78" t="s">
        <v>256</v>
      </c>
      <c r="B370" s="79"/>
      <c r="C370" s="79"/>
      <c r="D370" s="79"/>
      <c r="E370" s="75">
        <v>851</v>
      </c>
      <c r="F370" s="4" t="s">
        <v>58</v>
      </c>
      <c r="G370" s="4" t="s">
        <v>11</v>
      </c>
      <c r="H370" s="89" t="s">
        <v>596</v>
      </c>
      <c r="I370" s="4"/>
      <c r="J370" s="15" t="e">
        <f t="shared" ref="J370:L371" si="156">J371</f>
        <v>#REF!</v>
      </c>
      <c r="K370" s="15" t="e">
        <f t="shared" si="156"/>
        <v>#REF!</v>
      </c>
      <c r="L370" s="15" t="e">
        <f t="shared" si="156"/>
        <v>#REF!</v>
      </c>
    </row>
    <row r="371" spans="1:12" ht="27.75" customHeight="1" x14ac:dyDescent="0.25">
      <c r="A371" s="79" t="s">
        <v>41</v>
      </c>
      <c r="B371" s="79"/>
      <c r="C371" s="79"/>
      <c r="D371" s="79"/>
      <c r="E371" s="75">
        <v>851</v>
      </c>
      <c r="F371" s="3" t="s">
        <v>58</v>
      </c>
      <c r="G371" s="3" t="s">
        <v>11</v>
      </c>
      <c r="H371" s="89" t="s">
        <v>596</v>
      </c>
      <c r="I371" s="3" t="s">
        <v>83</v>
      </c>
      <c r="J371" s="15" t="e">
        <f t="shared" si="156"/>
        <v>#REF!</v>
      </c>
      <c r="K371" s="15" t="e">
        <f t="shared" si="156"/>
        <v>#REF!</v>
      </c>
      <c r="L371" s="15" t="e">
        <f t="shared" si="156"/>
        <v>#REF!</v>
      </c>
    </row>
    <row r="372" spans="1:12" ht="27.75" customHeight="1" x14ac:dyDescent="0.25">
      <c r="A372" s="79" t="s">
        <v>42</v>
      </c>
      <c r="B372" s="79"/>
      <c r="C372" s="79"/>
      <c r="D372" s="79"/>
      <c r="E372" s="75">
        <v>851</v>
      </c>
      <c r="F372" s="3" t="s">
        <v>58</v>
      </c>
      <c r="G372" s="3" t="s">
        <v>11</v>
      </c>
      <c r="H372" s="89" t="s">
        <v>596</v>
      </c>
      <c r="I372" s="3" t="s">
        <v>85</v>
      </c>
      <c r="J372" s="15" t="e">
        <f>'6.ВС'!#REF!</f>
        <v>#REF!</v>
      </c>
      <c r="K372" s="15" t="e">
        <f>'6.ВС'!#REF!</f>
        <v>#REF!</v>
      </c>
      <c r="L372" s="15" t="e">
        <f>'6.ВС'!#REF!</f>
        <v>#REF!</v>
      </c>
    </row>
    <row r="373" spans="1:12" ht="27.75" customHeight="1" x14ac:dyDescent="0.25">
      <c r="A373" s="79" t="s">
        <v>258</v>
      </c>
      <c r="B373" s="79"/>
      <c r="C373" s="79"/>
      <c r="D373" s="79"/>
      <c r="E373" s="75">
        <v>851</v>
      </c>
      <c r="F373" s="3" t="s">
        <v>58</v>
      </c>
      <c r="G373" s="3" t="s">
        <v>11</v>
      </c>
      <c r="H373" s="88" t="s">
        <v>597</v>
      </c>
      <c r="I373" s="3"/>
      <c r="J373" s="15">
        <f t="shared" ref="J373:L374" si="157">J374</f>
        <v>88667</v>
      </c>
      <c r="K373" s="15">
        <f t="shared" si="157"/>
        <v>88667</v>
      </c>
      <c r="L373" s="15">
        <f t="shared" si="157"/>
        <v>88667</v>
      </c>
    </row>
    <row r="374" spans="1:12" ht="27.75" customHeight="1" x14ac:dyDescent="0.25">
      <c r="A374" s="79" t="s">
        <v>41</v>
      </c>
      <c r="B374" s="79"/>
      <c r="C374" s="79"/>
      <c r="D374" s="79"/>
      <c r="E374" s="75">
        <v>851</v>
      </c>
      <c r="F374" s="3" t="s">
        <v>58</v>
      </c>
      <c r="G374" s="3" t="s">
        <v>11</v>
      </c>
      <c r="H374" s="88" t="s">
        <v>597</v>
      </c>
      <c r="I374" s="3" t="s">
        <v>83</v>
      </c>
      <c r="J374" s="15">
        <f t="shared" si="157"/>
        <v>88667</v>
      </c>
      <c r="K374" s="15">
        <f t="shared" si="157"/>
        <v>88667</v>
      </c>
      <c r="L374" s="15">
        <f t="shared" si="157"/>
        <v>88667</v>
      </c>
    </row>
    <row r="375" spans="1:12" ht="27.75" customHeight="1" x14ac:dyDescent="0.25">
      <c r="A375" s="79" t="s">
        <v>42</v>
      </c>
      <c r="B375" s="79"/>
      <c r="C375" s="79"/>
      <c r="D375" s="79"/>
      <c r="E375" s="75">
        <v>851</v>
      </c>
      <c r="F375" s="3" t="s">
        <v>58</v>
      </c>
      <c r="G375" s="3" t="s">
        <v>11</v>
      </c>
      <c r="H375" s="88" t="s">
        <v>597</v>
      </c>
      <c r="I375" s="3" t="s">
        <v>85</v>
      </c>
      <c r="J375" s="15">
        <f>'6.ВС'!J171</f>
        <v>88667</v>
      </c>
      <c r="K375" s="15">
        <f>'6.ВС'!K171</f>
        <v>88667</v>
      </c>
      <c r="L375" s="15">
        <f>'6.ВС'!L171</f>
        <v>88667</v>
      </c>
    </row>
    <row r="376" spans="1:12" ht="27.75" customHeight="1" x14ac:dyDescent="0.25">
      <c r="A376" s="106" t="s">
        <v>550</v>
      </c>
      <c r="B376" s="104">
        <v>51</v>
      </c>
      <c r="C376" s="104">
        <v>2</v>
      </c>
      <c r="D376" s="105" t="s">
        <v>108</v>
      </c>
      <c r="E376" s="104">
        <v>851</v>
      </c>
      <c r="F376" s="105" t="s">
        <v>58</v>
      </c>
      <c r="G376" s="105" t="s">
        <v>11</v>
      </c>
      <c r="H376" s="88" t="s">
        <v>598</v>
      </c>
      <c r="I376" s="105"/>
      <c r="J376" s="15" t="e">
        <f t="shared" ref="J376:L377" si="158">J377</f>
        <v>#REF!</v>
      </c>
      <c r="K376" s="15" t="e">
        <f t="shared" si="158"/>
        <v>#REF!</v>
      </c>
      <c r="L376" s="15" t="e">
        <f t="shared" si="158"/>
        <v>#REF!</v>
      </c>
    </row>
    <row r="377" spans="1:12" ht="27.75" customHeight="1" x14ac:dyDescent="0.25">
      <c r="A377" s="103" t="s">
        <v>41</v>
      </c>
      <c r="B377" s="102">
        <v>51</v>
      </c>
      <c r="C377" s="102">
        <v>2</v>
      </c>
      <c r="D377" s="3" t="s">
        <v>108</v>
      </c>
      <c r="E377" s="102">
        <v>851</v>
      </c>
      <c r="F377" s="3" t="s">
        <v>58</v>
      </c>
      <c r="G377" s="3" t="s">
        <v>11</v>
      </c>
      <c r="H377" s="88" t="s">
        <v>598</v>
      </c>
      <c r="I377" s="3" t="s">
        <v>83</v>
      </c>
      <c r="J377" s="15" t="e">
        <f t="shared" si="158"/>
        <v>#REF!</v>
      </c>
      <c r="K377" s="15" t="e">
        <f t="shared" si="158"/>
        <v>#REF!</v>
      </c>
      <c r="L377" s="15" t="e">
        <f t="shared" si="158"/>
        <v>#REF!</v>
      </c>
    </row>
    <row r="378" spans="1:12" ht="27.75" customHeight="1" x14ac:dyDescent="0.25">
      <c r="A378" s="103" t="s">
        <v>42</v>
      </c>
      <c r="B378" s="102">
        <v>51</v>
      </c>
      <c r="C378" s="102">
        <v>2</v>
      </c>
      <c r="D378" s="3" t="s">
        <v>108</v>
      </c>
      <c r="E378" s="102">
        <v>851</v>
      </c>
      <c r="F378" s="3" t="s">
        <v>58</v>
      </c>
      <c r="G378" s="3" t="s">
        <v>11</v>
      </c>
      <c r="H378" s="88" t="s">
        <v>598</v>
      </c>
      <c r="I378" s="3" t="s">
        <v>85</v>
      </c>
      <c r="J378" s="15" t="e">
        <f>'6.ВС'!#REF!</f>
        <v>#REF!</v>
      </c>
      <c r="K378" s="15" t="e">
        <f>'6.ВС'!#REF!</f>
        <v>#REF!</v>
      </c>
      <c r="L378" s="15" t="e">
        <f>'6.ВС'!#REF!</f>
        <v>#REF!</v>
      </c>
    </row>
    <row r="379" spans="1:12" ht="27.75" customHeight="1" x14ac:dyDescent="0.25">
      <c r="A379" s="79" t="s">
        <v>259</v>
      </c>
      <c r="B379" s="79"/>
      <c r="C379" s="79"/>
      <c r="D379" s="79"/>
      <c r="E379" s="75"/>
      <c r="F379" s="4" t="s">
        <v>58</v>
      </c>
      <c r="G379" s="4" t="s">
        <v>11</v>
      </c>
      <c r="H379" s="88" t="s">
        <v>599</v>
      </c>
      <c r="I379" s="4"/>
      <c r="J379" s="15" t="e">
        <f t="shared" ref="J379:L380" si="159">J380</f>
        <v>#REF!</v>
      </c>
      <c r="K379" s="15" t="e">
        <f t="shared" si="159"/>
        <v>#REF!</v>
      </c>
      <c r="L379" s="15" t="e">
        <f t="shared" si="159"/>
        <v>#REF!</v>
      </c>
    </row>
    <row r="380" spans="1:12" ht="27.75" customHeight="1" x14ac:dyDescent="0.25">
      <c r="A380" s="79" t="s">
        <v>41</v>
      </c>
      <c r="B380" s="79"/>
      <c r="C380" s="79"/>
      <c r="D380" s="79"/>
      <c r="E380" s="75"/>
      <c r="F380" s="3" t="s">
        <v>58</v>
      </c>
      <c r="G380" s="3" t="s">
        <v>11</v>
      </c>
      <c r="H380" s="88" t="s">
        <v>599</v>
      </c>
      <c r="I380" s="3" t="s">
        <v>83</v>
      </c>
      <c r="J380" s="15" t="e">
        <f t="shared" si="159"/>
        <v>#REF!</v>
      </c>
      <c r="K380" s="15" t="e">
        <f t="shared" si="159"/>
        <v>#REF!</v>
      </c>
      <c r="L380" s="15" t="e">
        <f t="shared" si="159"/>
        <v>#REF!</v>
      </c>
    </row>
    <row r="381" spans="1:12" ht="27.75" customHeight="1" x14ac:dyDescent="0.25">
      <c r="A381" s="79" t="s">
        <v>84</v>
      </c>
      <c r="B381" s="79"/>
      <c r="C381" s="79"/>
      <c r="D381" s="79"/>
      <c r="E381" s="75"/>
      <c r="F381" s="3" t="s">
        <v>58</v>
      </c>
      <c r="G381" s="3" t="s">
        <v>11</v>
      </c>
      <c r="H381" s="88" t="s">
        <v>599</v>
      </c>
      <c r="I381" s="3" t="s">
        <v>85</v>
      </c>
      <c r="J381" s="15" t="e">
        <f>'6.ВС'!#REF!</f>
        <v>#REF!</v>
      </c>
      <c r="K381" s="15" t="e">
        <f>'6.ВС'!#REF!</f>
        <v>#REF!</v>
      </c>
      <c r="L381" s="15" t="e">
        <f>'6.ВС'!#REF!</f>
        <v>#REF!</v>
      </c>
    </row>
    <row r="382" spans="1:12" ht="27.75" customHeight="1" x14ac:dyDescent="0.25">
      <c r="A382" s="79" t="s">
        <v>251</v>
      </c>
      <c r="B382" s="79"/>
      <c r="C382" s="79"/>
      <c r="D382" s="79"/>
      <c r="E382" s="75">
        <v>851</v>
      </c>
      <c r="F382" s="3" t="s">
        <v>58</v>
      </c>
      <c r="G382" s="3" t="s">
        <v>11</v>
      </c>
      <c r="H382" s="88" t="s">
        <v>594</v>
      </c>
      <c r="I382" s="3"/>
      <c r="J382" s="15">
        <f t="shared" ref="J382:L383" si="160">J383</f>
        <v>123599</v>
      </c>
      <c r="K382" s="15">
        <f t="shared" si="160"/>
        <v>123599</v>
      </c>
      <c r="L382" s="15">
        <f t="shared" si="160"/>
        <v>123599</v>
      </c>
    </row>
    <row r="383" spans="1:12" ht="27.75" customHeight="1" x14ac:dyDescent="0.25">
      <c r="A383" s="79" t="s">
        <v>20</v>
      </c>
      <c r="B383" s="79"/>
      <c r="C383" s="79"/>
      <c r="D383" s="79"/>
      <c r="E383" s="75">
        <v>851</v>
      </c>
      <c r="F383" s="3" t="s">
        <v>58</v>
      </c>
      <c r="G383" s="3" t="s">
        <v>11</v>
      </c>
      <c r="H383" s="88" t="s">
        <v>594</v>
      </c>
      <c r="I383" s="3" t="s">
        <v>21</v>
      </c>
      <c r="J383" s="15">
        <f t="shared" si="160"/>
        <v>123599</v>
      </c>
      <c r="K383" s="15">
        <f t="shared" si="160"/>
        <v>123599</v>
      </c>
      <c r="L383" s="15">
        <f t="shared" si="160"/>
        <v>123599</v>
      </c>
    </row>
    <row r="384" spans="1:12" ht="27.75" customHeight="1" x14ac:dyDescent="0.25">
      <c r="A384" s="79" t="s">
        <v>9</v>
      </c>
      <c r="B384" s="79"/>
      <c r="C384" s="79"/>
      <c r="D384" s="79"/>
      <c r="E384" s="75">
        <v>851</v>
      </c>
      <c r="F384" s="3" t="s">
        <v>58</v>
      </c>
      <c r="G384" s="3" t="s">
        <v>11</v>
      </c>
      <c r="H384" s="88" t="s">
        <v>594</v>
      </c>
      <c r="I384" s="3" t="s">
        <v>22</v>
      </c>
      <c r="J384" s="15">
        <f>'6.ВС'!J174</f>
        <v>123599</v>
      </c>
      <c r="K384" s="15">
        <f>'6.ВС'!K174</f>
        <v>123599</v>
      </c>
      <c r="L384" s="15">
        <f>'6.ВС'!L174</f>
        <v>123599</v>
      </c>
    </row>
    <row r="385" spans="1:12" ht="27.75" customHeight="1" x14ac:dyDescent="0.25">
      <c r="A385" s="78" t="s">
        <v>90</v>
      </c>
      <c r="B385" s="79"/>
      <c r="C385" s="79"/>
      <c r="D385" s="79"/>
      <c r="E385" s="75">
        <v>851</v>
      </c>
      <c r="F385" s="3" t="s">
        <v>58</v>
      </c>
      <c r="G385" s="3" t="s">
        <v>13</v>
      </c>
      <c r="H385" s="4"/>
      <c r="I385" s="3"/>
      <c r="J385" s="92">
        <f t="shared" ref="J385:L387" si="161">J386</f>
        <v>5000</v>
      </c>
      <c r="K385" s="92">
        <f t="shared" si="161"/>
        <v>5000</v>
      </c>
      <c r="L385" s="92">
        <f t="shared" si="161"/>
        <v>0</v>
      </c>
    </row>
    <row r="386" spans="1:12" ht="27.75" customHeight="1" x14ac:dyDescent="0.25">
      <c r="A386" s="78" t="s">
        <v>91</v>
      </c>
      <c r="B386" s="79"/>
      <c r="C386" s="79"/>
      <c r="D386" s="79"/>
      <c r="E386" s="75">
        <v>851</v>
      </c>
      <c r="F386" s="3" t="s">
        <v>58</v>
      </c>
      <c r="G386" s="3" t="s">
        <v>13</v>
      </c>
      <c r="H386" s="89" t="s">
        <v>601</v>
      </c>
      <c r="I386" s="3"/>
      <c r="J386" s="15">
        <f t="shared" si="161"/>
        <v>5000</v>
      </c>
      <c r="K386" s="15">
        <f t="shared" si="161"/>
        <v>5000</v>
      </c>
      <c r="L386" s="15">
        <f t="shared" si="161"/>
        <v>0</v>
      </c>
    </row>
    <row r="387" spans="1:12" ht="27.75" customHeight="1" x14ac:dyDescent="0.25">
      <c r="A387" s="79" t="s">
        <v>20</v>
      </c>
      <c r="B387" s="78"/>
      <c r="C387" s="78"/>
      <c r="D387" s="78"/>
      <c r="E387" s="75">
        <v>851</v>
      </c>
      <c r="F387" s="3" t="s">
        <v>58</v>
      </c>
      <c r="G387" s="3" t="s">
        <v>13</v>
      </c>
      <c r="H387" s="89" t="s">
        <v>601</v>
      </c>
      <c r="I387" s="3" t="s">
        <v>21</v>
      </c>
      <c r="J387" s="15">
        <f t="shared" si="161"/>
        <v>5000</v>
      </c>
      <c r="K387" s="15">
        <f t="shared" si="161"/>
        <v>5000</v>
      </c>
      <c r="L387" s="15">
        <f t="shared" si="161"/>
        <v>0</v>
      </c>
    </row>
    <row r="388" spans="1:12" ht="27.75" customHeight="1" x14ac:dyDescent="0.25">
      <c r="A388" s="79" t="s">
        <v>9</v>
      </c>
      <c r="B388" s="79"/>
      <c r="C388" s="79"/>
      <c r="D388" s="79"/>
      <c r="E388" s="75">
        <v>851</v>
      </c>
      <c r="F388" s="3" t="s">
        <v>58</v>
      </c>
      <c r="G388" s="3" t="s">
        <v>13</v>
      </c>
      <c r="H388" s="89" t="s">
        <v>601</v>
      </c>
      <c r="I388" s="3" t="s">
        <v>22</v>
      </c>
      <c r="J388" s="15">
        <f>'6.ВС'!J178</f>
        <v>5000</v>
      </c>
      <c r="K388" s="15">
        <f>'6.ВС'!K178</f>
        <v>5000</v>
      </c>
      <c r="L388" s="15">
        <f>'6.ВС'!L178</f>
        <v>0</v>
      </c>
    </row>
    <row r="389" spans="1:12" ht="27.75" customHeight="1" x14ac:dyDescent="0.25">
      <c r="A389" s="78" t="s">
        <v>92</v>
      </c>
      <c r="B389" s="79"/>
      <c r="C389" s="79"/>
      <c r="D389" s="79"/>
      <c r="E389" s="75">
        <v>852</v>
      </c>
      <c r="F389" s="3" t="s">
        <v>93</v>
      </c>
      <c r="G389" s="3"/>
      <c r="H389" s="4"/>
      <c r="I389" s="3"/>
      <c r="J389" s="15" t="e">
        <f t="shared" ref="J389:L389" si="162">J390+J394+J398+J418</f>
        <v>#REF!</v>
      </c>
      <c r="K389" s="15" t="e">
        <f t="shared" si="162"/>
        <v>#REF!</v>
      </c>
      <c r="L389" s="15" t="e">
        <f t="shared" si="162"/>
        <v>#REF!</v>
      </c>
    </row>
    <row r="390" spans="1:12" ht="27.75" customHeight="1" x14ac:dyDescent="0.25">
      <c r="A390" s="78" t="s">
        <v>94</v>
      </c>
      <c r="B390" s="79"/>
      <c r="C390" s="79"/>
      <c r="D390" s="79"/>
      <c r="E390" s="75">
        <v>851</v>
      </c>
      <c r="F390" s="3" t="s">
        <v>93</v>
      </c>
      <c r="G390" s="3" t="s">
        <v>11</v>
      </c>
      <c r="H390" s="4"/>
      <c r="I390" s="3"/>
      <c r="J390" s="15">
        <f t="shared" ref="J390:L392" si="163">J391</f>
        <v>3235700</v>
      </c>
      <c r="K390" s="15">
        <f t="shared" si="163"/>
        <v>3235700</v>
      </c>
      <c r="L390" s="15">
        <f t="shared" si="163"/>
        <v>1496245.11</v>
      </c>
    </row>
    <row r="391" spans="1:12" ht="27.75" customHeight="1" x14ac:dyDescent="0.25">
      <c r="A391" s="78" t="s">
        <v>95</v>
      </c>
      <c r="B391" s="79"/>
      <c r="C391" s="79"/>
      <c r="D391" s="79"/>
      <c r="E391" s="75">
        <v>851</v>
      </c>
      <c r="F391" s="3" t="s">
        <v>93</v>
      </c>
      <c r="G391" s="3" t="s">
        <v>11</v>
      </c>
      <c r="H391" s="89" t="s">
        <v>602</v>
      </c>
      <c r="I391" s="3"/>
      <c r="J391" s="15">
        <f t="shared" si="163"/>
        <v>3235700</v>
      </c>
      <c r="K391" s="15">
        <f t="shared" si="163"/>
        <v>3235700</v>
      </c>
      <c r="L391" s="15">
        <f t="shared" si="163"/>
        <v>1496245.11</v>
      </c>
    </row>
    <row r="392" spans="1:12" ht="27.75" customHeight="1" x14ac:dyDescent="0.25">
      <c r="A392" s="78" t="s">
        <v>96</v>
      </c>
      <c r="B392" s="78"/>
      <c r="C392" s="78"/>
      <c r="D392" s="78"/>
      <c r="E392" s="75">
        <v>851</v>
      </c>
      <c r="F392" s="3" t="s">
        <v>93</v>
      </c>
      <c r="G392" s="3" t="s">
        <v>11</v>
      </c>
      <c r="H392" s="89" t="s">
        <v>602</v>
      </c>
      <c r="I392" s="3" t="s">
        <v>97</v>
      </c>
      <c r="J392" s="15">
        <f t="shared" si="163"/>
        <v>3235700</v>
      </c>
      <c r="K392" s="15">
        <f t="shared" si="163"/>
        <v>3235700</v>
      </c>
      <c r="L392" s="15">
        <f t="shared" si="163"/>
        <v>1496245.11</v>
      </c>
    </row>
    <row r="393" spans="1:12" ht="27.75" customHeight="1" x14ac:dyDescent="0.25">
      <c r="A393" s="78" t="s">
        <v>98</v>
      </c>
      <c r="B393" s="79"/>
      <c r="C393" s="79"/>
      <c r="D393" s="19"/>
      <c r="E393" s="75">
        <v>851</v>
      </c>
      <c r="F393" s="3" t="s">
        <v>93</v>
      </c>
      <c r="G393" s="3" t="s">
        <v>11</v>
      </c>
      <c r="H393" s="89" t="s">
        <v>602</v>
      </c>
      <c r="I393" s="3" t="s">
        <v>99</v>
      </c>
      <c r="J393" s="15">
        <f>'6.ВС'!J183</f>
        <v>3235700</v>
      </c>
      <c r="K393" s="15">
        <f>'6.ВС'!K183</f>
        <v>3235700</v>
      </c>
      <c r="L393" s="15">
        <f>'6.ВС'!L183</f>
        <v>1496245.11</v>
      </c>
    </row>
    <row r="394" spans="1:12" ht="27.75" customHeight="1" x14ac:dyDescent="0.25">
      <c r="A394" s="78" t="s">
        <v>100</v>
      </c>
      <c r="B394" s="79"/>
      <c r="C394" s="79"/>
      <c r="D394" s="79"/>
      <c r="E394" s="75">
        <v>852</v>
      </c>
      <c r="F394" s="3" t="s">
        <v>93</v>
      </c>
      <c r="G394" s="3" t="s">
        <v>46</v>
      </c>
      <c r="H394" s="4"/>
      <c r="I394" s="3"/>
      <c r="J394" s="15" t="e">
        <f t="shared" ref="J394:L396" si="164">J395</f>
        <v>#REF!</v>
      </c>
      <c r="K394" s="15" t="e">
        <f t="shared" si="164"/>
        <v>#REF!</v>
      </c>
      <c r="L394" s="15" t="e">
        <f t="shared" si="164"/>
        <v>#REF!</v>
      </c>
    </row>
    <row r="395" spans="1:12" ht="27.75" customHeight="1" x14ac:dyDescent="0.25">
      <c r="A395" s="78" t="s">
        <v>128</v>
      </c>
      <c r="B395" s="79"/>
      <c r="C395" s="79"/>
      <c r="D395" s="79"/>
      <c r="E395" s="75">
        <v>852</v>
      </c>
      <c r="F395" s="56" t="s">
        <v>93</v>
      </c>
      <c r="G395" s="56" t="s">
        <v>46</v>
      </c>
      <c r="H395" s="118" t="s">
        <v>634</v>
      </c>
      <c r="I395" s="56"/>
      <c r="J395" s="15" t="e">
        <f t="shared" si="164"/>
        <v>#REF!</v>
      </c>
      <c r="K395" s="15" t="e">
        <f t="shared" si="164"/>
        <v>#REF!</v>
      </c>
      <c r="L395" s="15" t="e">
        <f t="shared" si="164"/>
        <v>#REF!</v>
      </c>
    </row>
    <row r="396" spans="1:12" ht="27.75" customHeight="1" x14ac:dyDescent="0.25">
      <c r="A396" s="78" t="s">
        <v>96</v>
      </c>
      <c r="B396" s="78"/>
      <c r="C396" s="78"/>
      <c r="D396" s="78"/>
      <c r="E396" s="75">
        <v>852</v>
      </c>
      <c r="F396" s="56" t="s">
        <v>93</v>
      </c>
      <c r="G396" s="56" t="s">
        <v>46</v>
      </c>
      <c r="H396" s="118" t="s">
        <v>634</v>
      </c>
      <c r="I396" s="56" t="s">
        <v>97</v>
      </c>
      <c r="J396" s="15" t="e">
        <f t="shared" si="164"/>
        <v>#REF!</v>
      </c>
      <c r="K396" s="15" t="e">
        <f t="shared" si="164"/>
        <v>#REF!</v>
      </c>
      <c r="L396" s="15" t="e">
        <f t="shared" si="164"/>
        <v>#REF!</v>
      </c>
    </row>
    <row r="397" spans="1:12" ht="27.75" customHeight="1" x14ac:dyDescent="0.25">
      <c r="A397" s="78" t="s">
        <v>98</v>
      </c>
      <c r="B397" s="78"/>
      <c r="C397" s="78"/>
      <c r="D397" s="78"/>
      <c r="E397" s="75">
        <v>852</v>
      </c>
      <c r="F397" s="56" t="s">
        <v>93</v>
      </c>
      <c r="G397" s="56" t="s">
        <v>46</v>
      </c>
      <c r="H397" s="118" t="s">
        <v>634</v>
      </c>
      <c r="I397" s="56" t="s">
        <v>99</v>
      </c>
      <c r="J397" s="15" t="e">
        <f>'6.ВС'!#REF!</f>
        <v>#REF!</v>
      </c>
      <c r="K397" s="15" t="e">
        <f>'6.ВС'!#REF!</f>
        <v>#REF!</v>
      </c>
      <c r="L397" s="15" t="e">
        <f>'6.ВС'!#REF!</f>
        <v>#REF!</v>
      </c>
    </row>
    <row r="398" spans="1:12" ht="27.75" customHeight="1" x14ac:dyDescent="0.25">
      <c r="A398" s="78" t="s">
        <v>102</v>
      </c>
      <c r="B398" s="79"/>
      <c r="C398" s="79"/>
      <c r="D398" s="79"/>
      <c r="E398" s="75">
        <v>852</v>
      </c>
      <c r="F398" s="3" t="s">
        <v>93</v>
      </c>
      <c r="G398" s="3" t="s">
        <v>13</v>
      </c>
      <c r="H398" s="4"/>
      <c r="I398" s="3"/>
      <c r="J398" s="15" t="e">
        <f t="shared" ref="J398:L398" si="165">J402+J399+J408+J405+J411+J415</f>
        <v>#REF!</v>
      </c>
      <c r="K398" s="15" t="e">
        <f t="shared" si="165"/>
        <v>#REF!</v>
      </c>
      <c r="L398" s="15" t="e">
        <f t="shared" si="165"/>
        <v>#REF!</v>
      </c>
    </row>
    <row r="399" spans="1:12" ht="27.75" customHeight="1" x14ac:dyDescent="0.25">
      <c r="A399" s="78" t="s">
        <v>244</v>
      </c>
      <c r="B399" s="79"/>
      <c r="C399" s="79"/>
      <c r="D399" s="79"/>
      <c r="E399" s="75">
        <v>851</v>
      </c>
      <c r="F399" s="4" t="s">
        <v>93</v>
      </c>
      <c r="G399" s="4" t="s">
        <v>13</v>
      </c>
      <c r="H399" s="89" t="s">
        <v>603</v>
      </c>
      <c r="I399" s="4"/>
      <c r="J399" s="15">
        <f t="shared" ref="J399:L400" si="166">J400</f>
        <v>9026160</v>
      </c>
      <c r="K399" s="15">
        <f t="shared" si="166"/>
        <v>10179475.66</v>
      </c>
      <c r="L399" s="15">
        <f t="shared" si="166"/>
        <v>8660023.6600000001</v>
      </c>
    </row>
    <row r="400" spans="1:12" ht="27.75" customHeight="1" x14ac:dyDescent="0.25">
      <c r="A400" s="79" t="s">
        <v>71</v>
      </c>
      <c r="B400" s="79"/>
      <c r="C400" s="79"/>
      <c r="D400" s="79"/>
      <c r="E400" s="75">
        <v>851</v>
      </c>
      <c r="F400" s="4" t="s">
        <v>93</v>
      </c>
      <c r="G400" s="4" t="s">
        <v>13</v>
      </c>
      <c r="H400" s="89" t="s">
        <v>603</v>
      </c>
      <c r="I400" s="4" t="s">
        <v>72</v>
      </c>
      <c r="J400" s="15">
        <f t="shared" si="166"/>
        <v>9026160</v>
      </c>
      <c r="K400" s="15">
        <f t="shared" si="166"/>
        <v>10179475.66</v>
      </c>
      <c r="L400" s="15">
        <f t="shared" si="166"/>
        <v>8660023.6600000001</v>
      </c>
    </row>
    <row r="401" spans="1:12" ht="27.75" customHeight="1" x14ac:dyDescent="0.25">
      <c r="A401" s="79" t="s">
        <v>73</v>
      </c>
      <c r="B401" s="79"/>
      <c r="C401" s="79"/>
      <c r="D401" s="79"/>
      <c r="E401" s="75">
        <v>851</v>
      </c>
      <c r="F401" s="4" t="s">
        <v>93</v>
      </c>
      <c r="G401" s="4" t="s">
        <v>13</v>
      </c>
      <c r="H401" s="89" t="s">
        <v>603</v>
      </c>
      <c r="I401" s="4" t="s">
        <v>74</v>
      </c>
      <c r="J401" s="15">
        <f>'6.ВС'!J187</f>
        <v>9026160</v>
      </c>
      <c r="K401" s="15">
        <f>'6.ВС'!K187</f>
        <v>10179475.66</v>
      </c>
      <c r="L401" s="15">
        <f>'6.ВС'!L187</f>
        <v>8660023.6600000001</v>
      </c>
    </row>
    <row r="402" spans="1:12" ht="27.75" customHeight="1" x14ac:dyDescent="0.25">
      <c r="A402" s="78" t="s">
        <v>257</v>
      </c>
      <c r="B402" s="78"/>
      <c r="C402" s="78"/>
      <c r="D402" s="78"/>
      <c r="E402" s="75">
        <v>851</v>
      </c>
      <c r="F402" s="3" t="s">
        <v>93</v>
      </c>
      <c r="G402" s="3" t="s">
        <v>13</v>
      </c>
      <c r="H402" s="89" t="s">
        <v>604</v>
      </c>
      <c r="I402" s="3"/>
      <c r="J402" s="15">
        <f t="shared" ref="J402:L403" si="167">J403</f>
        <v>3151297.8</v>
      </c>
      <c r="K402" s="15">
        <f t="shared" si="167"/>
        <v>3151297.8</v>
      </c>
      <c r="L402" s="15">
        <f t="shared" si="167"/>
        <v>3151297.8</v>
      </c>
    </row>
    <row r="403" spans="1:12" ht="27.75" customHeight="1" x14ac:dyDescent="0.25">
      <c r="A403" s="78" t="s">
        <v>96</v>
      </c>
      <c r="B403" s="78"/>
      <c r="C403" s="78"/>
      <c r="D403" s="78"/>
      <c r="E403" s="75">
        <v>851</v>
      </c>
      <c r="F403" s="3" t="s">
        <v>93</v>
      </c>
      <c r="G403" s="3" t="s">
        <v>13</v>
      </c>
      <c r="H403" s="89" t="s">
        <v>604</v>
      </c>
      <c r="I403" s="3" t="s">
        <v>97</v>
      </c>
      <c r="J403" s="15">
        <f t="shared" si="167"/>
        <v>3151297.8</v>
      </c>
      <c r="K403" s="15">
        <f t="shared" si="167"/>
        <v>3151297.8</v>
      </c>
      <c r="L403" s="15">
        <f t="shared" si="167"/>
        <v>3151297.8</v>
      </c>
    </row>
    <row r="404" spans="1:12" ht="27.75" customHeight="1" x14ac:dyDescent="0.25">
      <c r="A404" s="78" t="s">
        <v>98</v>
      </c>
      <c r="B404" s="78"/>
      <c r="C404" s="78"/>
      <c r="D404" s="78"/>
      <c r="E404" s="75">
        <v>851</v>
      </c>
      <c r="F404" s="3" t="s">
        <v>93</v>
      </c>
      <c r="G404" s="3" t="s">
        <v>13</v>
      </c>
      <c r="H404" s="89" t="s">
        <v>604</v>
      </c>
      <c r="I404" s="3" t="s">
        <v>99</v>
      </c>
      <c r="J404" s="15">
        <f>'6.ВС'!J190</f>
        <v>3151297.8</v>
      </c>
      <c r="K404" s="15">
        <f>'6.ВС'!K190</f>
        <v>3151297.8</v>
      </c>
      <c r="L404" s="15">
        <f>'6.ВС'!L190</f>
        <v>3151297.8</v>
      </c>
    </row>
    <row r="405" spans="1:12" ht="27.75" customHeight="1" x14ac:dyDescent="0.25">
      <c r="A405" s="78" t="s">
        <v>129</v>
      </c>
      <c r="B405" s="79"/>
      <c r="C405" s="79"/>
      <c r="D405" s="79"/>
      <c r="E405" s="75">
        <v>852</v>
      </c>
      <c r="F405" s="3" t="s">
        <v>93</v>
      </c>
      <c r="G405" s="3" t="s">
        <v>13</v>
      </c>
      <c r="H405" s="89" t="s">
        <v>635</v>
      </c>
      <c r="I405" s="3"/>
      <c r="J405" s="15">
        <f t="shared" ref="J405:L406" si="168">J406</f>
        <v>867418</v>
      </c>
      <c r="K405" s="15">
        <f t="shared" si="168"/>
        <v>867418</v>
      </c>
      <c r="L405" s="15">
        <f t="shared" si="168"/>
        <v>355274.44</v>
      </c>
    </row>
    <row r="406" spans="1:12" ht="27.75" customHeight="1" x14ac:dyDescent="0.25">
      <c r="A406" s="78" t="s">
        <v>96</v>
      </c>
      <c r="B406" s="78"/>
      <c r="C406" s="78"/>
      <c r="D406" s="78"/>
      <c r="E406" s="75">
        <v>852</v>
      </c>
      <c r="F406" s="3" t="s">
        <v>93</v>
      </c>
      <c r="G406" s="3" t="s">
        <v>13</v>
      </c>
      <c r="H406" s="89" t="s">
        <v>635</v>
      </c>
      <c r="I406" s="3" t="s">
        <v>97</v>
      </c>
      <c r="J406" s="15">
        <f t="shared" si="168"/>
        <v>867418</v>
      </c>
      <c r="K406" s="15">
        <f t="shared" si="168"/>
        <v>867418</v>
      </c>
      <c r="L406" s="15">
        <f t="shared" si="168"/>
        <v>355274.44</v>
      </c>
    </row>
    <row r="407" spans="1:12" ht="27.75" customHeight="1" x14ac:dyDescent="0.25">
      <c r="A407" s="78" t="s">
        <v>98</v>
      </c>
      <c r="B407" s="78"/>
      <c r="C407" s="78"/>
      <c r="D407" s="78"/>
      <c r="E407" s="75">
        <v>852</v>
      </c>
      <c r="F407" s="3" t="s">
        <v>93</v>
      </c>
      <c r="G407" s="3" t="s">
        <v>13</v>
      </c>
      <c r="H407" s="89" t="s">
        <v>635</v>
      </c>
      <c r="I407" s="3" t="s">
        <v>99</v>
      </c>
      <c r="J407" s="15">
        <f>'6.ВС'!J322</f>
        <v>867418</v>
      </c>
      <c r="K407" s="15">
        <f>'6.ВС'!K322</f>
        <v>867418</v>
      </c>
      <c r="L407" s="15">
        <f>'6.ВС'!L322</f>
        <v>355274.44</v>
      </c>
    </row>
    <row r="408" spans="1:12" ht="27.75" customHeight="1" x14ac:dyDescent="0.25">
      <c r="A408" s="78" t="s">
        <v>128</v>
      </c>
      <c r="B408" s="79"/>
      <c r="C408" s="79"/>
      <c r="D408" s="79"/>
      <c r="E408" s="75">
        <v>852</v>
      </c>
      <c r="F408" s="3" t="s">
        <v>93</v>
      </c>
      <c r="G408" s="3" t="s">
        <v>13</v>
      </c>
      <c r="H408" s="89" t="s">
        <v>634</v>
      </c>
      <c r="I408" s="3"/>
      <c r="J408" s="15">
        <f t="shared" ref="J408:L409" si="169">J409</f>
        <v>267600</v>
      </c>
      <c r="K408" s="15">
        <f t="shared" si="169"/>
        <v>267600</v>
      </c>
      <c r="L408" s="15">
        <f t="shared" si="169"/>
        <v>45200</v>
      </c>
    </row>
    <row r="409" spans="1:12" ht="27.75" customHeight="1" x14ac:dyDescent="0.25">
      <c r="A409" s="78" t="s">
        <v>96</v>
      </c>
      <c r="B409" s="78"/>
      <c r="C409" s="78"/>
      <c r="D409" s="78"/>
      <c r="E409" s="75">
        <v>852</v>
      </c>
      <c r="F409" s="3" t="s">
        <v>93</v>
      </c>
      <c r="G409" s="3" t="s">
        <v>13</v>
      </c>
      <c r="H409" s="89" t="s">
        <v>634</v>
      </c>
      <c r="I409" s="3" t="s">
        <v>97</v>
      </c>
      <c r="J409" s="15">
        <f t="shared" si="169"/>
        <v>267600</v>
      </c>
      <c r="K409" s="15">
        <f t="shared" si="169"/>
        <v>267600</v>
      </c>
      <c r="L409" s="15">
        <f t="shared" si="169"/>
        <v>45200</v>
      </c>
    </row>
    <row r="410" spans="1:12" ht="27.75" customHeight="1" x14ac:dyDescent="0.25">
      <c r="A410" s="78" t="s">
        <v>98</v>
      </c>
      <c r="B410" s="78"/>
      <c r="C410" s="78"/>
      <c r="D410" s="78"/>
      <c r="E410" s="75">
        <v>852</v>
      </c>
      <c r="F410" s="3" t="s">
        <v>93</v>
      </c>
      <c r="G410" s="3" t="s">
        <v>13</v>
      </c>
      <c r="H410" s="89" t="s">
        <v>634</v>
      </c>
      <c r="I410" s="3" t="s">
        <v>99</v>
      </c>
      <c r="J410" s="15">
        <f>'6.ВС'!J325</f>
        <v>267600</v>
      </c>
      <c r="K410" s="15">
        <f>'6.ВС'!K325</f>
        <v>267600</v>
      </c>
      <c r="L410" s="15">
        <f>'6.ВС'!L325</f>
        <v>45200</v>
      </c>
    </row>
    <row r="411" spans="1:12" ht="27.75" customHeight="1" x14ac:dyDescent="0.25">
      <c r="A411" s="79" t="s">
        <v>685</v>
      </c>
      <c r="B411" s="78"/>
      <c r="C411" s="78"/>
      <c r="D411" s="78"/>
      <c r="E411" s="75"/>
      <c r="F411" s="3" t="s">
        <v>93</v>
      </c>
      <c r="G411" s="3" t="s">
        <v>13</v>
      </c>
      <c r="H411" s="89" t="s">
        <v>636</v>
      </c>
      <c r="I411" s="3"/>
      <c r="J411" s="15">
        <f t="shared" ref="J411:L411" si="170">J412</f>
        <v>7546540</v>
      </c>
      <c r="K411" s="15">
        <f t="shared" si="170"/>
        <v>5054940</v>
      </c>
      <c r="L411" s="15">
        <f t="shared" si="170"/>
        <v>2300453.7999999998</v>
      </c>
    </row>
    <row r="412" spans="1:12" ht="27.75" customHeight="1" x14ac:dyDescent="0.25">
      <c r="A412" s="78" t="s">
        <v>96</v>
      </c>
      <c r="B412" s="78"/>
      <c r="C412" s="78"/>
      <c r="D412" s="78"/>
      <c r="E412" s="75">
        <v>852</v>
      </c>
      <c r="F412" s="3" t="s">
        <v>93</v>
      </c>
      <c r="G412" s="3" t="s">
        <v>13</v>
      </c>
      <c r="H412" s="89" t="s">
        <v>636</v>
      </c>
      <c r="I412" s="3" t="s">
        <v>97</v>
      </c>
      <c r="J412" s="15">
        <f t="shared" ref="J412:L412" si="171">J413+J414</f>
        <v>7546540</v>
      </c>
      <c r="K412" s="15">
        <f t="shared" si="171"/>
        <v>5054940</v>
      </c>
      <c r="L412" s="15">
        <f t="shared" si="171"/>
        <v>2300453.7999999998</v>
      </c>
    </row>
    <row r="413" spans="1:12" ht="27.75" customHeight="1" x14ac:dyDescent="0.25">
      <c r="A413" s="78" t="s">
        <v>105</v>
      </c>
      <c r="B413" s="78"/>
      <c r="C413" s="78"/>
      <c r="D413" s="78"/>
      <c r="E413" s="75">
        <v>852</v>
      </c>
      <c r="F413" s="3" t="s">
        <v>93</v>
      </c>
      <c r="G413" s="3" t="s">
        <v>13</v>
      </c>
      <c r="H413" s="89" t="s">
        <v>636</v>
      </c>
      <c r="I413" s="3" t="s">
        <v>106</v>
      </c>
      <c r="J413" s="15">
        <f>'6.ВС'!J328</f>
        <v>5587309</v>
      </c>
      <c r="K413" s="15">
        <f>'6.ВС'!K328</f>
        <v>3521497</v>
      </c>
      <c r="L413" s="15">
        <f>'6.ВС'!L328</f>
        <v>1640771.24</v>
      </c>
    </row>
    <row r="414" spans="1:12" ht="27.75" customHeight="1" x14ac:dyDescent="0.25">
      <c r="A414" s="78" t="s">
        <v>98</v>
      </c>
      <c r="B414" s="78"/>
      <c r="C414" s="78"/>
      <c r="D414" s="78"/>
      <c r="E414" s="75">
        <v>852</v>
      </c>
      <c r="F414" s="3" t="s">
        <v>93</v>
      </c>
      <c r="G414" s="3" t="s">
        <v>13</v>
      </c>
      <c r="H414" s="89" t="s">
        <v>636</v>
      </c>
      <c r="I414" s="3" t="s">
        <v>99</v>
      </c>
      <c r="J414" s="15">
        <f>'6.ВС'!J329</f>
        <v>1959231</v>
      </c>
      <c r="K414" s="15">
        <f>'6.ВС'!K329</f>
        <v>1533443</v>
      </c>
      <c r="L414" s="15">
        <f>'6.ВС'!L329</f>
        <v>659682.56000000006</v>
      </c>
    </row>
    <row r="415" spans="1:12" ht="27.75" customHeight="1" x14ac:dyDescent="0.25">
      <c r="A415" s="78" t="s">
        <v>130</v>
      </c>
      <c r="B415" s="78"/>
      <c r="C415" s="78"/>
      <c r="D415" s="78"/>
      <c r="E415" s="75">
        <v>852</v>
      </c>
      <c r="F415" s="3" t="s">
        <v>93</v>
      </c>
      <c r="G415" s="3" t="s">
        <v>13</v>
      </c>
      <c r="H415" s="89" t="s">
        <v>637</v>
      </c>
      <c r="I415" s="3"/>
      <c r="J415" s="15" t="e">
        <f t="shared" ref="J415:L416" si="172">J416</f>
        <v>#REF!</v>
      </c>
      <c r="K415" s="15" t="e">
        <f t="shared" si="172"/>
        <v>#REF!</v>
      </c>
      <c r="L415" s="15" t="e">
        <f t="shared" si="172"/>
        <v>#REF!</v>
      </c>
    </row>
    <row r="416" spans="1:12" ht="27.75" customHeight="1" x14ac:dyDescent="0.25">
      <c r="A416" s="78" t="s">
        <v>96</v>
      </c>
      <c r="B416" s="78"/>
      <c r="C416" s="78"/>
      <c r="D416" s="78"/>
      <c r="E416" s="75">
        <v>852</v>
      </c>
      <c r="F416" s="3" t="s">
        <v>93</v>
      </c>
      <c r="G416" s="3" t="s">
        <v>13</v>
      </c>
      <c r="H416" s="89" t="s">
        <v>637</v>
      </c>
      <c r="I416" s="3" t="s">
        <v>97</v>
      </c>
      <c r="J416" s="15" t="e">
        <f t="shared" si="172"/>
        <v>#REF!</v>
      </c>
      <c r="K416" s="15" t="e">
        <f t="shared" si="172"/>
        <v>#REF!</v>
      </c>
      <c r="L416" s="15" t="e">
        <f t="shared" si="172"/>
        <v>#REF!</v>
      </c>
    </row>
    <row r="417" spans="1:12" ht="27.75" customHeight="1" x14ac:dyDescent="0.25">
      <c r="A417" s="78" t="s">
        <v>105</v>
      </c>
      <c r="B417" s="78"/>
      <c r="C417" s="78"/>
      <c r="D417" s="78"/>
      <c r="E417" s="75">
        <v>852</v>
      </c>
      <c r="F417" s="3" t="s">
        <v>93</v>
      </c>
      <c r="G417" s="3" t="s">
        <v>13</v>
      </c>
      <c r="H417" s="89" t="s">
        <v>637</v>
      </c>
      <c r="I417" s="3" t="s">
        <v>106</v>
      </c>
      <c r="J417" s="15" t="e">
        <f>'6.ВС'!#REF!</f>
        <v>#REF!</v>
      </c>
      <c r="K417" s="15" t="e">
        <f>'6.ВС'!#REF!</f>
        <v>#REF!</v>
      </c>
      <c r="L417" s="15" t="e">
        <f>'6.ВС'!#REF!</f>
        <v>#REF!</v>
      </c>
    </row>
    <row r="418" spans="1:12" ht="27.75" customHeight="1" x14ac:dyDescent="0.25">
      <c r="A418" s="78" t="s">
        <v>103</v>
      </c>
      <c r="B418" s="79"/>
      <c r="C418" s="79"/>
      <c r="D418" s="79"/>
      <c r="E418" s="75">
        <v>852</v>
      </c>
      <c r="F418" s="3" t="s">
        <v>93</v>
      </c>
      <c r="G418" s="3" t="s">
        <v>104</v>
      </c>
      <c r="H418" s="4"/>
      <c r="I418" s="3"/>
      <c r="J418" s="15">
        <f t="shared" ref="J418:L418" si="173">J419+J422</f>
        <v>67000</v>
      </c>
      <c r="K418" s="15">
        <f t="shared" si="173"/>
        <v>123000</v>
      </c>
      <c r="L418" s="15">
        <f t="shared" si="173"/>
        <v>87000</v>
      </c>
    </row>
    <row r="419" spans="1:12" ht="27.75" customHeight="1" x14ac:dyDescent="0.25">
      <c r="A419" s="78" t="s">
        <v>687</v>
      </c>
      <c r="B419" s="79"/>
      <c r="C419" s="79"/>
      <c r="D419" s="79"/>
      <c r="E419" s="75">
        <v>852</v>
      </c>
      <c r="F419" s="4" t="s">
        <v>93</v>
      </c>
      <c r="G419" s="4" t="s">
        <v>104</v>
      </c>
      <c r="H419" s="89" t="s">
        <v>639</v>
      </c>
      <c r="I419" s="3"/>
      <c r="J419" s="15">
        <f t="shared" ref="J419:L420" si="174">J420</f>
        <v>47000</v>
      </c>
      <c r="K419" s="15">
        <f t="shared" si="174"/>
        <v>43000</v>
      </c>
      <c r="L419" s="15">
        <f t="shared" si="174"/>
        <v>7000</v>
      </c>
    </row>
    <row r="420" spans="1:12" ht="27.75" customHeight="1" x14ac:dyDescent="0.25">
      <c r="A420" s="79" t="s">
        <v>20</v>
      </c>
      <c r="B420" s="79"/>
      <c r="C420" s="79"/>
      <c r="D420" s="79"/>
      <c r="E420" s="75">
        <v>852</v>
      </c>
      <c r="F420" s="4" t="s">
        <v>93</v>
      </c>
      <c r="G420" s="4" t="s">
        <v>104</v>
      </c>
      <c r="H420" s="89" t="s">
        <v>639</v>
      </c>
      <c r="I420" s="3" t="s">
        <v>21</v>
      </c>
      <c r="J420" s="15">
        <f t="shared" si="174"/>
        <v>47000</v>
      </c>
      <c r="K420" s="15">
        <f t="shared" si="174"/>
        <v>43000</v>
      </c>
      <c r="L420" s="15">
        <f t="shared" si="174"/>
        <v>7000</v>
      </c>
    </row>
    <row r="421" spans="1:12" ht="27.75" customHeight="1" x14ac:dyDescent="0.25">
      <c r="A421" s="79" t="s">
        <v>9</v>
      </c>
      <c r="B421" s="79"/>
      <c r="C421" s="79"/>
      <c r="D421" s="79"/>
      <c r="E421" s="75">
        <v>852</v>
      </c>
      <c r="F421" s="4" t="s">
        <v>93</v>
      </c>
      <c r="G421" s="4" t="s">
        <v>104</v>
      </c>
      <c r="H421" s="89" t="s">
        <v>639</v>
      </c>
      <c r="I421" s="3" t="s">
        <v>22</v>
      </c>
      <c r="J421" s="15">
        <f>'6.ВС'!J333</f>
        <v>47000</v>
      </c>
      <c r="K421" s="15">
        <f>'6.ВС'!K333</f>
        <v>43000</v>
      </c>
      <c r="L421" s="15">
        <f>'6.ВС'!L333</f>
        <v>7000</v>
      </c>
    </row>
    <row r="422" spans="1:12" ht="27.75" customHeight="1" x14ac:dyDescent="0.25">
      <c r="A422" s="78" t="s">
        <v>101</v>
      </c>
      <c r="B422" s="79"/>
      <c r="C422" s="79"/>
      <c r="D422" s="19"/>
      <c r="E422" s="75">
        <v>851</v>
      </c>
      <c r="F422" s="3" t="s">
        <v>93</v>
      </c>
      <c r="G422" s="3" t="s">
        <v>104</v>
      </c>
      <c r="H422" s="88" t="s">
        <v>224</v>
      </c>
      <c r="I422" s="3"/>
      <c r="J422" s="15">
        <f t="shared" ref="J422:L423" si="175">J423</f>
        <v>20000</v>
      </c>
      <c r="K422" s="15">
        <f t="shared" si="175"/>
        <v>80000</v>
      </c>
      <c r="L422" s="15">
        <f t="shared" si="175"/>
        <v>80000</v>
      </c>
    </row>
    <row r="423" spans="1:12" ht="27.75" customHeight="1" x14ac:dyDescent="0.25">
      <c r="A423" s="78" t="s">
        <v>96</v>
      </c>
      <c r="B423" s="79"/>
      <c r="C423" s="79"/>
      <c r="D423" s="19"/>
      <c r="E423" s="75">
        <v>851</v>
      </c>
      <c r="F423" s="3" t="s">
        <v>93</v>
      </c>
      <c r="G423" s="3" t="s">
        <v>104</v>
      </c>
      <c r="H423" s="88" t="s">
        <v>224</v>
      </c>
      <c r="I423" s="3" t="s">
        <v>97</v>
      </c>
      <c r="J423" s="15">
        <f t="shared" si="175"/>
        <v>20000</v>
      </c>
      <c r="K423" s="15">
        <f t="shared" si="175"/>
        <v>80000</v>
      </c>
      <c r="L423" s="15">
        <f t="shared" si="175"/>
        <v>80000</v>
      </c>
    </row>
    <row r="424" spans="1:12" ht="27.75" customHeight="1" x14ac:dyDescent="0.25">
      <c r="A424" s="78" t="s">
        <v>98</v>
      </c>
      <c r="B424" s="79"/>
      <c r="C424" s="79"/>
      <c r="D424" s="19"/>
      <c r="E424" s="75">
        <v>851</v>
      </c>
      <c r="F424" s="3" t="s">
        <v>93</v>
      </c>
      <c r="G424" s="3" t="s">
        <v>104</v>
      </c>
      <c r="H424" s="88" t="s">
        <v>224</v>
      </c>
      <c r="I424" s="3" t="s">
        <v>99</v>
      </c>
      <c r="J424" s="15">
        <f>'6.ВС'!J194</f>
        <v>20000</v>
      </c>
      <c r="K424" s="15">
        <f>'6.ВС'!K194</f>
        <v>80000</v>
      </c>
      <c r="L424" s="15">
        <f>'6.ВС'!L194</f>
        <v>80000</v>
      </c>
    </row>
    <row r="425" spans="1:12" ht="27.75" customHeight="1" x14ac:dyDescent="0.25">
      <c r="A425" s="78" t="s">
        <v>107</v>
      </c>
      <c r="B425" s="79"/>
      <c r="C425" s="79"/>
      <c r="D425" s="79"/>
      <c r="E425" s="75">
        <v>851</v>
      </c>
      <c r="F425" s="3" t="s">
        <v>108</v>
      </c>
      <c r="G425" s="3"/>
      <c r="H425" s="4"/>
      <c r="I425" s="3"/>
      <c r="J425" s="15" t="e">
        <f t="shared" ref="J425:L425" si="176">J426+J430</f>
        <v>#REF!</v>
      </c>
      <c r="K425" s="15" t="e">
        <f t="shared" si="176"/>
        <v>#REF!</v>
      </c>
      <c r="L425" s="15" t="e">
        <f t="shared" si="176"/>
        <v>#REF!</v>
      </c>
    </row>
    <row r="426" spans="1:12" ht="27.75" customHeight="1" x14ac:dyDescent="0.25">
      <c r="A426" s="41" t="s">
        <v>297</v>
      </c>
      <c r="B426" s="79"/>
      <c r="C426" s="79"/>
      <c r="D426" s="79"/>
      <c r="E426" s="75"/>
      <c r="F426" s="3" t="s">
        <v>108</v>
      </c>
      <c r="G426" s="3" t="s">
        <v>11</v>
      </c>
      <c r="H426" s="4"/>
      <c r="I426" s="3"/>
      <c r="J426" s="15">
        <f t="shared" ref="J426:L428" si="177">J427</f>
        <v>1846260</v>
      </c>
      <c r="K426" s="15">
        <f t="shared" si="177"/>
        <v>92313</v>
      </c>
      <c r="L426" s="15">
        <f t="shared" si="177"/>
        <v>0</v>
      </c>
    </row>
    <row r="427" spans="1:12" ht="27.75" customHeight="1" x14ac:dyDescent="0.25">
      <c r="A427" s="99" t="s">
        <v>548</v>
      </c>
      <c r="B427" s="101"/>
      <c r="C427" s="101"/>
      <c r="D427" s="101"/>
      <c r="E427" s="4">
        <v>851</v>
      </c>
      <c r="F427" s="3" t="s">
        <v>108</v>
      </c>
      <c r="G427" s="3" t="s">
        <v>11</v>
      </c>
      <c r="H427" s="88" t="s">
        <v>605</v>
      </c>
      <c r="I427" s="3"/>
      <c r="J427" s="15">
        <f t="shared" si="177"/>
        <v>1846260</v>
      </c>
      <c r="K427" s="15">
        <f t="shared" si="177"/>
        <v>92313</v>
      </c>
      <c r="L427" s="15">
        <f t="shared" si="177"/>
        <v>0</v>
      </c>
    </row>
    <row r="428" spans="1:12" ht="27.75" customHeight="1" x14ac:dyDescent="0.25">
      <c r="A428" s="101" t="s">
        <v>71</v>
      </c>
      <c r="B428" s="101"/>
      <c r="C428" s="101"/>
      <c r="D428" s="101"/>
      <c r="E428" s="4">
        <v>851</v>
      </c>
      <c r="F428" s="3" t="s">
        <v>108</v>
      </c>
      <c r="G428" s="3" t="s">
        <v>11</v>
      </c>
      <c r="H428" s="88" t="s">
        <v>605</v>
      </c>
      <c r="I428" s="3" t="s">
        <v>72</v>
      </c>
      <c r="J428" s="15">
        <f t="shared" si="177"/>
        <v>1846260</v>
      </c>
      <c r="K428" s="15">
        <f t="shared" si="177"/>
        <v>92313</v>
      </c>
      <c r="L428" s="15">
        <f t="shared" si="177"/>
        <v>0</v>
      </c>
    </row>
    <row r="429" spans="1:12" ht="27.75" customHeight="1" x14ac:dyDescent="0.25">
      <c r="A429" s="101" t="s">
        <v>73</v>
      </c>
      <c r="B429" s="101"/>
      <c r="C429" s="101"/>
      <c r="D429" s="101"/>
      <c r="E429" s="4">
        <v>851</v>
      </c>
      <c r="F429" s="3" t="s">
        <v>108</v>
      </c>
      <c r="G429" s="3" t="s">
        <v>11</v>
      </c>
      <c r="H429" s="88" t="s">
        <v>605</v>
      </c>
      <c r="I429" s="3" t="s">
        <v>74</v>
      </c>
      <c r="J429" s="15">
        <f>'6.ВС'!J199</f>
        <v>1846260</v>
      </c>
      <c r="K429" s="15">
        <f>'6.ВС'!K199</f>
        <v>92313</v>
      </c>
      <c r="L429" s="15">
        <f>'6.ВС'!L199</f>
        <v>0</v>
      </c>
    </row>
    <row r="430" spans="1:12" ht="27.75" customHeight="1" x14ac:dyDescent="0.25">
      <c r="A430" s="19" t="s">
        <v>109</v>
      </c>
      <c r="B430" s="19"/>
      <c r="C430" s="19"/>
      <c r="D430" s="19"/>
      <c r="E430" s="75">
        <v>851</v>
      </c>
      <c r="F430" s="3" t="s">
        <v>108</v>
      </c>
      <c r="G430" s="3" t="s">
        <v>44</v>
      </c>
      <c r="H430" s="4"/>
      <c r="I430" s="3"/>
      <c r="J430" s="15" t="e">
        <f t="shared" ref="J430:L430" si="178">J431+J436+J444+J441+J449</f>
        <v>#REF!</v>
      </c>
      <c r="K430" s="15" t="e">
        <f t="shared" si="178"/>
        <v>#REF!</v>
      </c>
      <c r="L430" s="15" t="e">
        <f t="shared" si="178"/>
        <v>#REF!</v>
      </c>
    </row>
    <row r="431" spans="1:12" s="93" customFormat="1" ht="27.75" customHeight="1" x14ac:dyDescent="0.25">
      <c r="A431" s="78" t="s">
        <v>110</v>
      </c>
      <c r="B431" s="79"/>
      <c r="C431" s="79"/>
      <c r="D431" s="79"/>
      <c r="E431" s="75">
        <v>851</v>
      </c>
      <c r="F431" s="3" t="s">
        <v>108</v>
      </c>
      <c r="G431" s="3" t="s">
        <v>44</v>
      </c>
      <c r="H431" s="89" t="s">
        <v>606</v>
      </c>
      <c r="I431" s="3"/>
      <c r="J431" s="15">
        <f t="shared" ref="J431:L431" si="179">J432+J434</f>
        <v>90600</v>
      </c>
      <c r="K431" s="15">
        <f t="shared" si="179"/>
        <v>90600</v>
      </c>
      <c r="L431" s="15">
        <f t="shared" si="179"/>
        <v>25592</v>
      </c>
    </row>
    <row r="432" spans="1:12" s="93" customFormat="1" ht="27.75" customHeight="1" x14ac:dyDescent="0.25">
      <c r="A432" s="78" t="s">
        <v>15</v>
      </c>
      <c r="B432" s="79"/>
      <c r="C432" s="79"/>
      <c r="D432" s="79"/>
      <c r="E432" s="75">
        <v>851</v>
      </c>
      <c r="F432" s="3" t="s">
        <v>108</v>
      </c>
      <c r="G432" s="3" t="s">
        <v>44</v>
      </c>
      <c r="H432" s="89" t="s">
        <v>606</v>
      </c>
      <c r="I432" s="3" t="s">
        <v>17</v>
      </c>
      <c r="J432" s="15">
        <f t="shared" ref="J432:L432" si="180">J433</f>
        <v>26000</v>
      </c>
      <c r="K432" s="15">
        <f t="shared" si="180"/>
        <v>26000</v>
      </c>
      <c r="L432" s="15">
        <f t="shared" si="180"/>
        <v>20400</v>
      </c>
    </row>
    <row r="433" spans="1:12" s="93" customFormat="1" ht="27.75" customHeight="1" x14ac:dyDescent="0.25">
      <c r="A433" s="79" t="s">
        <v>7</v>
      </c>
      <c r="B433" s="79"/>
      <c r="C433" s="79"/>
      <c r="D433" s="79"/>
      <c r="E433" s="75">
        <v>851</v>
      </c>
      <c r="F433" s="3" t="s">
        <v>108</v>
      </c>
      <c r="G433" s="3" t="s">
        <v>44</v>
      </c>
      <c r="H433" s="89" t="s">
        <v>606</v>
      </c>
      <c r="I433" s="3" t="s">
        <v>52</v>
      </c>
      <c r="J433" s="15">
        <f>'6.ВС'!J203</f>
        <v>26000</v>
      </c>
      <c r="K433" s="15">
        <f>'6.ВС'!K203</f>
        <v>26000</v>
      </c>
      <c r="L433" s="15">
        <f>'6.ВС'!L203</f>
        <v>20400</v>
      </c>
    </row>
    <row r="434" spans="1:12" ht="27.75" customHeight="1" x14ac:dyDescent="0.25">
      <c r="A434" s="79" t="s">
        <v>20</v>
      </c>
      <c r="B434" s="78"/>
      <c r="C434" s="78"/>
      <c r="D434" s="78"/>
      <c r="E434" s="75">
        <v>851</v>
      </c>
      <c r="F434" s="3" t="s">
        <v>108</v>
      </c>
      <c r="G434" s="3" t="s">
        <v>44</v>
      </c>
      <c r="H434" s="89" t="s">
        <v>606</v>
      </c>
      <c r="I434" s="3" t="s">
        <v>21</v>
      </c>
      <c r="J434" s="15">
        <f t="shared" ref="J434:K434" si="181">J435</f>
        <v>64600</v>
      </c>
      <c r="K434" s="15">
        <f t="shared" si="181"/>
        <v>64600</v>
      </c>
      <c r="L434" s="15">
        <f>'6.ВС'!L204</f>
        <v>5192</v>
      </c>
    </row>
    <row r="435" spans="1:12" ht="27.75" customHeight="1" x14ac:dyDescent="0.25">
      <c r="A435" s="79" t="s">
        <v>9</v>
      </c>
      <c r="B435" s="79"/>
      <c r="C435" s="79"/>
      <c r="D435" s="79"/>
      <c r="E435" s="75">
        <v>851</v>
      </c>
      <c r="F435" s="3" t="s">
        <v>108</v>
      </c>
      <c r="G435" s="3" t="s">
        <v>44</v>
      </c>
      <c r="H435" s="89" t="s">
        <v>606</v>
      </c>
      <c r="I435" s="3" t="s">
        <v>22</v>
      </c>
      <c r="J435" s="15">
        <f>'6.ВС'!J205</f>
        <v>64600</v>
      </c>
      <c r="K435" s="15">
        <f>'6.ВС'!K205</f>
        <v>64600</v>
      </c>
      <c r="L435" s="15">
        <f>'6.ВС'!L205</f>
        <v>5192</v>
      </c>
    </row>
    <row r="436" spans="1:12" ht="27.75" customHeight="1" x14ac:dyDescent="0.25">
      <c r="A436" s="78" t="s">
        <v>111</v>
      </c>
      <c r="B436" s="19"/>
      <c r="C436" s="19"/>
      <c r="D436" s="19"/>
      <c r="E436" s="75">
        <v>851</v>
      </c>
      <c r="F436" s="3" t="s">
        <v>108</v>
      </c>
      <c r="G436" s="3" t="s">
        <v>44</v>
      </c>
      <c r="H436" s="89" t="s">
        <v>607</v>
      </c>
      <c r="I436" s="3"/>
      <c r="J436" s="15">
        <f t="shared" ref="J436:L436" si="182">J439+J437</f>
        <v>419900</v>
      </c>
      <c r="K436" s="15">
        <f t="shared" si="182"/>
        <v>419900</v>
      </c>
      <c r="L436" s="15">
        <f t="shared" si="182"/>
        <v>235021.6</v>
      </c>
    </row>
    <row r="437" spans="1:12" ht="27.75" customHeight="1" x14ac:dyDescent="0.25">
      <c r="A437" s="78" t="s">
        <v>15</v>
      </c>
      <c r="B437" s="79"/>
      <c r="C437" s="79"/>
      <c r="D437" s="79"/>
      <c r="E437" s="75">
        <v>851</v>
      </c>
      <c r="F437" s="3" t="s">
        <v>108</v>
      </c>
      <c r="G437" s="3" t="s">
        <v>44</v>
      </c>
      <c r="H437" s="89" t="s">
        <v>607</v>
      </c>
      <c r="I437" s="3" t="s">
        <v>17</v>
      </c>
      <c r="J437" s="15">
        <f t="shared" ref="J437:L437" si="183">J438</f>
        <v>211200</v>
      </c>
      <c r="K437" s="15">
        <f t="shared" si="183"/>
        <v>211200</v>
      </c>
      <c r="L437" s="15">
        <f t="shared" si="183"/>
        <v>110200</v>
      </c>
    </row>
    <row r="438" spans="1:12" ht="27.75" customHeight="1" x14ac:dyDescent="0.25">
      <c r="A438" s="79" t="s">
        <v>7</v>
      </c>
      <c r="B438" s="79"/>
      <c r="C438" s="79"/>
      <c r="D438" s="79"/>
      <c r="E438" s="75">
        <v>851</v>
      </c>
      <c r="F438" s="3" t="s">
        <v>108</v>
      </c>
      <c r="G438" s="3" t="s">
        <v>44</v>
      </c>
      <c r="H438" s="89" t="s">
        <v>607</v>
      </c>
      <c r="I438" s="3" t="s">
        <v>52</v>
      </c>
      <c r="J438" s="15">
        <f>'6.ВС'!J208</f>
        <v>211200</v>
      </c>
      <c r="K438" s="15">
        <f>'6.ВС'!K208</f>
        <v>211200</v>
      </c>
      <c r="L438" s="15">
        <f>'6.ВС'!L208</f>
        <v>110200</v>
      </c>
    </row>
    <row r="439" spans="1:12" ht="27.75" customHeight="1" x14ac:dyDescent="0.25">
      <c r="A439" s="79" t="s">
        <v>20</v>
      </c>
      <c r="B439" s="19"/>
      <c r="C439" s="19"/>
      <c r="D439" s="19"/>
      <c r="E439" s="75">
        <v>851</v>
      </c>
      <c r="F439" s="3" t="s">
        <v>108</v>
      </c>
      <c r="G439" s="3" t="s">
        <v>44</v>
      </c>
      <c r="H439" s="89" t="s">
        <v>607</v>
      </c>
      <c r="I439" s="3" t="s">
        <v>21</v>
      </c>
      <c r="J439" s="15">
        <f t="shared" ref="J439:L439" si="184">J440</f>
        <v>208700</v>
      </c>
      <c r="K439" s="15">
        <f t="shared" si="184"/>
        <v>208700</v>
      </c>
      <c r="L439" s="15">
        <f t="shared" si="184"/>
        <v>124821.6</v>
      </c>
    </row>
    <row r="440" spans="1:12" ht="27.75" customHeight="1" x14ac:dyDescent="0.25">
      <c r="A440" s="79" t="s">
        <v>9</v>
      </c>
      <c r="B440" s="19"/>
      <c r="C440" s="19"/>
      <c r="D440" s="19"/>
      <c r="E440" s="75">
        <v>851</v>
      </c>
      <c r="F440" s="3" t="s">
        <v>108</v>
      </c>
      <c r="G440" s="3" t="s">
        <v>44</v>
      </c>
      <c r="H440" s="89" t="s">
        <v>607</v>
      </c>
      <c r="I440" s="3" t="s">
        <v>22</v>
      </c>
      <c r="J440" s="15">
        <f>'6.ВС'!J210</f>
        <v>208700</v>
      </c>
      <c r="K440" s="15">
        <f>'6.ВС'!K210</f>
        <v>208700</v>
      </c>
      <c r="L440" s="15">
        <f>'6.ВС'!L210</f>
        <v>124821.6</v>
      </c>
    </row>
    <row r="441" spans="1:12" ht="27.75" customHeight="1" x14ac:dyDescent="0.25">
      <c r="A441" s="78" t="s">
        <v>113</v>
      </c>
      <c r="B441" s="19"/>
      <c r="C441" s="19"/>
      <c r="D441" s="19"/>
      <c r="E441" s="75">
        <v>851</v>
      </c>
      <c r="F441" s="3" t="s">
        <v>108</v>
      </c>
      <c r="G441" s="3" t="s">
        <v>44</v>
      </c>
      <c r="H441" s="89" t="s">
        <v>608</v>
      </c>
      <c r="I441" s="3"/>
      <c r="J441" s="15">
        <f t="shared" ref="J441:L442" si="185">J442</f>
        <v>10000</v>
      </c>
      <c r="K441" s="15">
        <f t="shared" si="185"/>
        <v>10000</v>
      </c>
      <c r="L441" s="15">
        <f t="shared" si="185"/>
        <v>0</v>
      </c>
    </row>
    <row r="442" spans="1:12" ht="27.75" customHeight="1" x14ac:dyDescent="0.25">
      <c r="A442" s="79" t="s">
        <v>20</v>
      </c>
      <c r="B442" s="19"/>
      <c r="C442" s="19"/>
      <c r="D442" s="19"/>
      <c r="E442" s="75">
        <v>851</v>
      </c>
      <c r="F442" s="3" t="s">
        <v>108</v>
      </c>
      <c r="G442" s="3" t="s">
        <v>44</v>
      </c>
      <c r="H442" s="89" t="s">
        <v>608</v>
      </c>
      <c r="I442" s="3" t="s">
        <v>21</v>
      </c>
      <c r="J442" s="15">
        <f t="shared" si="185"/>
        <v>10000</v>
      </c>
      <c r="K442" s="15">
        <f t="shared" si="185"/>
        <v>10000</v>
      </c>
      <c r="L442" s="15">
        <f t="shared" si="185"/>
        <v>0</v>
      </c>
    </row>
    <row r="443" spans="1:12" ht="27.75" customHeight="1" x14ac:dyDescent="0.25">
      <c r="A443" s="79" t="s">
        <v>9</v>
      </c>
      <c r="B443" s="19"/>
      <c r="C443" s="19"/>
      <c r="D443" s="19"/>
      <c r="E443" s="75">
        <v>851</v>
      </c>
      <c r="F443" s="3" t="s">
        <v>108</v>
      </c>
      <c r="G443" s="3" t="s">
        <v>44</v>
      </c>
      <c r="H443" s="89" t="s">
        <v>608</v>
      </c>
      <c r="I443" s="3" t="s">
        <v>22</v>
      </c>
      <c r="J443" s="15">
        <f>'6.ВС'!J213</f>
        <v>10000</v>
      </c>
      <c r="K443" s="15">
        <f>'6.ВС'!K213</f>
        <v>10000</v>
      </c>
      <c r="L443" s="15">
        <f>'6.ВС'!L213</f>
        <v>0</v>
      </c>
    </row>
    <row r="444" spans="1:12" ht="27.75" customHeight="1" x14ac:dyDescent="0.25">
      <c r="A444" s="78" t="s">
        <v>112</v>
      </c>
      <c r="B444" s="19"/>
      <c r="C444" s="19"/>
      <c r="D444" s="19"/>
      <c r="E444" s="75">
        <v>851</v>
      </c>
      <c r="F444" s="3" t="s">
        <v>108</v>
      </c>
      <c r="G444" s="3" t="s">
        <v>44</v>
      </c>
      <c r="H444" s="89" t="s">
        <v>609</v>
      </c>
      <c r="I444" s="3"/>
      <c r="J444" s="15">
        <f t="shared" ref="J444:L444" si="186">J447+J445</f>
        <v>268000</v>
      </c>
      <c r="K444" s="15">
        <f t="shared" si="186"/>
        <v>268000</v>
      </c>
      <c r="L444" s="15">
        <f t="shared" si="186"/>
        <v>91065.600000000006</v>
      </c>
    </row>
    <row r="445" spans="1:12" ht="27.75" customHeight="1" x14ac:dyDescent="0.25">
      <c r="A445" s="78" t="s">
        <v>15</v>
      </c>
      <c r="B445" s="79"/>
      <c r="C445" s="79"/>
      <c r="D445" s="79"/>
      <c r="E445" s="75">
        <v>851</v>
      </c>
      <c r="F445" s="3" t="s">
        <v>108</v>
      </c>
      <c r="G445" s="3" t="s">
        <v>44</v>
      </c>
      <c r="H445" s="89" t="s">
        <v>609</v>
      </c>
      <c r="I445" s="3" t="s">
        <v>17</v>
      </c>
      <c r="J445" s="15">
        <f t="shared" ref="J445:L445" si="187">J446</f>
        <v>71000</v>
      </c>
      <c r="K445" s="15">
        <f t="shared" si="187"/>
        <v>71000</v>
      </c>
      <c r="L445" s="15">
        <f t="shared" si="187"/>
        <v>39200</v>
      </c>
    </row>
    <row r="446" spans="1:12" ht="27.75" customHeight="1" x14ac:dyDescent="0.25">
      <c r="A446" s="79" t="s">
        <v>7</v>
      </c>
      <c r="B446" s="79"/>
      <c r="C446" s="79"/>
      <c r="D446" s="79"/>
      <c r="E446" s="75">
        <v>851</v>
      </c>
      <c r="F446" s="3" t="s">
        <v>108</v>
      </c>
      <c r="G446" s="3" t="s">
        <v>44</v>
      </c>
      <c r="H446" s="89" t="s">
        <v>609</v>
      </c>
      <c r="I446" s="3" t="s">
        <v>52</v>
      </c>
      <c r="J446" s="15">
        <f>'6.ВС'!J216</f>
        <v>71000</v>
      </c>
      <c r="K446" s="15">
        <f>'6.ВС'!K216</f>
        <v>71000</v>
      </c>
      <c r="L446" s="15">
        <f>'6.ВС'!L216</f>
        <v>39200</v>
      </c>
    </row>
    <row r="447" spans="1:12" ht="27.75" customHeight="1" x14ac:dyDescent="0.25">
      <c r="A447" s="79" t="s">
        <v>20</v>
      </c>
      <c r="B447" s="19"/>
      <c r="C447" s="19"/>
      <c r="D447" s="19"/>
      <c r="E447" s="75">
        <v>851</v>
      </c>
      <c r="F447" s="3" t="s">
        <v>108</v>
      </c>
      <c r="G447" s="3" t="s">
        <v>44</v>
      </c>
      <c r="H447" s="89" t="s">
        <v>609</v>
      </c>
      <c r="I447" s="3" t="s">
        <v>21</v>
      </c>
      <c r="J447" s="15">
        <f t="shared" ref="J447:L447" si="188">J448</f>
        <v>197000</v>
      </c>
      <c r="K447" s="15">
        <f t="shared" si="188"/>
        <v>197000</v>
      </c>
      <c r="L447" s="15">
        <f t="shared" si="188"/>
        <v>51865.599999999999</v>
      </c>
    </row>
    <row r="448" spans="1:12" ht="27.75" customHeight="1" x14ac:dyDescent="0.25">
      <c r="A448" s="79" t="s">
        <v>9</v>
      </c>
      <c r="B448" s="19"/>
      <c r="C448" s="19"/>
      <c r="D448" s="19"/>
      <c r="E448" s="75">
        <v>851</v>
      </c>
      <c r="F448" s="3" t="s">
        <v>108</v>
      </c>
      <c r="G448" s="3" t="s">
        <v>44</v>
      </c>
      <c r="H448" s="89" t="s">
        <v>609</v>
      </c>
      <c r="I448" s="3" t="s">
        <v>22</v>
      </c>
      <c r="J448" s="15">
        <f>'6.ВС'!J218</f>
        <v>197000</v>
      </c>
      <c r="K448" s="15">
        <f>'6.ВС'!K218</f>
        <v>197000</v>
      </c>
      <c r="L448" s="15">
        <f>'6.ВС'!L218</f>
        <v>51865.599999999999</v>
      </c>
    </row>
    <row r="449" spans="1:12" ht="27.75" customHeight="1" x14ac:dyDescent="0.25">
      <c r="A449" s="79" t="s">
        <v>293</v>
      </c>
      <c r="B449" s="19"/>
      <c r="C449" s="19"/>
      <c r="D449" s="19"/>
      <c r="E449" s="34" t="s">
        <v>294</v>
      </c>
      <c r="F449" s="3" t="s">
        <v>108</v>
      </c>
      <c r="G449" s="3" t="s">
        <v>44</v>
      </c>
      <c r="H449" s="89" t="s">
        <v>610</v>
      </c>
      <c r="I449" s="3"/>
      <c r="J449" s="15" t="e">
        <f t="shared" ref="J449:L450" si="189">J450</f>
        <v>#REF!</v>
      </c>
      <c r="K449" s="15" t="e">
        <f t="shared" si="189"/>
        <v>#REF!</v>
      </c>
      <c r="L449" s="15" t="e">
        <f t="shared" si="189"/>
        <v>#REF!</v>
      </c>
    </row>
    <row r="450" spans="1:12" ht="27.75" customHeight="1" x14ac:dyDescent="0.25">
      <c r="A450" s="79" t="s">
        <v>20</v>
      </c>
      <c r="B450" s="19"/>
      <c r="C450" s="19"/>
      <c r="D450" s="19"/>
      <c r="E450" s="34" t="s">
        <v>294</v>
      </c>
      <c r="F450" s="3" t="s">
        <v>108</v>
      </c>
      <c r="G450" s="3" t="s">
        <v>44</v>
      </c>
      <c r="H450" s="89" t="s">
        <v>610</v>
      </c>
      <c r="I450" s="3" t="s">
        <v>21</v>
      </c>
      <c r="J450" s="15" t="e">
        <f t="shared" si="189"/>
        <v>#REF!</v>
      </c>
      <c r="K450" s="15" t="e">
        <f t="shared" si="189"/>
        <v>#REF!</v>
      </c>
      <c r="L450" s="15" t="e">
        <f t="shared" si="189"/>
        <v>#REF!</v>
      </c>
    </row>
    <row r="451" spans="1:12" ht="27.75" customHeight="1" x14ac:dyDescent="0.25">
      <c r="A451" s="79" t="s">
        <v>9</v>
      </c>
      <c r="B451" s="19"/>
      <c r="C451" s="19"/>
      <c r="D451" s="19"/>
      <c r="E451" s="34" t="s">
        <v>294</v>
      </c>
      <c r="F451" s="3" t="s">
        <v>108</v>
      </c>
      <c r="G451" s="3" t="s">
        <v>44</v>
      </c>
      <c r="H451" s="89" t="s">
        <v>610</v>
      </c>
      <c r="I451" s="3" t="s">
        <v>22</v>
      </c>
      <c r="J451" s="15" t="e">
        <f>'6.ВС'!#REF!</f>
        <v>#REF!</v>
      </c>
      <c r="K451" s="15" t="e">
        <f>'6.ВС'!#REF!</f>
        <v>#REF!</v>
      </c>
      <c r="L451" s="15" t="e">
        <f>'6.ВС'!#REF!</f>
        <v>#REF!</v>
      </c>
    </row>
    <row r="452" spans="1:12" ht="27.75" customHeight="1" x14ac:dyDescent="0.25">
      <c r="A452" s="78" t="s">
        <v>136</v>
      </c>
      <c r="B452" s="79"/>
      <c r="C452" s="79"/>
      <c r="D452" s="79"/>
      <c r="E452" s="5">
        <v>853</v>
      </c>
      <c r="F452" s="4" t="s">
        <v>137</v>
      </c>
      <c r="G452" s="4"/>
      <c r="H452" s="4"/>
      <c r="I452" s="4"/>
      <c r="J452" s="7">
        <f t="shared" ref="J452:L452" si="190">J453+J457</f>
        <v>2718000</v>
      </c>
      <c r="K452" s="7">
        <f t="shared" si="190"/>
        <v>2718000</v>
      </c>
      <c r="L452" s="7">
        <f t="shared" si="190"/>
        <v>1279498</v>
      </c>
    </row>
    <row r="453" spans="1:12" ht="27.75" customHeight="1" x14ac:dyDescent="0.25">
      <c r="A453" s="78" t="s">
        <v>138</v>
      </c>
      <c r="B453" s="79"/>
      <c r="C453" s="79"/>
      <c r="D453" s="79"/>
      <c r="E453" s="5">
        <v>853</v>
      </c>
      <c r="F453" s="4" t="s">
        <v>137</v>
      </c>
      <c r="G453" s="4" t="s">
        <v>11</v>
      </c>
      <c r="H453" s="94"/>
      <c r="I453" s="4"/>
      <c r="J453" s="36">
        <f t="shared" ref="J453:L455" si="191">J454</f>
        <v>859000</v>
      </c>
      <c r="K453" s="36">
        <f t="shared" si="191"/>
        <v>859000</v>
      </c>
      <c r="L453" s="36">
        <f t="shared" si="191"/>
        <v>429498</v>
      </c>
    </row>
    <row r="454" spans="1:12" ht="27.75" customHeight="1" x14ac:dyDescent="0.25">
      <c r="A454" s="78" t="s">
        <v>229</v>
      </c>
      <c r="B454" s="79"/>
      <c r="C454" s="79"/>
      <c r="D454" s="79"/>
      <c r="E454" s="5">
        <v>853</v>
      </c>
      <c r="F454" s="4" t="s">
        <v>137</v>
      </c>
      <c r="G454" s="4" t="s">
        <v>11</v>
      </c>
      <c r="H454" s="89" t="s">
        <v>642</v>
      </c>
      <c r="I454" s="4"/>
      <c r="J454" s="15">
        <f t="shared" si="191"/>
        <v>859000</v>
      </c>
      <c r="K454" s="15">
        <f t="shared" si="191"/>
        <v>859000</v>
      </c>
      <c r="L454" s="15">
        <f t="shared" si="191"/>
        <v>429498</v>
      </c>
    </row>
    <row r="455" spans="1:12" ht="27.75" customHeight="1" x14ac:dyDescent="0.25">
      <c r="A455" s="78" t="s">
        <v>34</v>
      </c>
      <c r="B455" s="78"/>
      <c r="C455" s="78"/>
      <c r="D455" s="78"/>
      <c r="E455" s="5">
        <v>853</v>
      </c>
      <c r="F455" s="3" t="s">
        <v>137</v>
      </c>
      <c r="G455" s="3" t="s">
        <v>11</v>
      </c>
      <c r="H455" s="89" t="s">
        <v>642</v>
      </c>
      <c r="I455" s="3" t="s">
        <v>35</v>
      </c>
      <c r="J455" s="15">
        <f t="shared" si="191"/>
        <v>859000</v>
      </c>
      <c r="K455" s="15">
        <f t="shared" si="191"/>
        <v>859000</v>
      </c>
      <c r="L455" s="15">
        <f t="shared" si="191"/>
        <v>429498</v>
      </c>
    </row>
    <row r="456" spans="1:12" ht="27.75" customHeight="1" x14ac:dyDescent="0.25">
      <c r="A456" s="78" t="s">
        <v>139</v>
      </c>
      <c r="B456" s="78"/>
      <c r="C456" s="78"/>
      <c r="D456" s="78"/>
      <c r="E456" s="5">
        <v>853</v>
      </c>
      <c r="F456" s="3" t="s">
        <v>137</v>
      </c>
      <c r="G456" s="3" t="s">
        <v>11</v>
      </c>
      <c r="H456" s="89" t="s">
        <v>642</v>
      </c>
      <c r="I456" s="3" t="s">
        <v>140</v>
      </c>
      <c r="J456" s="15">
        <f>'6.ВС'!J353</f>
        <v>859000</v>
      </c>
      <c r="K456" s="15">
        <f>'6.ВС'!K353</f>
        <v>859000</v>
      </c>
      <c r="L456" s="15">
        <f>'6.ВС'!L353</f>
        <v>429498</v>
      </c>
    </row>
    <row r="457" spans="1:12" ht="27.75" customHeight="1" x14ac:dyDescent="0.25">
      <c r="A457" s="19" t="s">
        <v>141</v>
      </c>
      <c r="B457" s="55"/>
      <c r="C457" s="55"/>
      <c r="D457" s="55"/>
      <c r="E457" s="5">
        <v>853</v>
      </c>
      <c r="F457" s="3" t="s">
        <v>137</v>
      </c>
      <c r="G457" s="3" t="s">
        <v>44</v>
      </c>
      <c r="H457" s="89" t="s">
        <v>48</v>
      </c>
      <c r="I457" s="3"/>
      <c r="J457" s="15">
        <f t="shared" ref="J457:L459" si="192">J458</f>
        <v>1859000</v>
      </c>
      <c r="K457" s="15">
        <f t="shared" si="192"/>
        <v>1859000</v>
      </c>
      <c r="L457" s="15">
        <f t="shared" si="192"/>
        <v>850000</v>
      </c>
    </row>
    <row r="458" spans="1:12" ht="27.75" customHeight="1" x14ac:dyDescent="0.25">
      <c r="A458" s="78" t="s">
        <v>142</v>
      </c>
      <c r="B458" s="79"/>
      <c r="C458" s="79"/>
      <c r="D458" s="79"/>
      <c r="E458" s="5">
        <v>853</v>
      </c>
      <c r="F458" s="3" t="s">
        <v>137</v>
      </c>
      <c r="G458" s="3" t="s">
        <v>44</v>
      </c>
      <c r="H458" s="89" t="s">
        <v>643</v>
      </c>
      <c r="I458" s="3"/>
      <c r="J458" s="15">
        <f t="shared" si="192"/>
        <v>1859000</v>
      </c>
      <c r="K458" s="15">
        <f t="shared" si="192"/>
        <v>1859000</v>
      </c>
      <c r="L458" s="15">
        <f t="shared" si="192"/>
        <v>850000</v>
      </c>
    </row>
    <row r="459" spans="1:12" ht="30" x14ac:dyDescent="0.25">
      <c r="A459" s="78" t="s">
        <v>34</v>
      </c>
      <c r="B459" s="79"/>
      <c r="C459" s="79"/>
      <c r="D459" s="79"/>
      <c r="E459" s="5">
        <v>853</v>
      </c>
      <c r="F459" s="3" t="s">
        <v>137</v>
      </c>
      <c r="G459" s="3" t="s">
        <v>44</v>
      </c>
      <c r="H459" s="89" t="s">
        <v>643</v>
      </c>
      <c r="I459" s="3" t="s">
        <v>35</v>
      </c>
      <c r="J459" s="15">
        <f t="shared" si="192"/>
        <v>1859000</v>
      </c>
      <c r="K459" s="15">
        <f t="shared" si="192"/>
        <v>1859000</v>
      </c>
      <c r="L459" s="15">
        <f t="shared" si="192"/>
        <v>850000</v>
      </c>
    </row>
    <row r="460" spans="1:12" ht="30" x14ac:dyDescent="0.25">
      <c r="A460" s="78" t="s">
        <v>143</v>
      </c>
      <c r="B460" s="79"/>
      <c r="C460" s="79"/>
      <c r="D460" s="79"/>
      <c r="E460" s="5">
        <v>853</v>
      </c>
      <c r="F460" s="3" t="s">
        <v>137</v>
      </c>
      <c r="G460" s="3" t="s">
        <v>44</v>
      </c>
      <c r="H460" s="89" t="s">
        <v>643</v>
      </c>
      <c r="I460" s="3" t="s">
        <v>140</v>
      </c>
      <c r="J460" s="15">
        <f>'6.ВС'!J357</f>
        <v>1859000</v>
      </c>
      <c r="K460" s="15">
        <f>'6.ВС'!K357</f>
        <v>1859000</v>
      </c>
      <c r="L460" s="15">
        <f>'6.ВС'!L357</f>
        <v>850000</v>
      </c>
    </row>
    <row r="461" spans="1:12" s="48" customFormat="1" ht="21.75" customHeight="1" x14ac:dyDescent="0.25">
      <c r="A461" s="78" t="s">
        <v>152</v>
      </c>
      <c r="B461" s="95"/>
      <c r="C461" s="95"/>
      <c r="D461" s="95"/>
      <c r="E461" s="64"/>
      <c r="F461" s="87"/>
      <c r="G461" s="87"/>
      <c r="H461" s="67"/>
      <c r="I461" s="87"/>
      <c r="J461" s="90" t="e">
        <f t="shared" ref="J461:L461" si="193">J6+J109+J118+J130+J156+J203+J346+J389+J425+J452</f>
        <v>#REF!</v>
      </c>
      <c r="K461" s="90" t="e">
        <f t="shared" si="193"/>
        <v>#REF!</v>
      </c>
      <c r="L461" s="90" t="e">
        <f t="shared" si="193"/>
        <v>#REF!</v>
      </c>
    </row>
    <row r="462" spans="1:12" x14ac:dyDescent="0.25">
      <c r="J462" s="145"/>
      <c r="K462" s="145"/>
      <c r="L462" s="145"/>
    </row>
    <row r="463" spans="1:12" x14ac:dyDescent="0.25">
      <c r="J463" s="21"/>
      <c r="K463" s="21"/>
      <c r="L463" s="21"/>
    </row>
    <row r="464" spans="1:12" x14ac:dyDescent="0.25">
      <c r="J464" s="21"/>
      <c r="K464" s="21"/>
      <c r="L464" s="21"/>
    </row>
    <row r="465" spans="10:12" x14ac:dyDescent="0.25">
      <c r="J465" s="21"/>
      <c r="K465" s="21"/>
      <c r="L465" s="21"/>
    </row>
    <row r="466" spans="10:12" x14ac:dyDescent="0.25">
      <c r="J466" s="21"/>
      <c r="K466" s="21"/>
      <c r="L466" s="21"/>
    </row>
    <row r="468" spans="10:12" x14ac:dyDescent="0.25">
      <c r="J468" s="21"/>
      <c r="K468" s="21"/>
      <c r="L468" s="21"/>
    </row>
  </sheetData>
  <mergeCells count="1">
    <mergeCell ref="A3:L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87"/>
  <sheetViews>
    <sheetView zoomScale="70" zoomScaleNormal="70" workbookViewId="0">
      <pane xSplit="9" ySplit="5" topLeftCell="J377" activePane="bottomRight" state="frozen"/>
      <selection activeCell="J1" sqref="J1:M2"/>
      <selection pane="topRight" activeCell="J1" sqref="J1:M2"/>
      <selection pane="bottomLeft" activeCell="J1" sqref="J1:M2"/>
      <selection pane="bottomRight" activeCell="Q382" sqref="Q382"/>
    </sheetView>
  </sheetViews>
  <sheetFormatPr defaultRowHeight="15" x14ac:dyDescent="0.25"/>
  <cols>
    <col min="1" max="1" width="33"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6.7109375" style="8" customWidth="1"/>
    <col min="9" max="9" width="4.85546875" style="9" customWidth="1"/>
    <col min="10" max="12" width="14.7109375" style="9" customWidth="1"/>
    <col min="13" max="13" width="10.5703125" style="9" customWidth="1"/>
    <col min="14" max="16" width="13.28515625" style="9" customWidth="1"/>
    <col min="17" max="155" width="9.140625" style="9"/>
    <col min="156" max="156" width="1.42578125" style="9" customWidth="1"/>
    <col min="157" max="157" width="59.5703125" style="9" customWidth="1"/>
    <col min="158" max="158" width="9.140625" style="9" customWidth="1"/>
    <col min="159" max="160" width="3.85546875" style="9" customWidth="1"/>
    <col min="161" max="161" width="10.5703125" style="9" customWidth="1"/>
    <col min="162" max="162" width="3.85546875" style="9" customWidth="1"/>
    <col min="163" max="165" width="14.42578125" style="9" customWidth="1"/>
    <col min="166" max="166" width="4.140625" style="9" customWidth="1"/>
    <col min="167" max="167" width="15" style="9" customWidth="1"/>
    <col min="168" max="169" width="9.140625" style="9" customWidth="1"/>
    <col min="170" max="170" width="11.5703125" style="9" customWidth="1"/>
    <col min="171" max="171" width="18.140625" style="9" customWidth="1"/>
    <col min="172" max="172" width="13.140625" style="9" customWidth="1"/>
    <col min="173" max="173" width="12.28515625" style="9" customWidth="1"/>
    <col min="174" max="411" width="9.140625" style="9"/>
    <col min="412" max="412" width="1.42578125" style="9" customWidth="1"/>
    <col min="413" max="413" width="59.5703125" style="9" customWidth="1"/>
    <col min="414" max="414" width="9.140625" style="9" customWidth="1"/>
    <col min="415" max="416" width="3.85546875" style="9" customWidth="1"/>
    <col min="417" max="417" width="10.5703125" style="9" customWidth="1"/>
    <col min="418" max="418" width="3.85546875" style="9" customWidth="1"/>
    <col min="419" max="421" width="14.42578125" style="9" customWidth="1"/>
    <col min="422" max="422" width="4.140625" style="9" customWidth="1"/>
    <col min="423" max="423" width="15" style="9" customWidth="1"/>
    <col min="424" max="425" width="9.140625" style="9" customWidth="1"/>
    <col min="426" max="426" width="11.5703125" style="9" customWidth="1"/>
    <col min="427" max="427" width="18.140625" style="9" customWidth="1"/>
    <col min="428" max="428" width="13.140625" style="9" customWidth="1"/>
    <col min="429" max="429" width="12.28515625" style="9" customWidth="1"/>
    <col min="430" max="667" width="9.140625" style="9"/>
    <col min="668" max="668" width="1.42578125" style="9" customWidth="1"/>
    <col min="669" max="669" width="59.5703125" style="9" customWidth="1"/>
    <col min="670" max="670" width="9.140625" style="9" customWidth="1"/>
    <col min="671" max="672" width="3.85546875" style="9" customWidth="1"/>
    <col min="673" max="673" width="10.5703125" style="9" customWidth="1"/>
    <col min="674" max="674" width="3.85546875" style="9" customWidth="1"/>
    <col min="675" max="677" width="14.42578125" style="9" customWidth="1"/>
    <col min="678" max="678" width="4.140625" style="9" customWidth="1"/>
    <col min="679" max="679" width="15" style="9" customWidth="1"/>
    <col min="680" max="681" width="9.140625" style="9" customWidth="1"/>
    <col min="682" max="682" width="11.5703125" style="9" customWidth="1"/>
    <col min="683" max="683" width="18.140625" style="9" customWidth="1"/>
    <col min="684" max="684" width="13.140625" style="9" customWidth="1"/>
    <col min="685" max="685" width="12.28515625" style="9" customWidth="1"/>
    <col min="686" max="923" width="9.140625" style="9"/>
    <col min="924" max="924" width="1.42578125" style="9" customWidth="1"/>
    <col min="925" max="925" width="59.5703125" style="9" customWidth="1"/>
    <col min="926" max="926" width="9.140625" style="9" customWidth="1"/>
    <col min="927" max="928" width="3.85546875" style="9" customWidth="1"/>
    <col min="929" max="929" width="10.5703125" style="9" customWidth="1"/>
    <col min="930" max="930" width="3.85546875" style="9" customWidth="1"/>
    <col min="931" max="933" width="14.42578125" style="9" customWidth="1"/>
    <col min="934" max="934" width="4.140625" style="9" customWidth="1"/>
    <col min="935" max="935" width="15" style="9" customWidth="1"/>
    <col min="936" max="937" width="9.140625" style="9" customWidth="1"/>
    <col min="938" max="938" width="11.5703125" style="9" customWidth="1"/>
    <col min="939" max="939" width="18.140625" style="9" customWidth="1"/>
    <col min="940" max="940" width="13.140625" style="9" customWidth="1"/>
    <col min="941" max="941" width="12.28515625" style="9" customWidth="1"/>
    <col min="942" max="1179" width="9.140625" style="9"/>
    <col min="1180" max="1180" width="1.42578125" style="9" customWidth="1"/>
    <col min="1181" max="1181" width="59.5703125" style="9" customWidth="1"/>
    <col min="1182" max="1182" width="9.140625" style="9" customWidth="1"/>
    <col min="1183" max="1184" width="3.85546875" style="9" customWidth="1"/>
    <col min="1185" max="1185" width="10.5703125" style="9" customWidth="1"/>
    <col min="1186" max="1186" width="3.85546875" style="9" customWidth="1"/>
    <col min="1187" max="1189" width="14.42578125" style="9" customWidth="1"/>
    <col min="1190" max="1190" width="4.140625" style="9" customWidth="1"/>
    <col min="1191" max="1191" width="15" style="9" customWidth="1"/>
    <col min="1192" max="1193" width="9.140625" style="9" customWidth="1"/>
    <col min="1194" max="1194" width="11.5703125" style="9" customWidth="1"/>
    <col min="1195" max="1195" width="18.140625" style="9" customWidth="1"/>
    <col min="1196" max="1196" width="13.140625" style="9" customWidth="1"/>
    <col min="1197" max="1197" width="12.28515625" style="9" customWidth="1"/>
    <col min="1198" max="1435" width="9.140625" style="9"/>
    <col min="1436" max="1436" width="1.42578125" style="9" customWidth="1"/>
    <col min="1437" max="1437" width="59.5703125" style="9" customWidth="1"/>
    <col min="1438" max="1438" width="9.140625" style="9" customWidth="1"/>
    <col min="1439" max="1440" width="3.85546875" style="9" customWidth="1"/>
    <col min="1441" max="1441" width="10.5703125" style="9" customWidth="1"/>
    <col min="1442" max="1442" width="3.85546875" style="9" customWidth="1"/>
    <col min="1443" max="1445" width="14.42578125" style="9" customWidth="1"/>
    <col min="1446" max="1446" width="4.140625" style="9" customWidth="1"/>
    <col min="1447" max="1447" width="15" style="9" customWidth="1"/>
    <col min="1448" max="1449" width="9.140625" style="9" customWidth="1"/>
    <col min="1450" max="1450" width="11.5703125" style="9" customWidth="1"/>
    <col min="1451" max="1451" width="18.140625" style="9" customWidth="1"/>
    <col min="1452" max="1452" width="13.140625" style="9" customWidth="1"/>
    <col min="1453" max="1453" width="12.28515625" style="9" customWidth="1"/>
    <col min="1454" max="1691" width="9.140625" style="9"/>
    <col min="1692" max="1692" width="1.42578125" style="9" customWidth="1"/>
    <col min="1693" max="1693" width="59.5703125" style="9" customWidth="1"/>
    <col min="1694" max="1694" width="9.140625" style="9" customWidth="1"/>
    <col min="1695" max="1696" width="3.85546875" style="9" customWidth="1"/>
    <col min="1697" max="1697" width="10.5703125" style="9" customWidth="1"/>
    <col min="1698" max="1698" width="3.85546875" style="9" customWidth="1"/>
    <col min="1699" max="1701" width="14.42578125" style="9" customWidth="1"/>
    <col min="1702" max="1702" width="4.140625" style="9" customWidth="1"/>
    <col min="1703" max="1703" width="15" style="9" customWidth="1"/>
    <col min="1704" max="1705" width="9.140625" style="9" customWidth="1"/>
    <col min="1706" max="1706" width="11.5703125" style="9" customWidth="1"/>
    <col min="1707" max="1707" width="18.140625" style="9" customWidth="1"/>
    <col min="1708" max="1708" width="13.140625" style="9" customWidth="1"/>
    <col min="1709" max="1709" width="12.28515625" style="9" customWidth="1"/>
    <col min="1710" max="1947" width="9.140625" style="9"/>
    <col min="1948" max="1948" width="1.42578125" style="9" customWidth="1"/>
    <col min="1949" max="1949" width="59.5703125" style="9" customWidth="1"/>
    <col min="1950" max="1950" width="9.140625" style="9" customWidth="1"/>
    <col min="1951" max="1952" width="3.85546875" style="9" customWidth="1"/>
    <col min="1953" max="1953" width="10.5703125" style="9" customWidth="1"/>
    <col min="1954" max="1954" width="3.85546875" style="9" customWidth="1"/>
    <col min="1955" max="1957" width="14.42578125" style="9" customWidth="1"/>
    <col min="1958" max="1958" width="4.140625" style="9" customWidth="1"/>
    <col min="1959" max="1959" width="15" style="9" customWidth="1"/>
    <col min="1960" max="1961" width="9.140625" style="9" customWidth="1"/>
    <col min="1962" max="1962" width="11.5703125" style="9" customWidth="1"/>
    <col min="1963" max="1963" width="18.140625" style="9" customWidth="1"/>
    <col min="1964" max="1964" width="13.140625" style="9" customWidth="1"/>
    <col min="1965" max="1965" width="12.28515625" style="9" customWidth="1"/>
    <col min="1966" max="2203" width="9.140625" style="9"/>
    <col min="2204" max="2204" width="1.42578125" style="9" customWidth="1"/>
    <col min="2205" max="2205" width="59.5703125" style="9" customWidth="1"/>
    <col min="2206" max="2206" width="9.140625" style="9" customWidth="1"/>
    <col min="2207" max="2208" width="3.85546875" style="9" customWidth="1"/>
    <col min="2209" max="2209" width="10.5703125" style="9" customWidth="1"/>
    <col min="2210" max="2210" width="3.85546875" style="9" customWidth="1"/>
    <col min="2211" max="2213" width="14.42578125" style="9" customWidth="1"/>
    <col min="2214" max="2214" width="4.140625" style="9" customWidth="1"/>
    <col min="2215" max="2215" width="15" style="9" customWidth="1"/>
    <col min="2216" max="2217" width="9.140625" style="9" customWidth="1"/>
    <col min="2218" max="2218" width="11.5703125" style="9" customWidth="1"/>
    <col min="2219" max="2219" width="18.140625" style="9" customWidth="1"/>
    <col min="2220" max="2220" width="13.140625" style="9" customWidth="1"/>
    <col min="2221" max="2221" width="12.28515625" style="9" customWidth="1"/>
    <col min="2222" max="2459" width="9.140625" style="9"/>
    <col min="2460" max="2460" width="1.42578125" style="9" customWidth="1"/>
    <col min="2461" max="2461" width="59.5703125" style="9" customWidth="1"/>
    <col min="2462" max="2462" width="9.140625" style="9" customWidth="1"/>
    <col min="2463" max="2464" width="3.85546875" style="9" customWidth="1"/>
    <col min="2465" max="2465" width="10.5703125" style="9" customWidth="1"/>
    <col min="2466" max="2466" width="3.85546875" style="9" customWidth="1"/>
    <col min="2467" max="2469" width="14.42578125" style="9" customWidth="1"/>
    <col min="2470" max="2470" width="4.140625" style="9" customWidth="1"/>
    <col min="2471" max="2471" width="15" style="9" customWidth="1"/>
    <col min="2472" max="2473" width="9.140625" style="9" customWidth="1"/>
    <col min="2474" max="2474" width="11.5703125" style="9" customWidth="1"/>
    <col min="2475" max="2475" width="18.140625" style="9" customWidth="1"/>
    <col min="2476" max="2476" width="13.140625" style="9" customWidth="1"/>
    <col min="2477" max="2477" width="12.28515625" style="9" customWidth="1"/>
    <col min="2478" max="2715" width="9.140625" style="9"/>
    <col min="2716" max="2716" width="1.42578125" style="9" customWidth="1"/>
    <col min="2717" max="2717" width="59.5703125" style="9" customWidth="1"/>
    <col min="2718" max="2718" width="9.140625" style="9" customWidth="1"/>
    <col min="2719" max="2720" width="3.85546875" style="9" customWidth="1"/>
    <col min="2721" max="2721" width="10.5703125" style="9" customWidth="1"/>
    <col min="2722" max="2722" width="3.85546875" style="9" customWidth="1"/>
    <col min="2723" max="2725" width="14.42578125" style="9" customWidth="1"/>
    <col min="2726" max="2726" width="4.140625" style="9" customWidth="1"/>
    <col min="2727" max="2727" width="15" style="9" customWidth="1"/>
    <col min="2728" max="2729" width="9.140625" style="9" customWidth="1"/>
    <col min="2730" max="2730" width="11.5703125" style="9" customWidth="1"/>
    <col min="2731" max="2731" width="18.140625" style="9" customWidth="1"/>
    <col min="2732" max="2732" width="13.140625" style="9" customWidth="1"/>
    <col min="2733" max="2733" width="12.28515625" style="9" customWidth="1"/>
    <col min="2734" max="2971" width="9.140625" style="9"/>
    <col min="2972" max="2972" width="1.42578125" style="9" customWidth="1"/>
    <col min="2973" max="2973" width="59.5703125" style="9" customWidth="1"/>
    <col min="2974" max="2974" width="9.140625" style="9" customWidth="1"/>
    <col min="2975" max="2976" width="3.85546875" style="9" customWidth="1"/>
    <col min="2977" max="2977" width="10.5703125" style="9" customWidth="1"/>
    <col min="2978" max="2978" width="3.85546875" style="9" customWidth="1"/>
    <col min="2979" max="2981" width="14.42578125" style="9" customWidth="1"/>
    <col min="2982" max="2982" width="4.140625" style="9" customWidth="1"/>
    <col min="2983" max="2983" width="15" style="9" customWidth="1"/>
    <col min="2984" max="2985" width="9.140625" style="9" customWidth="1"/>
    <col min="2986" max="2986" width="11.5703125" style="9" customWidth="1"/>
    <col min="2987" max="2987" width="18.140625" style="9" customWidth="1"/>
    <col min="2988" max="2988" width="13.140625" style="9" customWidth="1"/>
    <col min="2989" max="2989" width="12.28515625" style="9" customWidth="1"/>
    <col min="2990" max="3227" width="9.140625" style="9"/>
    <col min="3228" max="3228" width="1.42578125" style="9" customWidth="1"/>
    <col min="3229" max="3229" width="59.5703125" style="9" customWidth="1"/>
    <col min="3230" max="3230" width="9.140625" style="9" customWidth="1"/>
    <col min="3231" max="3232" width="3.85546875" style="9" customWidth="1"/>
    <col min="3233" max="3233" width="10.5703125" style="9" customWidth="1"/>
    <col min="3234" max="3234" width="3.85546875" style="9" customWidth="1"/>
    <col min="3235" max="3237" width="14.42578125" style="9" customWidth="1"/>
    <col min="3238" max="3238" width="4.140625" style="9" customWidth="1"/>
    <col min="3239" max="3239" width="15" style="9" customWidth="1"/>
    <col min="3240" max="3241" width="9.140625" style="9" customWidth="1"/>
    <col min="3242" max="3242" width="11.5703125" style="9" customWidth="1"/>
    <col min="3243" max="3243" width="18.140625" style="9" customWidth="1"/>
    <col min="3244" max="3244" width="13.140625" style="9" customWidth="1"/>
    <col min="3245" max="3245" width="12.28515625" style="9" customWidth="1"/>
    <col min="3246" max="3483" width="9.140625" style="9"/>
    <col min="3484" max="3484" width="1.42578125" style="9" customWidth="1"/>
    <col min="3485" max="3485" width="59.5703125" style="9" customWidth="1"/>
    <col min="3486" max="3486" width="9.140625" style="9" customWidth="1"/>
    <col min="3487" max="3488" width="3.85546875" style="9" customWidth="1"/>
    <col min="3489" max="3489" width="10.5703125" style="9" customWidth="1"/>
    <col min="3490" max="3490" width="3.85546875" style="9" customWidth="1"/>
    <col min="3491" max="3493" width="14.42578125" style="9" customWidth="1"/>
    <col min="3494" max="3494" width="4.140625" style="9" customWidth="1"/>
    <col min="3495" max="3495" width="15" style="9" customWidth="1"/>
    <col min="3496" max="3497" width="9.140625" style="9" customWidth="1"/>
    <col min="3498" max="3498" width="11.5703125" style="9" customWidth="1"/>
    <col min="3499" max="3499" width="18.140625" style="9" customWidth="1"/>
    <col min="3500" max="3500" width="13.140625" style="9" customWidth="1"/>
    <col min="3501" max="3501" width="12.28515625" style="9" customWidth="1"/>
    <col min="3502" max="3739" width="9.140625" style="9"/>
    <col min="3740" max="3740" width="1.42578125" style="9" customWidth="1"/>
    <col min="3741" max="3741" width="59.5703125" style="9" customWidth="1"/>
    <col min="3742" max="3742" width="9.140625" style="9" customWidth="1"/>
    <col min="3743" max="3744" width="3.85546875" style="9" customWidth="1"/>
    <col min="3745" max="3745" width="10.5703125" style="9" customWidth="1"/>
    <col min="3746" max="3746" width="3.85546875" style="9" customWidth="1"/>
    <col min="3747" max="3749" width="14.42578125" style="9" customWidth="1"/>
    <col min="3750" max="3750" width="4.140625" style="9" customWidth="1"/>
    <col min="3751" max="3751" width="15" style="9" customWidth="1"/>
    <col min="3752" max="3753" width="9.140625" style="9" customWidth="1"/>
    <col min="3754" max="3754" width="11.5703125" style="9" customWidth="1"/>
    <col min="3755" max="3755" width="18.140625" style="9" customWidth="1"/>
    <col min="3756" max="3756" width="13.140625" style="9" customWidth="1"/>
    <col min="3757" max="3757" width="12.28515625" style="9" customWidth="1"/>
    <col min="3758" max="3995" width="9.140625" style="9"/>
    <col min="3996" max="3996" width="1.42578125" style="9" customWidth="1"/>
    <col min="3997" max="3997" width="59.5703125" style="9" customWidth="1"/>
    <col min="3998" max="3998" width="9.140625" style="9" customWidth="1"/>
    <col min="3999" max="4000" width="3.85546875" style="9" customWidth="1"/>
    <col min="4001" max="4001" width="10.5703125" style="9" customWidth="1"/>
    <col min="4002" max="4002" width="3.85546875" style="9" customWidth="1"/>
    <col min="4003" max="4005" width="14.42578125" style="9" customWidth="1"/>
    <col min="4006" max="4006" width="4.140625" style="9" customWidth="1"/>
    <col min="4007" max="4007" width="15" style="9" customWidth="1"/>
    <col min="4008" max="4009" width="9.140625" style="9" customWidth="1"/>
    <col min="4010" max="4010" width="11.5703125" style="9" customWidth="1"/>
    <col min="4011" max="4011" width="18.140625" style="9" customWidth="1"/>
    <col min="4012" max="4012" width="13.140625" style="9" customWidth="1"/>
    <col min="4013" max="4013" width="12.28515625" style="9" customWidth="1"/>
    <col min="4014" max="4251" width="9.140625" style="9"/>
    <col min="4252" max="4252" width="1.42578125" style="9" customWidth="1"/>
    <col min="4253" max="4253" width="59.5703125" style="9" customWidth="1"/>
    <col min="4254" max="4254" width="9.140625" style="9" customWidth="1"/>
    <col min="4255" max="4256" width="3.85546875" style="9" customWidth="1"/>
    <col min="4257" max="4257" width="10.5703125" style="9" customWidth="1"/>
    <col min="4258" max="4258" width="3.85546875" style="9" customWidth="1"/>
    <col min="4259" max="4261" width="14.42578125" style="9" customWidth="1"/>
    <col min="4262" max="4262" width="4.140625" style="9" customWidth="1"/>
    <col min="4263" max="4263" width="15" style="9" customWidth="1"/>
    <col min="4264" max="4265" width="9.140625" style="9" customWidth="1"/>
    <col min="4266" max="4266" width="11.5703125" style="9" customWidth="1"/>
    <col min="4267" max="4267" width="18.140625" style="9" customWidth="1"/>
    <col min="4268" max="4268" width="13.140625" style="9" customWidth="1"/>
    <col min="4269" max="4269" width="12.28515625" style="9" customWidth="1"/>
    <col min="4270" max="4507" width="9.140625" style="9"/>
    <col min="4508" max="4508" width="1.42578125" style="9" customWidth="1"/>
    <col min="4509" max="4509" width="59.5703125" style="9" customWidth="1"/>
    <col min="4510" max="4510" width="9.140625" style="9" customWidth="1"/>
    <col min="4511" max="4512" width="3.85546875" style="9" customWidth="1"/>
    <col min="4513" max="4513" width="10.5703125" style="9" customWidth="1"/>
    <col min="4514" max="4514" width="3.85546875" style="9" customWidth="1"/>
    <col min="4515" max="4517" width="14.42578125" style="9" customWidth="1"/>
    <col min="4518" max="4518" width="4.140625" style="9" customWidth="1"/>
    <col min="4519" max="4519" width="15" style="9" customWidth="1"/>
    <col min="4520" max="4521" width="9.140625" style="9" customWidth="1"/>
    <col min="4522" max="4522" width="11.5703125" style="9" customWidth="1"/>
    <col min="4523" max="4523" width="18.140625" style="9" customWidth="1"/>
    <col min="4524" max="4524" width="13.140625" style="9" customWidth="1"/>
    <col min="4525" max="4525" width="12.28515625" style="9" customWidth="1"/>
    <col min="4526" max="4763" width="9.140625" style="9"/>
    <col min="4764" max="4764" width="1.42578125" style="9" customWidth="1"/>
    <col min="4765" max="4765" width="59.5703125" style="9" customWidth="1"/>
    <col min="4766" max="4766" width="9.140625" style="9" customWidth="1"/>
    <col min="4767" max="4768" width="3.85546875" style="9" customWidth="1"/>
    <col min="4769" max="4769" width="10.5703125" style="9" customWidth="1"/>
    <col min="4770" max="4770" width="3.85546875" style="9" customWidth="1"/>
    <col min="4771" max="4773" width="14.42578125" style="9" customWidth="1"/>
    <col min="4774" max="4774" width="4.140625" style="9" customWidth="1"/>
    <col min="4775" max="4775" width="15" style="9" customWidth="1"/>
    <col min="4776" max="4777" width="9.140625" style="9" customWidth="1"/>
    <col min="4778" max="4778" width="11.5703125" style="9" customWidth="1"/>
    <col min="4779" max="4779" width="18.140625" style="9" customWidth="1"/>
    <col min="4780" max="4780" width="13.140625" style="9" customWidth="1"/>
    <col min="4781" max="4781" width="12.28515625" style="9" customWidth="1"/>
    <col min="4782" max="5019" width="9.140625" style="9"/>
    <col min="5020" max="5020" width="1.42578125" style="9" customWidth="1"/>
    <col min="5021" max="5021" width="59.5703125" style="9" customWidth="1"/>
    <col min="5022" max="5022" width="9.140625" style="9" customWidth="1"/>
    <col min="5023" max="5024" width="3.85546875" style="9" customWidth="1"/>
    <col min="5025" max="5025" width="10.5703125" style="9" customWidth="1"/>
    <col min="5026" max="5026" width="3.85546875" style="9" customWidth="1"/>
    <col min="5027" max="5029" width="14.42578125" style="9" customWidth="1"/>
    <col min="5030" max="5030" width="4.140625" style="9" customWidth="1"/>
    <col min="5031" max="5031" width="15" style="9" customWidth="1"/>
    <col min="5032" max="5033" width="9.140625" style="9" customWidth="1"/>
    <col min="5034" max="5034" width="11.5703125" style="9" customWidth="1"/>
    <col min="5035" max="5035" width="18.140625" style="9" customWidth="1"/>
    <col min="5036" max="5036" width="13.140625" style="9" customWidth="1"/>
    <col min="5037" max="5037" width="12.28515625" style="9" customWidth="1"/>
    <col min="5038" max="5275" width="9.140625" style="9"/>
    <col min="5276" max="5276" width="1.42578125" style="9" customWidth="1"/>
    <col min="5277" max="5277" width="59.5703125" style="9" customWidth="1"/>
    <col min="5278" max="5278" width="9.140625" style="9" customWidth="1"/>
    <col min="5279" max="5280" width="3.85546875" style="9" customWidth="1"/>
    <col min="5281" max="5281" width="10.5703125" style="9" customWidth="1"/>
    <col min="5282" max="5282" width="3.85546875" style="9" customWidth="1"/>
    <col min="5283" max="5285" width="14.42578125" style="9" customWidth="1"/>
    <col min="5286" max="5286" width="4.140625" style="9" customWidth="1"/>
    <col min="5287" max="5287" width="15" style="9" customWidth="1"/>
    <col min="5288" max="5289" width="9.140625" style="9" customWidth="1"/>
    <col min="5290" max="5290" width="11.5703125" style="9" customWidth="1"/>
    <col min="5291" max="5291" width="18.140625" style="9" customWidth="1"/>
    <col min="5292" max="5292" width="13.140625" style="9" customWidth="1"/>
    <col min="5293" max="5293" width="12.28515625" style="9" customWidth="1"/>
    <col min="5294" max="5531" width="9.140625" style="9"/>
    <col min="5532" max="5532" width="1.42578125" style="9" customWidth="1"/>
    <col min="5533" max="5533" width="59.5703125" style="9" customWidth="1"/>
    <col min="5534" max="5534" width="9.140625" style="9" customWidth="1"/>
    <col min="5535" max="5536" width="3.85546875" style="9" customWidth="1"/>
    <col min="5537" max="5537" width="10.5703125" style="9" customWidth="1"/>
    <col min="5538" max="5538" width="3.85546875" style="9" customWidth="1"/>
    <col min="5539" max="5541" width="14.42578125" style="9" customWidth="1"/>
    <col min="5542" max="5542" width="4.140625" style="9" customWidth="1"/>
    <col min="5543" max="5543" width="15" style="9" customWidth="1"/>
    <col min="5544" max="5545" width="9.140625" style="9" customWidth="1"/>
    <col min="5546" max="5546" width="11.5703125" style="9" customWidth="1"/>
    <col min="5547" max="5547" width="18.140625" style="9" customWidth="1"/>
    <col min="5548" max="5548" width="13.140625" style="9" customWidth="1"/>
    <col min="5549" max="5549" width="12.28515625" style="9" customWidth="1"/>
    <col min="5550" max="5787" width="9.140625" style="9"/>
    <col min="5788" max="5788" width="1.42578125" style="9" customWidth="1"/>
    <col min="5789" max="5789" width="59.5703125" style="9" customWidth="1"/>
    <col min="5790" max="5790" width="9.140625" style="9" customWidth="1"/>
    <col min="5791" max="5792" width="3.85546875" style="9" customWidth="1"/>
    <col min="5793" max="5793" width="10.5703125" style="9" customWidth="1"/>
    <col min="5794" max="5794" width="3.85546875" style="9" customWidth="1"/>
    <col min="5795" max="5797" width="14.42578125" style="9" customWidth="1"/>
    <col min="5798" max="5798" width="4.140625" style="9" customWidth="1"/>
    <col min="5799" max="5799" width="15" style="9" customWidth="1"/>
    <col min="5800" max="5801" width="9.140625" style="9" customWidth="1"/>
    <col min="5802" max="5802" width="11.5703125" style="9" customWidth="1"/>
    <col min="5803" max="5803" width="18.140625" style="9" customWidth="1"/>
    <col min="5804" max="5804" width="13.140625" style="9" customWidth="1"/>
    <col min="5805" max="5805" width="12.28515625" style="9" customWidth="1"/>
    <col min="5806" max="6043" width="9.140625" style="9"/>
    <col min="6044" max="6044" width="1.42578125" style="9" customWidth="1"/>
    <col min="6045" max="6045" width="59.5703125" style="9" customWidth="1"/>
    <col min="6046" max="6046" width="9.140625" style="9" customWidth="1"/>
    <col min="6047" max="6048" width="3.85546875" style="9" customWidth="1"/>
    <col min="6049" max="6049" width="10.5703125" style="9" customWidth="1"/>
    <col min="6050" max="6050" width="3.85546875" style="9" customWidth="1"/>
    <col min="6051" max="6053" width="14.42578125" style="9" customWidth="1"/>
    <col min="6054" max="6054" width="4.140625" style="9" customWidth="1"/>
    <col min="6055" max="6055" width="15" style="9" customWidth="1"/>
    <col min="6056" max="6057" width="9.140625" style="9" customWidth="1"/>
    <col min="6058" max="6058" width="11.5703125" style="9" customWidth="1"/>
    <col min="6059" max="6059" width="18.140625" style="9" customWidth="1"/>
    <col min="6060" max="6060" width="13.140625" style="9" customWidth="1"/>
    <col min="6061" max="6061" width="12.28515625" style="9" customWidth="1"/>
    <col min="6062" max="6299" width="9.140625" style="9"/>
    <col min="6300" max="6300" width="1.42578125" style="9" customWidth="1"/>
    <col min="6301" max="6301" width="59.5703125" style="9" customWidth="1"/>
    <col min="6302" max="6302" width="9.140625" style="9" customWidth="1"/>
    <col min="6303" max="6304" width="3.85546875" style="9" customWidth="1"/>
    <col min="6305" max="6305" width="10.5703125" style="9" customWidth="1"/>
    <col min="6306" max="6306" width="3.85546875" style="9" customWidth="1"/>
    <col min="6307" max="6309" width="14.42578125" style="9" customWidth="1"/>
    <col min="6310" max="6310" width="4.140625" style="9" customWidth="1"/>
    <col min="6311" max="6311" width="15" style="9" customWidth="1"/>
    <col min="6312" max="6313" width="9.140625" style="9" customWidth="1"/>
    <col min="6314" max="6314" width="11.5703125" style="9" customWidth="1"/>
    <col min="6315" max="6315" width="18.140625" style="9" customWidth="1"/>
    <col min="6316" max="6316" width="13.140625" style="9" customWidth="1"/>
    <col min="6317" max="6317" width="12.28515625" style="9" customWidth="1"/>
    <col min="6318" max="6555" width="9.140625" style="9"/>
    <col min="6556" max="6556" width="1.42578125" style="9" customWidth="1"/>
    <col min="6557" max="6557" width="59.5703125" style="9" customWidth="1"/>
    <col min="6558" max="6558" width="9.140625" style="9" customWidth="1"/>
    <col min="6559" max="6560" width="3.85546875" style="9" customWidth="1"/>
    <col min="6561" max="6561" width="10.5703125" style="9" customWidth="1"/>
    <col min="6562" max="6562" width="3.85546875" style="9" customWidth="1"/>
    <col min="6563" max="6565" width="14.42578125" style="9" customWidth="1"/>
    <col min="6566" max="6566" width="4.140625" style="9" customWidth="1"/>
    <col min="6567" max="6567" width="15" style="9" customWidth="1"/>
    <col min="6568" max="6569" width="9.140625" style="9" customWidth="1"/>
    <col min="6570" max="6570" width="11.5703125" style="9" customWidth="1"/>
    <col min="6571" max="6571" width="18.140625" style="9" customWidth="1"/>
    <col min="6572" max="6572" width="13.140625" style="9" customWidth="1"/>
    <col min="6573" max="6573" width="12.28515625" style="9" customWidth="1"/>
    <col min="6574" max="6811" width="9.140625" style="9"/>
    <col min="6812" max="6812" width="1.42578125" style="9" customWidth="1"/>
    <col min="6813" max="6813" width="59.5703125" style="9" customWidth="1"/>
    <col min="6814" max="6814" width="9.140625" style="9" customWidth="1"/>
    <col min="6815" max="6816" width="3.85546875" style="9" customWidth="1"/>
    <col min="6817" max="6817" width="10.5703125" style="9" customWidth="1"/>
    <col min="6818" max="6818" width="3.85546875" style="9" customWidth="1"/>
    <col min="6819" max="6821" width="14.42578125" style="9" customWidth="1"/>
    <col min="6822" max="6822" width="4.140625" style="9" customWidth="1"/>
    <col min="6823" max="6823" width="15" style="9" customWidth="1"/>
    <col min="6824" max="6825" width="9.140625" style="9" customWidth="1"/>
    <col min="6826" max="6826" width="11.5703125" style="9" customWidth="1"/>
    <col min="6827" max="6827" width="18.140625" style="9" customWidth="1"/>
    <col min="6828" max="6828" width="13.140625" style="9" customWidth="1"/>
    <col min="6829" max="6829" width="12.28515625" style="9" customWidth="1"/>
    <col min="6830" max="7067" width="9.140625" style="9"/>
    <col min="7068" max="7068" width="1.42578125" style="9" customWidth="1"/>
    <col min="7069" max="7069" width="59.5703125" style="9" customWidth="1"/>
    <col min="7070" max="7070" width="9.140625" style="9" customWidth="1"/>
    <col min="7071" max="7072" width="3.85546875" style="9" customWidth="1"/>
    <col min="7073" max="7073" width="10.5703125" style="9" customWidth="1"/>
    <col min="7074" max="7074" width="3.85546875" style="9" customWidth="1"/>
    <col min="7075" max="7077" width="14.42578125" style="9" customWidth="1"/>
    <col min="7078" max="7078" width="4.140625" style="9" customWidth="1"/>
    <col min="7079" max="7079" width="15" style="9" customWidth="1"/>
    <col min="7080" max="7081" width="9.140625" style="9" customWidth="1"/>
    <col min="7082" max="7082" width="11.5703125" style="9" customWidth="1"/>
    <col min="7083" max="7083" width="18.140625" style="9" customWidth="1"/>
    <col min="7084" max="7084" width="13.140625" style="9" customWidth="1"/>
    <col min="7085" max="7085" width="12.28515625" style="9" customWidth="1"/>
    <col min="7086" max="7323" width="9.140625" style="9"/>
    <col min="7324" max="7324" width="1.42578125" style="9" customWidth="1"/>
    <col min="7325" max="7325" width="59.5703125" style="9" customWidth="1"/>
    <col min="7326" max="7326" width="9.140625" style="9" customWidth="1"/>
    <col min="7327" max="7328" width="3.85546875" style="9" customWidth="1"/>
    <col min="7329" max="7329" width="10.5703125" style="9" customWidth="1"/>
    <col min="7330" max="7330" width="3.85546875" style="9" customWidth="1"/>
    <col min="7331" max="7333" width="14.42578125" style="9" customWidth="1"/>
    <col min="7334" max="7334" width="4.140625" style="9" customWidth="1"/>
    <col min="7335" max="7335" width="15" style="9" customWidth="1"/>
    <col min="7336" max="7337" width="9.140625" style="9" customWidth="1"/>
    <col min="7338" max="7338" width="11.5703125" style="9" customWidth="1"/>
    <col min="7339" max="7339" width="18.140625" style="9" customWidth="1"/>
    <col min="7340" max="7340" width="13.140625" style="9" customWidth="1"/>
    <col min="7341" max="7341" width="12.28515625" style="9" customWidth="1"/>
    <col min="7342" max="7579" width="9.140625" style="9"/>
    <col min="7580" max="7580" width="1.42578125" style="9" customWidth="1"/>
    <col min="7581" max="7581" width="59.5703125" style="9" customWidth="1"/>
    <col min="7582" max="7582" width="9.140625" style="9" customWidth="1"/>
    <col min="7583" max="7584" width="3.85546875" style="9" customWidth="1"/>
    <col min="7585" max="7585" width="10.5703125" style="9" customWidth="1"/>
    <col min="7586" max="7586" width="3.85546875" style="9" customWidth="1"/>
    <col min="7587" max="7589" width="14.42578125" style="9" customWidth="1"/>
    <col min="7590" max="7590" width="4.140625" style="9" customWidth="1"/>
    <col min="7591" max="7591" width="15" style="9" customWidth="1"/>
    <col min="7592" max="7593" width="9.140625" style="9" customWidth="1"/>
    <col min="7594" max="7594" width="11.5703125" style="9" customWidth="1"/>
    <col min="7595" max="7595" width="18.140625" style="9" customWidth="1"/>
    <col min="7596" max="7596" width="13.140625" style="9" customWidth="1"/>
    <col min="7597" max="7597" width="12.28515625" style="9" customWidth="1"/>
    <col min="7598" max="7835" width="9.140625" style="9"/>
    <col min="7836" max="7836" width="1.42578125" style="9" customWidth="1"/>
    <col min="7837" max="7837" width="59.5703125" style="9" customWidth="1"/>
    <col min="7838" max="7838" width="9.140625" style="9" customWidth="1"/>
    <col min="7839" max="7840" width="3.85546875" style="9" customWidth="1"/>
    <col min="7841" max="7841" width="10.5703125" style="9" customWidth="1"/>
    <col min="7842" max="7842" width="3.85546875" style="9" customWidth="1"/>
    <col min="7843" max="7845" width="14.42578125" style="9" customWidth="1"/>
    <col min="7846" max="7846" width="4.140625" style="9" customWidth="1"/>
    <col min="7847" max="7847" width="15" style="9" customWidth="1"/>
    <col min="7848" max="7849" width="9.140625" style="9" customWidth="1"/>
    <col min="7850" max="7850" width="11.5703125" style="9" customWidth="1"/>
    <col min="7851" max="7851" width="18.140625" style="9" customWidth="1"/>
    <col min="7852" max="7852" width="13.140625" style="9" customWidth="1"/>
    <col min="7853" max="7853" width="12.28515625" style="9" customWidth="1"/>
    <col min="7854" max="8091" width="9.140625" style="9"/>
    <col min="8092" max="8092" width="1.42578125" style="9" customWidth="1"/>
    <col min="8093" max="8093" width="59.5703125" style="9" customWidth="1"/>
    <col min="8094" max="8094" width="9.140625" style="9" customWidth="1"/>
    <col min="8095" max="8096" width="3.85546875" style="9" customWidth="1"/>
    <col min="8097" max="8097" width="10.5703125" style="9" customWidth="1"/>
    <col min="8098" max="8098" width="3.85546875" style="9" customWidth="1"/>
    <col min="8099" max="8101" width="14.42578125" style="9" customWidth="1"/>
    <col min="8102" max="8102" width="4.140625" style="9" customWidth="1"/>
    <col min="8103" max="8103" width="15" style="9" customWidth="1"/>
    <col min="8104" max="8105" width="9.140625" style="9" customWidth="1"/>
    <col min="8106" max="8106" width="11.5703125" style="9" customWidth="1"/>
    <col min="8107" max="8107" width="18.140625" style="9" customWidth="1"/>
    <col min="8108" max="8108" width="13.140625" style="9" customWidth="1"/>
    <col min="8109" max="8109" width="12.28515625" style="9" customWidth="1"/>
    <col min="8110" max="8347" width="9.140625" style="9"/>
    <col min="8348" max="8348" width="1.42578125" style="9" customWidth="1"/>
    <col min="8349" max="8349" width="59.5703125" style="9" customWidth="1"/>
    <col min="8350" max="8350" width="9.140625" style="9" customWidth="1"/>
    <col min="8351" max="8352" width="3.85546875" style="9" customWidth="1"/>
    <col min="8353" max="8353" width="10.5703125" style="9" customWidth="1"/>
    <col min="8354" max="8354" width="3.85546875" style="9" customWidth="1"/>
    <col min="8355" max="8357" width="14.42578125" style="9" customWidth="1"/>
    <col min="8358" max="8358" width="4.140625" style="9" customWidth="1"/>
    <col min="8359" max="8359" width="15" style="9" customWidth="1"/>
    <col min="8360" max="8361" width="9.140625" style="9" customWidth="1"/>
    <col min="8362" max="8362" width="11.5703125" style="9" customWidth="1"/>
    <col min="8363" max="8363" width="18.140625" style="9" customWidth="1"/>
    <col min="8364" max="8364" width="13.140625" style="9" customWidth="1"/>
    <col min="8365" max="8365" width="12.28515625" style="9" customWidth="1"/>
    <col min="8366" max="8603" width="9.140625" style="9"/>
    <col min="8604" max="8604" width="1.42578125" style="9" customWidth="1"/>
    <col min="8605" max="8605" width="59.5703125" style="9" customWidth="1"/>
    <col min="8606" max="8606" width="9.140625" style="9" customWidth="1"/>
    <col min="8607" max="8608" width="3.85546875" style="9" customWidth="1"/>
    <col min="8609" max="8609" width="10.5703125" style="9" customWidth="1"/>
    <col min="8610" max="8610" width="3.85546875" style="9" customWidth="1"/>
    <col min="8611" max="8613" width="14.42578125" style="9" customWidth="1"/>
    <col min="8614" max="8614" width="4.140625" style="9" customWidth="1"/>
    <col min="8615" max="8615" width="15" style="9" customWidth="1"/>
    <col min="8616" max="8617" width="9.140625" style="9" customWidth="1"/>
    <col min="8618" max="8618" width="11.5703125" style="9" customWidth="1"/>
    <col min="8619" max="8619" width="18.140625" style="9" customWidth="1"/>
    <col min="8620" max="8620" width="13.140625" style="9" customWidth="1"/>
    <col min="8621" max="8621" width="12.28515625" style="9" customWidth="1"/>
    <col min="8622" max="8859" width="9.140625" style="9"/>
    <col min="8860" max="8860" width="1.42578125" style="9" customWidth="1"/>
    <col min="8861" max="8861" width="59.5703125" style="9" customWidth="1"/>
    <col min="8862" max="8862" width="9.140625" style="9" customWidth="1"/>
    <col min="8863" max="8864" width="3.85546875" style="9" customWidth="1"/>
    <col min="8865" max="8865" width="10.5703125" style="9" customWidth="1"/>
    <col min="8866" max="8866" width="3.85546875" style="9" customWidth="1"/>
    <col min="8867" max="8869" width="14.42578125" style="9" customWidth="1"/>
    <col min="8870" max="8870" width="4.140625" style="9" customWidth="1"/>
    <col min="8871" max="8871" width="15" style="9" customWidth="1"/>
    <col min="8872" max="8873" width="9.140625" style="9" customWidth="1"/>
    <col min="8874" max="8874" width="11.5703125" style="9" customWidth="1"/>
    <col min="8875" max="8875" width="18.140625" style="9" customWidth="1"/>
    <col min="8876" max="8876" width="13.140625" style="9" customWidth="1"/>
    <col min="8877" max="8877" width="12.28515625" style="9" customWidth="1"/>
    <col min="8878" max="9115" width="9.140625" style="9"/>
    <col min="9116" max="9116" width="1.42578125" style="9" customWidth="1"/>
    <col min="9117" max="9117" width="59.5703125" style="9" customWidth="1"/>
    <col min="9118" max="9118" width="9.140625" style="9" customWidth="1"/>
    <col min="9119" max="9120" width="3.85546875" style="9" customWidth="1"/>
    <col min="9121" max="9121" width="10.5703125" style="9" customWidth="1"/>
    <col min="9122" max="9122" width="3.85546875" style="9" customWidth="1"/>
    <col min="9123" max="9125" width="14.42578125" style="9" customWidth="1"/>
    <col min="9126" max="9126" width="4.140625" style="9" customWidth="1"/>
    <col min="9127" max="9127" width="15" style="9" customWidth="1"/>
    <col min="9128" max="9129" width="9.140625" style="9" customWidth="1"/>
    <col min="9130" max="9130" width="11.5703125" style="9" customWidth="1"/>
    <col min="9131" max="9131" width="18.140625" style="9" customWidth="1"/>
    <col min="9132" max="9132" width="13.140625" style="9" customWidth="1"/>
    <col min="9133" max="9133" width="12.28515625" style="9" customWidth="1"/>
    <col min="9134" max="9371" width="9.140625" style="9"/>
    <col min="9372" max="9372" width="1.42578125" style="9" customWidth="1"/>
    <col min="9373" max="9373" width="59.5703125" style="9" customWidth="1"/>
    <col min="9374" max="9374" width="9.140625" style="9" customWidth="1"/>
    <col min="9375" max="9376" width="3.85546875" style="9" customWidth="1"/>
    <col min="9377" max="9377" width="10.5703125" style="9" customWidth="1"/>
    <col min="9378" max="9378" width="3.85546875" style="9" customWidth="1"/>
    <col min="9379" max="9381" width="14.42578125" style="9" customWidth="1"/>
    <col min="9382" max="9382" width="4.140625" style="9" customWidth="1"/>
    <col min="9383" max="9383" width="15" style="9" customWidth="1"/>
    <col min="9384" max="9385" width="9.140625" style="9" customWidth="1"/>
    <col min="9386" max="9386" width="11.5703125" style="9" customWidth="1"/>
    <col min="9387" max="9387" width="18.140625" style="9" customWidth="1"/>
    <col min="9388" max="9388" width="13.140625" style="9" customWidth="1"/>
    <col min="9389" max="9389" width="12.28515625" style="9" customWidth="1"/>
    <col min="9390" max="9627" width="9.140625" style="9"/>
    <col min="9628" max="9628" width="1.42578125" style="9" customWidth="1"/>
    <col min="9629" max="9629" width="59.5703125" style="9" customWidth="1"/>
    <col min="9630" max="9630" width="9.140625" style="9" customWidth="1"/>
    <col min="9631" max="9632" width="3.85546875" style="9" customWidth="1"/>
    <col min="9633" max="9633" width="10.5703125" style="9" customWidth="1"/>
    <col min="9634" max="9634" width="3.85546875" style="9" customWidth="1"/>
    <col min="9635" max="9637" width="14.42578125" style="9" customWidth="1"/>
    <col min="9638" max="9638" width="4.140625" style="9" customWidth="1"/>
    <col min="9639" max="9639" width="15" style="9" customWidth="1"/>
    <col min="9640" max="9641" width="9.140625" style="9" customWidth="1"/>
    <col min="9642" max="9642" width="11.5703125" style="9" customWidth="1"/>
    <col min="9643" max="9643" width="18.140625" style="9" customWidth="1"/>
    <col min="9644" max="9644" width="13.140625" style="9" customWidth="1"/>
    <col min="9645" max="9645" width="12.28515625" style="9" customWidth="1"/>
    <col min="9646" max="9883" width="9.140625" style="9"/>
    <col min="9884" max="9884" width="1.42578125" style="9" customWidth="1"/>
    <col min="9885" max="9885" width="59.5703125" style="9" customWidth="1"/>
    <col min="9886" max="9886" width="9.140625" style="9" customWidth="1"/>
    <col min="9887" max="9888" width="3.85546875" style="9" customWidth="1"/>
    <col min="9889" max="9889" width="10.5703125" style="9" customWidth="1"/>
    <col min="9890" max="9890" width="3.85546875" style="9" customWidth="1"/>
    <col min="9891" max="9893" width="14.42578125" style="9" customWidth="1"/>
    <col min="9894" max="9894" width="4.140625" style="9" customWidth="1"/>
    <col min="9895" max="9895" width="15" style="9" customWidth="1"/>
    <col min="9896" max="9897" width="9.140625" style="9" customWidth="1"/>
    <col min="9898" max="9898" width="11.5703125" style="9" customWidth="1"/>
    <col min="9899" max="9899" width="18.140625" style="9" customWidth="1"/>
    <col min="9900" max="9900" width="13.140625" style="9" customWidth="1"/>
    <col min="9901" max="9901" width="12.28515625" style="9" customWidth="1"/>
    <col min="9902" max="10139" width="9.140625" style="9"/>
    <col min="10140" max="10140" width="1.42578125" style="9" customWidth="1"/>
    <col min="10141" max="10141" width="59.5703125" style="9" customWidth="1"/>
    <col min="10142" max="10142" width="9.140625" style="9" customWidth="1"/>
    <col min="10143" max="10144" width="3.85546875" style="9" customWidth="1"/>
    <col min="10145" max="10145" width="10.5703125" style="9" customWidth="1"/>
    <col min="10146" max="10146" width="3.85546875" style="9" customWidth="1"/>
    <col min="10147" max="10149" width="14.42578125" style="9" customWidth="1"/>
    <col min="10150" max="10150" width="4.140625" style="9" customWidth="1"/>
    <col min="10151" max="10151" width="15" style="9" customWidth="1"/>
    <col min="10152" max="10153" width="9.140625" style="9" customWidth="1"/>
    <col min="10154" max="10154" width="11.5703125" style="9" customWidth="1"/>
    <col min="10155" max="10155" width="18.140625" style="9" customWidth="1"/>
    <col min="10156" max="10156" width="13.140625" style="9" customWidth="1"/>
    <col min="10157" max="10157" width="12.28515625" style="9" customWidth="1"/>
    <col min="10158" max="10395" width="9.140625" style="9"/>
    <col min="10396" max="10396" width="1.42578125" style="9" customWidth="1"/>
    <col min="10397" max="10397" width="59.5703125" style="9" customWidth="1"/>
    <col min="10398" max="10398" width="9.140625" style="9" customWidth="1"/>
    <col min="10399" max="10400" width="3.85546875" style="9" customWidth="1"/>
    <col min="10401" max="10401" width="10.5703125" style="9" customWidth="1"/>
    <col min="10402" max="10402" width="3.85546875" style="9" customWidth="1"/>
    <col min="10403" max="10405" width="14.42578125" style="9" customWidth="1"/>
    <col min="10406" max="10406" width="4.140625" style="9" customWidth="1"/>
    <col min="10407" max="10407" width="15" style="9" customWidth="1"/>
    <col min="10408" max="10409" width="9.140625" style="9" customWidth="1"/>
    <col min="10410" max="10410" width="11.5703125" style="9" customWidth="1"/>
    <col min="10411" max="10411" width="18.140625" style="9" customWidth="1"/>
    <col min="10412" max="10412" width="13.140625" style="9" customWidth="1"/>
    <col min="10413" max="10413" width="12.28515625" style="9" customWidth="1"/>
    <col min="10414" max="10651" width="9.140625" style="9"/>
    <col min="10652" max="10652" width="1.42578125" style="9" customWidth="1"/>
    <col min="10653" max="10653" width="59.5703125" style="9" customWidth="1"/>
    <col min="10654" max="10654" width="9.140625" style="9" customWidth="1"/>
    <col min="10655" max="10656" width="3.85546875" style="9" customWidth="1"/>
    <col min="10657" max="10657" width="10.5703125" style="9" customWidth="1"/>
    <col min="10658" max="10658" width="3.85546875" style="9" customWidth="1"/>
    <col min="10659" max="10661" width="14.42578125" style="9" customWidth="1"/>
    <col min="10662" max="10662" width="4.140625" style="9" customWidth="1"/>
    <col min="10663" max="10663" width="15" style="9" customWidth="1"/>
    <col min="10664" max="10665" width="9.140625" style="9" customWidth="1"/>
    <col min="10666" max="10666" width="11.5703125" style="9" customWidth="1"/>
    <col min="10667" max="10667" width="18.140625" style="9" customWidth="1"/>
    <col min="10668" max="10668" width="13.140625" style="9" customWidth="1"/>
    <col min="10669" max="10669" width="12.28515625" style="9" customWidth="1"/>
    <col min="10670" max="10907" width="9.140625" style="9"/>
    <col min="10908" max="10908" width="1.42578125" style="9" customWidth="1"/>
    <col min="10909" max="10909" width="59.5703125" style="9" customWidth="1"/>
    <col min="10910" max="10910" width="9.140625" style="9" customWidth="1"/>
    <col min="10911" max="10912" width="3.85546875" style="9" customWidth="1"/>
    <col min="10913" max="10913" width="10.5703125" style="9" customWidth="1"/>
    <col min="10914" max="10914" width="3.85546875" style="9" customWidth="1"/>
    <col min="10915" max="10917" width="14.42578125" style="9" customWidth="1"/>
    <col min="10918" max="10918" width="4.140625" style="9" customWidth="1"/>
    <col min="10919" max="10919" width="15" style="9" customWidth="1"/>
    <col min="10920" max="10921" width="9.140625" style="9" customWidth="1"/>
    <col min="10922" max="10922" width="11.5703125" style="9" customWidth="1"/>
    <col min="10923" max="10923" width="18.140625" style="9" customWidth="1"/>
    <col min="10924" max="10924" width="13.140625" style="9" customWidth="1"/>
    <col min="10925" max="10925" width="12.28515625" style="9" customWidth="1"/>
    <col min="10926" max="11163" width="9.140625" style="9"/>
    <col min="11164" max="11164" width="1.42578125" style="9" customWidth="1"/>
    <col min="11165" max="11165" width="59.5703125" style="9" customWidth="1"/>
    <col min="11166" max="11166" width="9.140625" style="9" customWidth="1"/>
    <col min="11167" max="11168" width="3.85546875" style="9" customWidth="1"/>
    <col min="11169" max="11169" width="10.5703125" style="9" customWidth="1"/>
    <col min="11170" max="11170" width="3.85546875" style="9" customWidth="1"/>
    <col min="11171" max="11173" width="14.42578125" style="9" customWidth="1"/>
    <col min="11174" max="11174" width="4.140625" style="9" customWidth="1"/>
    <col min="11175" max="11175" width="15" style="9" customWidth="1"/>
    <col min="11176" max="11177" width="9.140625" style="9" customWidth="1"/>
    <col min="11178" max="11178" width="11.5703125" style="9" customWidth="1"/>
    <col min="11179" max="11179" width="18.140625" style="9" customWidth="1"/>
    <col min="11180" max="11180" width="13.140625" style="9" customWidth="1"/>
    <col min="11181" max="11181" width="12.28515625" style="9" customWidth="1"/>
    <col min="11182" max="11419" width="9.140625" style="9"/>
    <col min="11420" max="11420" width="1.42578125" style="9" customWidth="1"/>
    <col min="11421" max="11421" width="59.5703125" style="9" customWidth="1"/>
    <col min="11422" max="11422" width="9.140625" style="9" customWidth="1"/>
    <col min="11423" max="11424" width="3.85546875" style="9" customWidth="1"/>
    <col min="11425" max="11425" width="10.5703125" style="9" customWidth="1"/>
    <col min="11426" max="11426" width="3.85546875" style="9" customWidth="1"/>
    <col min="11427" max="11429" width="14.42578125" style="9" customWidth="1"/>
    <col min="11430" max="11430" width="4.140625" style="9" customWidth="1"/>
    <col min="11431" max="11431" width="15" style="9" customWidth="1"/>
    <col min="11432" max="11433" width="9.140625" style="9" customWidth="1"/>
    <col min="11434" max="11434" width="11.5703125" style="9" customWidth="1"/>
    <col min="11435" max="11435" width="18.140625" style="9" customWidth="1"/>
    <col min="11436" max="11436" width="13.140625" style="9" customWidth="1"/>
    <col min="11437" max="11437" width="12.28515625" style="9" customWidth="1"/>
    <col min="11438" max="11675" width="9.140625" style="9"/>
    <col min="11676" max="11676" width="1.42578125" style="9" customWidth="1"/>
    <col min="11677" max="11677" width="59.5703125" style="9" customWidth="1"/>
    <col min="11678" max="11678" width="9.140625" style="9" customWidth="1"/>
    <col min="11679" max="11680" width="3.85546875" style="9" customWidth="1"/>
    <col min="11681" max="11681" width="10.5703125" style="9" customWidth="1"/>
    <col min="11682" max="11682" width="3.85546875" style="9" customWidth="1"/>
    <col min="11683" max="11685" width="14.42578125" style="9" customWidth="1"/>
    <col min="11686" max="11686" width="4.140625" style="9" customWidth="1"/>
    <col min="11687" max="11687" width="15" style="9" customWidth="1"/>
    <col min="11688" max="11689" width="9.140625" style="9" customWidth="1"/>
    <col min="11690" max="11690" width="11.5703125" style="9" customWidth="1"/>
    <col min="11691" max="11691" width="18.140625" style="9" customWidth="1"/>
    <col min="11692" max="11692" width="13.140625" style="9" customWidth="1"/>
    <col min="11693" max="11693" width="12.28515625" style="9" customWidth="1"/>
    <col min="11694" max="11931" width="9.140625" style="9"/>
    <col min="11932" max="11932" width="1.42578125" style="9" customWidth="1"/>
    <col min="11933" max="11933" width="59.5703125" style="9" customWidth="1"/>
    <col min="11934" max="11934" width="9.140625" style="9" customWidth="1"/>
    <col min="11935" max="11936" width="3.85546875" style="9" customWidth="1"/>
    <col min="11937" max="11937" width="10.5703125" style="9" customWidth="1"/>
    <col min="11938" max="11938" width="3.85546875" style="9" customWidth="1"/>
    <col min="11939" max="11941" width="14.42578125" style="9" customWidth="1"/>
    <col min="11942" max="11942" width="4.140625" style="9" customWidth="1"/>
    <col min="11943" max="11943" width="15" style="9" customWidth="1"/>
    <col min="11944" max="11945" width="9.140625" style="9" customWidth="1"/>
    <col min="11946" max="11946" width="11.5703125" style="9" customWidth="1"/>
    <col min="11947" max="11947" width="18.140625" style="9" customWidth="1"/>
    <col min="11948" max="11948" width="13.140625" style="9" customWidth="1"/>
    <col min="11949" max="11949" width="12.28515625" style="9" customWidth="1"/>
    <col min="11950" max="12187" width="9.140625" style="9"/>
    <col min="12188" max="12188" width="1.42578125" style="9" customWidth="1"/>
    <col min="12189" max="12189" width="59.5703125" style="9" customWidth="1"/>
    <col min="12190" max="12190" width="9.140625" style="9" customWidth="1"/>
    <col min="12191" max="12192" width="3.85546875" style="9" customWidth="1"/>
    <col min="12193" max="12193" width="10.5703125" style="9" customWidth="1"/>
    <col min="12194" max="12194" width="3.85546875" style="9" customWidth="1"/>
    <col min="12195" max="12197" width="14.42578125" style="9" customWidth="1"/>
    <col min="12198" max="12198" width="4.140625" style="9" customWidth="1"/>
    <col min="12199" max="12199" width="15" style="9" customWidth="1"/>
    <col min="12200" max="12201" width="9.140625" style="9" customWidth="1"/>
    <col min="12202" max="12202" width="11.5703125" style="9" customWidth="1"/>
    <col min="12203" max="12203" width="18.140625" style="9" customWidth="1"/>
    <col min="12204" max="12204" width="13.140625" style="9" customWidth="1"/>
    <col min="12205" max="12205" width="12.28515625" style="9" customWidth="1"/>
    <col min="12206" max="12443" width="9.140625" style="9"/>
    <col min="12444" max="12444" width="1.42578125" style="9" customWidth="1"/>
    <col min="12445" max="12445" width="59.5703125" style="9" customWidth="1"/>
    <col min="12446" max="12446" width="9.140625" style="9" customWidth="1"/>
    <col min="12447" max="12448" width="3.85546875" style="9" customWidth="1"/>
    <col min="12449" max="12449" width="10.5703125" style="9" customWidth="1"/>
    <col min="12450" max="12450" width="3.85546875" style="9" customWidth="1"/>
    <col min="12451" max="12453" width="14.42578125" style="9" customWidth="1"/>
    <col min="12454" max="12454" width="4.140625" style="9" customWidth="1"/>
    <col min="12455" max="12455" width="15" style="9" customWidth="1"/>
    <col min="12456" max="12457" width="9.140625" style="9" customWidth="1"/>
    <col min="12458" max="12458" width="11.5703125" style="9" customWidth="1"/>
    <col min="12459" max="12459" width="18.140625" style="9" customWidth="1"/>
    <col min="12460" max="12460" width="13.140625" style="9" customWidth="1"/>
    <col min="12461" max="12461" width="12.28515625" style="9" customWidth="1"/>
    <col min="12462" max="12699" width="9.140625" style="9"/>
    <col min="12700" max="12700" width="1.42578125" style="9" customWidth="1"/>
    <col min="12701" max="12701" width="59.5703125" style="9" customWidth="1"/>
    <col min="12702" max="12702" width="9.140625" style="9" customWidth="1"/>
    <col min="12703" max="12704" width="3.85546875" style="9" customWidth="1"/>
    <col min="12705" max="12705" width="10.5703125" style="9" customWidth="1"/>
    <col min="12706" max="12706" width="3.85546875" style="9" customWidth="1"/>
    <col min="12707" max="12709" width="14.42578125" style="9" customWidth="1"/>
    <col min="12710" max="12710" width="4.140625" style="9" customWidth="1"/>
    <col min="12711" max="12711" width="15" style="9" customWidth="1"/>
    <col min="12712" max="12713" width="9.140625" style="9" customWidth="1"/>
    <col min="12714" max="12714" width="11.5703125" style="9" customWidth="1"/>
    <col min="12715" max="12715" width="18.140625" style="9" customWidth="1"/>
    <col min="12716" max="12716" width="13.140625" style="9" customWidth="1"/>
    <col min="12717" max="12717" width="12.28515625" style="9" customWidth="1"/>
    <col min="12718" max="12955" width="9.140625" style="9"/>
    <col min="12956" max="12956" width="1.42578125" style="9" customWidth="1"/>
    <col min="12957" max="12957" width="59.5703125" style="9" customWidth="1"/>
    <col min="12958" max="12958" width="9.140625" style="9" customWidth="1"/>
    <col min="12959" max="12960" width="3.85546875" style="9" customWidth="1"/>
    <col min="12961" max="12961" width="10.5703125" style="9" customWidth="1"/>
    <col min="12962" max="12962" width="3.85546875" style="9" customWidth="1"/>
    <col min="12963" max="12965" width="14.42578125" style="9" customWidth="1"/>
    <col min="12966" max="12966" width="4.140625" style="9" customWidth="1"/>
    <col min="12967" max="12967" width="15" style="9" customWidth="1"/>
    <col min="12968" max="12969" width="9.140625" style="9" customWidth="1"/>
    <col min="12970" max="12970" width="11.5703125" style="9" customWidth="1"/>
    <col min="12971" max="12971" width="18.140625" style="9" customWidth="1"/>
    <col min="12972" max="12972" width="13.140625" style="9" customWidth="1"/>
    <col min="12973" max="12973" width="12.28515625" style="9" customWidth="1"/>
    <col min="12974" max="13211" width="9.140625" style="9"/>
    <col min="13212" max="13212" width="1.42578125" style="9" customWidth="1"/>
    <col min="13213" max="13213" width="59.5703125" style="9" customWidth="1"/>
    <col min="13214" max="13214" width="9.140625" style="9" customWidth="1"/>
    <col min="13215" max="13216" width="3.85546875" style="9" customWidth="1"/>
    <col min="13217" max="13217" width="10.5703125" style="9" customWidth="1"/>
    <col min="13218" max="13218" width="3.85546875" style="9" customWidth="1"/>
    <col min="13219" max="13221" width="14.42578125" style="9" customWidth="1"/>
    <col min="13222" max="13222" width="4.140625" style="9" customWidth="1"/>
    <col min="13223" max="13223" width="15" style="9" customWidth="1"/>
    <col min="13224" max="13225" width="9.140625" style="9" customWidth="1"/>
    <col min="13226" max="13226" width="11.5703125" style="9" customWidth="1"/>
    <col min="13227" max="13227" width="18.140625" style="9" customWidth="1"/>
    <col min="13228" max="13228" width="13.140625" style="9" customWidth="1"/>
    <col min="13229" max="13229" width="12.28515625" style="9" customWidth="1"/>
    <col min="13230" max="13467" width="9.140625" style="9"/>
    <col min="13468" max="13468" width="1.42578125" style="9" customWidth="1"/>
    <col min="13469" max="13469" width="59.5703125" style="9" customWidth="1"/>
    <col min="13470" max="13470" width="9.140625" style="9" customWidth="1"/>
    <col min="13471" max="13472" width="3.85546875" style="9" customWidth="1"/>
    <col min="13473" max="13473" width="10.5703125" style="9" customWidth="1"/>
    <col min="13474" max="13474" width="3.85546875" style="9" customWidth="1"/>
    <col min="13475" max="13477" width="14.42578125" style="9" customWidth="1"/>
    <col min="13478" max="13478" width="4.140625" style="9" customWidth="1"/>
    <col min="13479" max="13479" width="15" style="9" customWidth="1"/>
    <col min="13480" max="13481" width="9.140625" style="9" customWidth="1"/>
    <col min="13482" max="13482" width="11.5703125" style="9" customWidth="1"/>
    <col min="13483" max="13483" width="18.140625" style="9" customWidth="1"/>
    <col min="13484" max="13484" width="13.140625" style="9" customWidth="1"/>
    <col min="13485" max="13485" width="12.28515625" style="9" customWidth="1"/>
    <col min="13486" max="13723" width="9.140625" style="9"/>
    <col min="13724" max="13724" width="1.42578125" style="9" customWidth="1"/>
    <col min="13725" max="13725" width="59.5703125" style="9" customWidth="1"/>
    <col min="13726" max="13726" width="9.140625" style="9" customWidth="1"/>
    <col min="13727" max="13728" width="3.85546875" style="9" customWidth="1"/>
    <col min="13729" max="13729" width="10.5703125" style="9" customWidth="1"/>
    <col min="13730" max="13730" width="3.85546875" style="9" customWidth="1"/>
    <col min="13731" max="13733" width="14.42578125" style="9" customWidth="1"/>
    <col min="13734" max="13734" width="4.140625" style="9" customWidth="1"/>
    <col min="13735" max="13735" width="15" style="9" customWidth="1"/>
    <col min="13736" max="13737" width="9.140625" style="9" customWidth="1"/>
    <col min="13738" max="13738" width="11.5703125" style="9" customWidth="1"/>
    <col min="13739" max="13739" width="18.140625" style="9" customWidth="1"/>
    <col min="13740" max="13740" width="13.140625" style="9" customWidth="1"/>
    <col min="13741" max="13741" width="12.28515625" style="9" customWidth="1"/>
    <col min="13742" max="13979" width="9.140625" style="9"/>
    <col min="13980" max="13980" width="1.42578125" style="9" customWidth="1"/>
    <col min="13981" max="13981" width="59.5703125" style="9" customWidth="1"/>
    <col min="13982" max="13982" width="9.140625" style="9" customWidth="1"/>
    <col min="13983" max="13984" width="3.85546875" style="9" customWidth="1"/>
    <col min="13985" max="13985" width="10.5703125" style="9" customWidth="1"/>
    <col min="13986" max="13986" width="3.85546875" style="9" customWidth="1"/>
    <col min="13987" max="13989" width="14.42578125" style="9" customWidth="1"/>
    <col min="13990" max="13990" width="4.140625" style="9" customWidth="1"/>
    <col min="13991" max="13991" width="15" style="9" customWidth="1"/>
    <col min="13992" max="13993" width="9.140625" style="9" customWidth="1"/>
    <col min="13994" max="13994" width="11.5703125" style="9" customWidth="1"/>
    <col min="13995" max="13995" width="18.140625" style="9" customWidth="1"/>
    <col min="13996" max="13996" width="13.140625" style="9" customWidth="1"/>
    <col min="13997" max="13997" width="12.28515625" style="9" customWidth="1"/>
    <col min="13998" max="14235" width="9.140625" style="9"/>
    <col min="14236" max="14236" width="1.42578125" style="9" customWidth="1"/>
    <col min="14237" max="14237" width="59.5703125" style="9" customWidth="1"/>
    <col min="14238" max="14238" width="9.140625" style="9" customWidth="1"/>
    <col min="14239" max="14240" width="3.85546875" style="9" customWidth="1"/>
    <col min="14241" max="14241" width="10.5703125" style="9" customWidth="1"/>
    <col min="14242" max="14242" width="3.85546875" style="9" customWidth="1"/>
    <col min="14243" max="14245" width="14.42578125" style="9" customWidth="1"/>
    <col min="14246" max="14246" width="4.140625" style="9" customWidth="1"/>
    <col min="14247" max="14247" width="15" style="9" customWidth="1"/>
    <col min="14248" max="14249" width="9.140625" style="9" customWidth="1"/>
    <col min="14250" max="14250" width="11.5703125" style="9" customWidth="1"/>
    <col min="14251" max="14251" width="18.140625" style="9" customWidth="1"/>
    <col min="14252" max="14252" width="13.140625" style="9" customWidth="1"/>
    <col min="14253" max="14253" width="12.28515625" style="9" customWidth="1"/>
    <col min="14254" max="14491" width="9.140625" style="9"/>
    <col min="14492" max="14492" width="1.42578125" style="9" customWidth="1"/>
    <col min="14493" max="14493" width="59.5703125" style="9" customWidth="1"/>
    <col min="14494" max="14494" width="9.140625" style="9" customWidth="1"/>
    <col min="14495" max="14496" width="3.85546875" style="9" customWidth="1"/>
    <col min="14497" max="14497" width="10.5703125" style="9" customWidth="1"/>
    <col min="14498" max="14498" width="3.85546875" style="9" customWidth="1"/>
    <col min="14499" max="14501" width="14.42578125" style="9" customWidth="1"/>
    <col min="14502" max="14502" width="4.140625" style="9" customWidth="1"/>
    <col min="14503" max="14503" width="15" style="9" customWidth="1"/>
    <col min="14504" max="14505" width="9.140625" style="9" customWidth="1"/>
    <col min="14506" max="14506" width="11.5703125" style="9" customWidth="1"/>
    <col min="14507" max="14507" width="18.140625" style="9" customWidth="1"/>
    <col min="14508" max="14508" width="13.140625" style="9" customWidth="1"/>
    <col min="14509" max="14509" width="12.28515625" style="9" customWidth="1"/>
    <col min="14510" max="14747" width="9.140625" style="9"/>
    <col min="14748" max="14748" width="1.42578125" style="9" customWidth="1"/>
    <col min="14749" max="14749" width="59.5703125" style="9" customWidth="1"/>
    <col min="14750" max="14750" width="9.140625" style="9" customWidth="1"/>
    <col min="14751" max="14752" width="3.85546875" style="9" customWidth="1"/>
    <col min="14753" max="14753" width="10.5703125" style="9" customWidth="1"/>
    <col min="14754" max="14754" width="3.85546875" style="9" customWidth="1"/>
    <col min="14755" max="14757" width="14.42578125" style="9" customWidth="1"/>
    <col min="14758" max="14758" width="4.140625" style="9" customWidth="1"/>
    <col min="14759" max="14759" width="15" style="9" customWidth="1"/>
    <col min="14760" max="14761" width="9.140625" style="9" customWidth="1"/>
    <col min="14762" max="14762" width="11.5703125" style="9" customWidth="1"/>
    <col min="14763" max="14763" width="18.140625" style="9" customWidth="1"/>
    <col min="14764" max="14764" width="13.140625" style="9" customWidth="1"/>
    <col min="14765" max="14765" width="12.28515625" style="9" customWidth="1"/>
    <col min="14766" max="15003" width="9.140625" style="9"/>
    <col min="15004" max="15004" width="1.42578125" style="9" customWidth="1"/>
    <col min="15005" max="15005" width="59.5703125" style="9" customWidth="1"/>
    <col min="15006" max="15006" width="9.140625" style="9" customWidth="1"/>
    <col min="15007" max="15008" width="3.85546875" style="9" customWidth="1"/>
    <col min="15009" max="15009" width="10.5703125" style="9" customWidth="1"/>
    <col min="15010" max="15010" width="3.85546875" style="9" customWidth="1"/>
    <col min="15011" max="15013" width="14.42578125" style="9" customWidth="1"/>
    <col min="15014" max="15014" width="4.140625" style="9" customWidth="1"/>
    <col min="15015" max="15015" width="15" style="9" customWidth="1"/>
    <col min="15016" max="15017" width="9.140625" style="9" customWidth="1"/>
    <col min="15018" max="15018" width="11.5703125" style="9" customWidth="1"/>
    <col min="15019" max="15019" width="18.140625" style="9" customWidth="1"/>
    <col min="15020" max="15020" width="13.140625" style="9" customWidth="1"/>
    <col min="15021" max="15021" width="12.28515625" style="9" customWidth="1"/>
    <col min="15022" max="15259" width="9.140625" style="9"/>
    <col min="15260" max="15260" width="1.42578125" style="9" customWidth="1"/>
    <col min="15261" max="15261" width="59.5703125" style="9" customWidth="1"/>
    <col min="15262" max="15262" width="9.140625" style="9" customWidth="1"/>
    <col min="15263" max="15264" width="3.85546875" style="9" customWidth="1"/>
    <col min="15265" max="15265" width="10.5703125" style="9" customWidth="1"/>
    <col min="15266" max="15266" width="3.85546875" style="9" customWidth="1"/>
    <col min="15267" max="15269" width="14.42578125" style="9" customWidth="1"/>
    <col min="15270" max="15270" width="4.140625" style="9" customWidth="1"/>
    <col min="15271" max="15271" width="15" style="9" customWidth="1"/>
    <col min="15272" max="15273" width="9.140625" style="9" customWidth="1"/>
    <col min="15274" max="15274" width="11.5703125" style="9" customWidth="1"/>
    <col min="15275" max="15275" width="18.140625" style="9" customWidth="1"/>
    <col min="15276" max="15276" width="13.140625" style="9" customWidth="1"/>
    <col min="15277" max="15277" width="12.28515625" style="9" customWidth="1"/>
    <col min="15278" max="15515" width="9.140625" style="9"/>
    <col min="15516" max="15516" width="1.42578125" style="9" customWidth="1"/>
    <col min="15517" max="15517" width="59.5703125" style="9" customWidth="1"/>
    <col min="15518" max="15518" width="9.140625" style="9" customWidth="1"/>
    <col min="15519" max="15520" width="3.85546875" style="9" customWidth="1"/>
    <col min="15521" max="15521" width="10.5703125" style="9" customWidth="1"/>
    <col min="15522" max="15522" width="3.85546875" style="9" customWidth="1"/>
    <col min="15523" max="15525" width="14.42578125" style="9" customWidth="1"/>
    <col min="15526" max="15526" width="4.140625" style="9" customWidth="1"/>
    <col min="15527" max="15527" width="15" style="9" customWidth="1"/>
    <col min="15528" max="15529" width="9.140625" style="9" customWidth="1"/>
    <col min="15530" max="15530" width="11.5703125" style="9" customWidth="1"/>
    <col min="15531" max="15531" width="18.140625" style="9" customWidth="1"/>
    <col min="15532" max="15532" width="13.140625" style="9" customWidth="1"/>
    <col min="15533" max="15533" width="12.28515625" style="9" customWidth="1"/>
    <col min="15534" max="15771" width="9.140625" style="9"/>
    <col min="15772" max="15772" width="1.42578125" style="9" customWidth="1"/>
    <col min="15773" max="15773" width="59.5703125" style="9" customWidth="1"/>
    <col min="15774" max="15774" width="9.140625" style="9" customWidth="1"/>
    <col min="15775" max="15776" width="3.85546875" style="9" customWidth="1"/>
    <col min="15777" max="15777" width="10.5703125" style="9" customWidth="1"/>
    <col min="15778" max="15778" width="3.85546875" style="9" customWidth="1"/>
    <col min="15779" max="15781" width="14.42578125" style="9" customWidth="1"/>
    <col min="15782" max="15782" width="4.140625" style="9" customWidth="1"/>
    <col min="15783" max="15783" width="15" style="9" customWidth="1"/>
    <col min="15784" max="15785" width="9.140625" style="9" customWidth="1"/>
    <col min="15786" max="15786" width="11.5703125" style="9" customWidth="1"/>
    <col min="15787" max="15787" width="18.140625" style="9" customWidth="1"/>
    <col min="15788" max="15788" width="13.140625" style="9" customWidth="1"/>
    <col min="15789" max="15789" width="12.28515625" style="9" customWidth="1"/>
    <col min="15790" max="16027" width="9.140625" style="9"/>
    <col min="16028" max="16028" width="1.42578125" style="9" customWidth="1"/>
    <col min="16029" max="16029" width="59.5703125" style="9" customWidth="1"/>
    <col min="16030" max="16030" width="9.140625" style="9" customWidth="1"/>
    <col min="16031" max="16032" width="3.85546875" style="9" customWidth="1"/>
    <col min="16033" max="16033" width="10.5703125" style="9" customWidth="1"/>
    <col min="16034" max="16034" width="3.85546875" style="9" customWidth="1"/>
    <col min="16035" max="16037" width="14.42578125" style="9" customWidth="1"/>
    <col min="16038" max="16038" width="4.140625" style="9" customWidth="1"/>
    <col min="16039" max="16039" width="15" style="9" customWidth="1"/>
    <col min="16040" max="16041" width="9.140625" style="9" customWidth="1"/>
    <col min="16042" max="16042" width="11.5703125" style="9" customWidth="1"/>
    <col min="16043" max="16043" width="18.140625" style="9" customWidth="1"/>
    <col min="16044" max="16044" width="13.140625" style="9" customWidth="1"/>
    <col min="16045" max="16045" width="12.28515625" style="9" customWidth="1"/>
    <col min="16046" max="16384" width="9.140625" style="9"/>
  </cols>
  <sheetData>
    <row r="1" spans="1:13" ht="18" customHeight="1" x14ac:dyDescent="0.25">
      <c r="J1" s="260" t="s">
        <v>853</v>
      </c>
      <c r="K1" s="260"/>
      <c r="L1" s="260"/>
      <c r="M1" s="260"/>
    </row>
    <row r="2" spans="1:13" ht="41.25" customHeight="1" x14ac:dyDescent="0.25">
      <c r="I2" s="13"/>
      <c r="J2" s="260" t="s">
        <v>854</v>
      </c>
      <c r="K2" s="260"/>
      <c r="L2" s="260"/>
      <c r="M2" s="260"/>
    </row>
    <row r="3" spans="1:13" ht="30.75" customHeight="1" x14ac:dyDescent="0.25">
      <c r="A3" s="263" t="s">
        <v>718</v>
      </c>
      <c r="B3" s="263"/>
      <c r="C3" s="263"/>
      <c r="D3" s="263"/>
      <c r="E3" s="263"/>
      <c r="F3" s="263"/>
      <c r="G3" s="263"/>
      <c r="H3" s="263"/>
      <c r="I3" s="263"/>
      <c r="J3" s="263"/>
      <c r="K3" s="263"/>
      <c r="L3" s="263"/>
      <c r="M3" s="263"/>
    </row>
    <row r="4" spans="1:13" ht="15" customHeight="1" x14ac:dyDescent="0.25">
      <c r="A4" s="159"/>
      <c r="B4" s="159"/>
      <c r="C4" s="159"/>
      <c r="D4" s="159"/>
      <c r="E4" s="159"/>
      <c r="F4" s="159"/>
      <c r="G4" s="159"/>
      <c r="H4" s="159"/>
      <c r="I4" s="159"/>
      <c r="J4" s="159"/>
      <c r="K4" s="159"/>
      <c r="L4" s="159" t="s">
        <v>228</v>
      </c>
    </row>
    <row r="5" spans="1:13" s="174" customFormat="1" ht="79.5" customHeight="1" x14ac:dyDescent="0.25">
      <c r="A5" s="115" t="s">
        <v>0</v>
      </c>
      <c r="B5" s="158" t="s">
        <v>153</v>
      </c>
      <c r="C5" s="158" t="s">
        <v>154</v>
      </c>
      <c r="D5" s="4" t="s">
        <v>155</v>
      </c>
      <c r="E5" s="158" t="s">
        <v>156</v>
      </c>
      <c r="F5" s="4" t="s">
        <v>2</v>
      </c>
      <c r="G5" s="4" t="s">
        <v>3</v>
      </c>
      <c r="H5" s="4" t="s">
        <v>157</v>
      </c>
      <c r="I5" s="4" t="s">
        <v>5</v>
      </c>
      <c r="J5" s="160" t="s">
        <v>714</v>
      </c>
      <c r="K5" s="160" t="s">
        <v>715</v>
      </c>
      <c r="L5" s="160" t="s">
        <v>716</v>
      </c>
      <c r="M5" s="160" t="s">
        <v>712</v>
      </c>
    </row>
    <row r="6" spans="1:13" s="48" customFormat="1" ht="50.25" customHeight="1" x14ac:dyDescent="0.25">
      <c r="A6" s="172" t="s">
        <v>265</v>
      </c>
      <c r="B6" s="64">
        <v>51</v>
      </c>
      <c r="C6" s="64"/>
      <c r="D6" s="87"/>
      <c r="E6" s="64"/>
      <c r="F6" s="87"/>
      <c r="G6" s="87"/>
      <c r="H6" s="87"/>
      <c r="I6" s="87"/>
      <c r="J6" s="188">
        <f>J7+J54+J65+J70+J82+J94+J99+J107+J112+J126+J137+J142+J147+J189+J195+J216+J227+J233</f>
        <v>121591530.20999999</v>
      </c>
      <c r="K6" s="188">
        <f t="shared" ref="K6:L6" si="0">K7+K54+K65+K70+K82+K94+K99+K107+K112+K126+K137+K142+K147+K189+K195+K216+K227+K233</f>
        <v>118809410.42</v>
      </c>
      <c r="L6" s="188">
        <f t="shared" si="0"/>
        <v>56654837.709999993</v>
      </c>
      <c r="M6" s="164">
        <f t="shared" ref="M6:M69" si="1">L6/K6*100</f>
        <v>47.685480055595747</v>
      </c>
    </row>
    <row r="7" spans="1:13" s="48" customFormat="1" ht="75" x14ac:dyDescent="0.25">
      <c r="A7" s="172" t="s">
        <v>645</v>
      </c>
      <c r="B7" s="216">
        <v>51</v>
      </c>
      <c r="C7" s="216">
        <v>0</v>
      </c>
      <c r="D7" s="87" t="s">
        <v>11</v>
      </c>
      <c r="E7" s="216"/>
      <c r="F7" s="87"/>
      <c r="G7" s="87"/>
      <c r="H7" s="87"/>
      <c r="I7" s="87"/>
      <c r="J7" s="188">
        <f t="shared" ref="J7:L7" si="2">J8</f>
        <v>25934215</v>
      </c>
      <c r="K7" s="188">
        <f t="shared" si="2"/>
        <v>25934215</v>
      </c>
      <c r="L7" s="188">
        <f t="shared" si="2"/>
        <v>10605328.549999999</v>
      </c>
      <c r="M7" s="164">
        <f t="shared" si="1"/>
        <v>40.893192834253895</v>
      </c>
    </row>
    <row r="8" spans="1:13" s="48" customFormat="1" ht="30" x14ac:dyDescent="0.25">
      <c r="A8" s="172" t="s">
        <v>6</v>
      </c>
      <c r="B8" s="216">
        <v>51</v>
      </c>
      <c r="C8" s="216">
        <v>0</v>
      </c>
      <c r="D8" s="87" t="s">
        <v>11</v>
      </c>
      <c r="E8" s="216">
        <v>851</v>
      </c>
      <c r="F8" s="87"/>
      <c r="G8" s="87"/>
      <c r="H8" s="87"/>
      <c r="I8" s="87"/>
      <c r="J8" s="188">
        <f>J9+J14+J19+J24+J29+J32+J39+J42+J45+J48+J51</f>
        <v>25934215</v>
      </c>
      <c r="K8" s="188">
        <f t="shared" ref="K8:L8" si="3">K9+K14+K19+K24+K29+K32+K39+K42+K45+K48+K51</f>
        <v>25934215</v>
      </c>
      <c r="L8" s="188">
        <f t="shared" si="3"/>
        <v>10605328.549999999</v>
      </c>
      <c r="M8" s="164">
        <f t="shared" si="1"/>
        <v>40.893192834253895</v>
      </c>
    </row>
    <row r="9" spans="1:13" s="48" customFormat="1" ht="285" x14ac:dyDescent="0.25">
      <c r="A9" s="65" t="s">
        <v>682</v>
      </c>
      <c r="B9" s="64">
        <v>51</v>
      </c>
      <c r="C9" s="64">
        <v>0</v>
      </c>
      <c r="D9" s="87" t="s">
        <v>11</v>
      </c>
      <c r="E9" s="64">
        <v>851</v>
      </c>
      <c r="F9" s="67" t="s">
        <v>216</v>
      </c>
      <c r="G9" s="67" t="s">
        <v>215</v>
      </c>
      <c r="H9" s="87" t="s">
        <v>680</v>
      </c>
      <c r="I9" s="87"/>
      <c r="J9" s="188">
        <f t="shared" ref="J9:L9" si="4">J10+J12</f>
        <v>783270</v>
      </c>
      <c r="K9" s="188">
        <f t="shared" si="4"/>
        <v>783270</v>
      </c>
      <c r="L9" s="188">
        <f t="shared" si="4"/>
        <v>244940.21000000002</v>
      </c>
      <c r="M9" s="164">
        <f t="shared" si="1"/>
        <v>31.271491312063532</v>
      </c>
    </row>
    <row r="10" spans="1:13" s="48" customFormat="1" ht="120" x14ac:dyDescent="0.25">
      <c r="A10" s="65" t="s">
        <v>15</v>
      </c>
      <c r="B10" s="64">
        <v>51</v>
      </c>
      <c r="C10" s="64">
        <v>0</v>
      </c>
      <c r="D10" s="87" t="s">
        <v>11</v>
      </c>
      <c r="E10" s="64">
        <v>851</v>
      </c>
      <c r="F10" s="67" t="s">
        <v>216</v>
      </c>
      <c r="G10" s="67" t="s">
        <v>215</v>
      </c>
      <c r="H10" s="87" t="s">
        <v>680</v>
      </c>
      <c r="I10" s="87" t="s">
        <v>17</v>
      </c>
      <c r="J10" s="188">
        <f t="shared" ref="J10:L10" si="5">J11</f>
        <v>471100</v>
      </c>
      <c r="K10" s="188">
        <f t="shared" si="5"/>
        <v>471100</v>
      </c>
      <c r="L10" s="188">
        <f t="shared" si="5"/>
        <v>191685.76000000001</v>
      </c>
      <c r="M10" s="164">
        <f t="shared" si="1"/>
        <v>40.688974739970284</v>
      </c>
    </row>
    <row r="11" spans="1:13" s="48" customFormat="1" ht="45" x14ac:dyDescent="0.25">
      <c r="A11" s="65" t="s">
        <v>470</v>
      </c>
      <c r="B11" s="64">
        <v>51</v>
      </c>
      <c r="C11" s="64">
        <v>0</v>
      </c>
      <c r="D11" s="87" t="s">
        <v>11</v>
      </c>
      <c r="E11" s="64">
        <v>851</v>
      </c>
      <c r="F11" s="67" t="s">
        <v>216</v>
      </c>
      <c r="G11" s="67" t="s">
        <v>215</v>
      </c>
      <c r="H11" s="87" t="s">
        <v>680</v>
      </c>
      <c r="I11" s="87" t="s">
        <v>18</v>
      </c>
      <c r="J11" s="188">
        <f>'6.ВС'!J11</f>
        <v>471100</v>
      </c>
      <c r="K11" s="188">
        <f>'6.ВС'!K11</f>
        <v>471100</v>
      </c>
      <c r="L11" s="188">
        <f>'6.ВС'!L11</f>
        <v>191685.76000000001</v>
      </c>
      <c r="M11" s="164">
        <f t="shared" si="1"/>
        <v>40.688974739970284</v>
      </c>
    </row>
    <row r="12" spans="1:13" s="48" customFormat="1" ht="45" x14ac:dyDescent="0.25">
      <c r="A12" s="65" t="s">
        <v>20</v>
      </c>
      <c r="B12" s="64">
        <v>51</v>
      </c>
      <c r="C12" s="64">
        <v>0</v>
      </c>
      <c r="D12" s="87" t="s">
        <v>11</v>
      </c>
      <c r="E12" s="64">
        <v>851</v>
      </c>
      <c r="F12" s="67" t="s">
        <v>216</v>
      </c>
      <c r="G12" s="67" t="s">
        <v>215</v>
      </c>
      <c r="H12" s="87" t="s">
        <v>680</v>
      </c>
      <c r="I12" s="87" t="s">
        <v>21</v>
      </c>
      <c r="J12" s="188">
        <f t="shared" ref="J12:L12" si="6">J13</f>
        <v>312170</v>
      </c>
      <c r="K12" s="188">
        <f t="shared" si="6"/>
        <v>312170</v>
      </c>
      <c r="L12" s="188">
        <f t="shared" si="6"/>
        <v>53254.45</v>
      </c>
      <c r="M12" s="164">
        <f t="shared" si="1"/>
        <v>17.059438767338307</v>
      </c>
    </row>
    <row r="13" spans="1:13" s="48" customFormat="1" ht="60" x14ac:dyDescent="0.25">
      <c r="A13" s="65" t="s">
        <v>9</v>
      </c>
      <c r="B13" s="64">
        <v>51</v>
      </c>
      <c r="C13" s="64">
        <v>0</v>
      </c>
      <c r="D13" s="87" t="s">
        <v>11</v>
      </c>
      <c r="E13" s="64">
        <v>851</v>
      </c>
      <c r="F13" s="67" t="s">
        <v>216</v>
      </c>
      <c r="G13" s="67" t="s">
        <v>215</v>
      </c>
      <c r="H13" s="87" t="s">
        <v>680</v>
      </c>
      <c r="I13" s="87" t="s">
        <v>22</v>
      </c>
      <c r="J13" s="188">
        <f>'6.ВС'!J13</f>
        <v>312170</v>
      </c>
      <c r="K13" s="188">
        <f>'6.ВС'!K13</f>
        <v>312170</v>
      </c>
      <c r="L13" s="188">
        <f>'6.ВС'!L13</f>
        <v>53254.45</v>
      </c>
      <c r="M13" s="164">
        <f t="shared" si="1"/>
        <v>17.059438767338307</v>
      </c>
    </row>
    <row r="14" spans="1:13" s="48" customFormat="1" ht="255" x14ac:dyDescent="0.25">
      <c r="A14" s="65" t="s">
        <v>683</v>
      </c>
      <c r="B14" s="64">
        <v>51</v>
      </c>
      <c r="C14" s="64">
        <v>0</v>
      </c>
      <c r="D14" s="87" t="s">
        <v>11</v>
      </c>
      <c r="E14" s="64">
        <v>851</v>
      </c>
      <c r="F14" s="67" t="s">
        <v>216</v>
      </c>
      <c r="G14" s="67" t="s">
        <v>215</v>
      </c>
      <c r="H14" s="87" t="s">
        <v>679</v>
      </c>
      <c r="I14" s="87"/>
      <c r="J14" s="90">
        <f t="shared" ref="J14:L14" si="7">J15+J17</f>
        <v>522380</v>
      </c>
      <c r="K14" s="90">
        <f t="shared" si="7"/>
        <v>522380</v>
      </c>
      <c r="L14" s="90">
        <f t="shared" si="7"/>
        <v>172100.01</v>
      </c>
      <c r="M14" s="164">
        <f t="shared" si="1"/>
        <v>32.945367357096366</v>
      </c>
    </row>
    <row r="15" spans="1:13" s="48" customFormat="1" ht="120" x14ac:dyDescent="0.25">
      <c r="A15" s="95" t="s">
        <v>15</v>
      </c>
      <c r="B15" s="64">
        <v>51</v>
      </c>
      <c r="C15" s="64">
        <v>0</v>
      </c>
      <c r="D15" s="87" t="s">
        <v>11</v>
      </c>
      <c r="E15" s="64">
        <v>851</v>
      </c>
      <c r="F15" s="67" t="s">
        <v>11</v>
      </c>
      <c r="G15" s="67" t="s">
        <v>33</v>
      </c>
      <c r="H15" s="87" t="s">
        <v>679</v>
      </c>
      <c r="I15" s="87" t="s">
        <v>17</v>
      </c>
      <c r="J15" s="90">
        <f t="shared" ref="J15:L15" si="8">J16</f>
        <v>310530</v>
      </c>
      <c r="K15" s="90">
        <f t="shared" si="8"/>
        <v>310530</v>
      </c>
      <c r="L15" s="90">
        <f t="shared" si="8"/>
        <v>137156.18</v>
      </c>
      <c r="M15" s="164">
        <f t="shared" si="1"/>
        <v>44.168415289988083</v>
      </c>
    </row>
    <row r="16" spans="1:13" s="48" customFormat="1" ht="45" x14ac:dyDescent="0.25">
      <c r="A16" s="95" t="s">
        <v>8</v>
      </c>
      <c r="B16" s="64">
        <v>51</v>
      </c>
      <c r="C16" s="64">
        <v>0</v>
      </c>
      <c r="D16" s="87" t="s">
        <v>11</v>
      </c>
      <c r="E16" s="64">
        <v>851</v>
      </c>
      <c r="F16" s="67" t="s">
        <v>11</v>
      </c>
      <c r="G16" s="67" t="s">
        <v>33</v>
      </c>
      <c r="H16" s="87" t="s">
        <v>679</v>
      </c>
      <c r="I16" s="87" t="s">
        <v>18</v>
      </c>
      <c r="J16" s="90">
        <f>'6.ВС'!J16</f>
        <v>310530</v>
      </c>
      <c r="K16" s="90">
        <f>'6.ВС'!K16</f>
        <v>310530</v>
      </c>
      <c r="L16" s="90">
        <f>'6.ВС'!L16</f>
        <v>137156.18</v>
      </c>
      <c r="M16" s="164">
        <f t="shared" si="1"/>
        <v>44.168415289988083</v>
      </c>
    </row>
    <row r="17" spans="1:13" s="48" customFormat="1" ht="45" x14ac:dyDescent="0.25">
      <c r="A17" s="35" t="s">
        <v>20</v>
      </c>
      <c r="B17" s="64">
        <v>51</v>
      </c>
      <c r="C17" s="64">
        <v>0</v>
      </c>
      <c r="D17" s="87" t="s">
        <v>11</v>
      </c>
      <c r="E17" s="64">
        <v>851</v>
      </c>
      <c r="F17" s="67" t="s">
        <v>11</v>
      </c>
      <c r="G17" s="67" t="s">
        <v>33</v>
      </c>
      <c r="H17" s="87" t="s">
        <v>679</v>
      </c>
      <c r="I17" s="87" t="s">
        <v>21</v>
      </c>
      <c r="J17" s="90">
        <f t="shared" ref="J17:L17" si="9">J18</f>
        <v>211850</v>
      </c>
      <c r="K17" s="90">
        <f t="shared" si="9"/>
        <v>211850</v>
      </c>
      <c r="L17" s="90">
        <f t="shared" si="9"/>
        <v>34943.83</v>
      </c>
      <c r="M17" s="164">
        <f t="shared" si="1"/>
        <v>16.494609393438754</v>
      </c>
    </row>
    <row r="18" spans="1:13" s="48" customFormat="1" ht="60" x14ac:dyDescent="0.25">
      <c r="A18" s="35" t="s">
        <v>9</v>
      </c>
      <c r="B18" s="64">
        <v>51</v>
      </c>
      <c r="C18" s="64">
        <v>0</v>
      </c>
      <c r="D18" s="87" t="s">
        <v>11</v>
      </c>
      <c r="E18" s="64">
        <v>851</v>
      </c>
      <c r="F18" s="67" t="s">
        <v>11</v>
      </c>
      <c r="G18" s="67" t="s">
        <v>33</v>
      </c>
      <c r="H18" s="87" t="s">
        <v>679</v>
      </c>
      <c r="I18" s="87" t="s">
        <v>22</v>
      </c>
      <c r="J18" s="90">
        <f>'6.ВС'!J18</f>
        <v>211850</v>
      </c>
      <c r="K18" s="90">
        <f>'6.ВС'!K18</f>
        <v>211850</v>
      </c>
      <c r="L18" s="90">
        <f>'6.ВС'!L18</f>
        <v>34943.83</v>
      </c>
      <c r="M18" s="164">
        <f t="shared" si="1"/>
        <v>16.494609393438754</v>
      </c>
    </row>
    <row r="19" spans="1:13" s="48" customFormat="1" ht="315" x14ac:dyDescent="0.25">
      <c r="A19" s="65" t="s">
        <v>684</v>
      </c>
      <c r="B19" s="64">
        <v>51</v>
      </c>
      <c r="C19" s="64">
        <v>0</v>
      </c>
      <c r="D19" s="87" t="s">
        <v>11</v>
      </c>
      <c r="E19" s="64">
        <v>851</v>
      </c>
      <c r="F19" s="67" t="s">
        <v>11</v>
      </c>
      <c r="G19" s="67" t="s">
        <v>33</v>
      </c>
      <c r="H19" s="87" t="s">
        <v>681</v>
      </c>
      <c r="I19" s="87"/>
      <c r="J19" s="90">
        <f t="shared" ref="J19:L19" si="10">J20+J22</f>
        <v>400</v>
      </c>
      <c r="K19" s="90">
        <f t="shared" si="10"/>
        <v>400</v>
      </c>
      <c r="L19" s="90">
        <f t="shared" si="10"/>
        <v>400</v>
      </c>
      <c r="M19" s="164">
        <f t="shared" si="1"/>
        <v>100</v>
      </c>
    </row>
    <row r="20" spans="1:13" s="48" customFormat="1" ht="45" x14ac:dyDescent="0.25">
      <c r="A20" s="65" t="s">
        <v>20</v>
      </c>
      <c r="B20" s="64">
        <v>51</v>
      </c>
      <c r="C20" s="64">
        <v>0</v>
      </c>
      <c r="D20" s="87" t="s">
        <v>11</v>
      </c>
      <c r="E20" s="64">
        <v>851</v>
      </c>
      <c r="F20" s="67" t="s">
        <v>11</v>
      </c>
      <c r="G20" s="67" t="s">
        <v>33</v>
      </c>
      <c r="H20" s="87" t="s">
        <v>681</v>
      </c>
      <c r="I20" s="87" t="s">
        <v>21</v>
      </c>
      <c r="J20" s="90">
        <f t="shared" ref="J20:L20" si="11">J21</f>
        <v>200</v>
      </c>
      <c r="K20" s="90">
        <f t="shared" si="11"/>
        <v>200</v>
      </c>
      <c r="L20" s="90">
        <f t="shared" si="11"/>
        <v>200</v>
      </c>
      <c r="M20" s="164">
        <f t="shared" si="1"/>
        <v>100</v>
      </c>
    </row>
    <row r="21" spans="1:13" s="48" customFormat="1" ht="60" x14ac:dyDescent="0.25">
      <c r="A21" s="65" t="s">
        <v>9</v>
      </c>
      <c r="B21" s="64">
        <v>51</v>
      </c>
      <c r="C21" s="64">
        <v>0</v>
      </c>
      <c r="D21" s="87" t="s">
        <v>11</v>
      </c>
      <c r="E21" s="64">
        <v>851</v>
      </c>
      <c r="F21" s="67" t="s">
        <v>11</v>
      </c>
      <c r="G21" s="67" t="s">
        <v>33</v>
      </c>
      <c r="H21" s="87" t="s">
        <v>681</v>
      </c>
      <c r="I21" s="87" t="s">
        <v>22</v>
      </c>
      <c r="J21" s="90">
        <f>'6.ВС'!J21</f>
        <v>200</v>
      </c>
      <c r="K21" s="90">
        <f>'6.ВС'!K21</f>
        <v>200</v>
      </c>
      <c r="L21" s="90">
        <f>'6.ВС'!L21</f>
        <v>200</v>
      </c>
      <c r="M21" s="164">
        <f t="shared" si="1"/>
        <v>100</v>
      </c>
    </row>
    <row r="22" spans="1:13" s="48" customFormat="1" x14ac:dyDescent="0.25">
      <c r="A22" s="95" t="s">
        <v>34</v>
      </c>
      <c r="B22" s="64">
        <v>51</v>
      </c>
      <c r="C22" s="64">
        <v>0</v>
      </c>
      <c r="D22" s="87" t="s">
        <v>11</v>
      </c>
      <c r="E22" s="64">
        <v>851</v>
      </c>
      <c r="F22" s="67" t="s">
        <v>11</v>
      </c>
      <c r="G22" s="67" t="s">
        <v>33</v>
      </c>
      <c r="H22" s="87" t="s">
        <v>681</v>
      </c>
      <c r="I22" s="87" t="s">
        <v>35</v>
      </c>
      <c r="J22" s="90">
        <f t="shared" ref="J22:L22" si="12">J23</f>
        <v>200</v>
      </c>
      <c r="K22" s="90">
        <f t="shared" si="12"/>
        <v>200</v>
      </c>
      <c r="L22" s="90">
        <f t="shared" si="12"/>
        <v>200</v>
      </c>
      <c r="M22" s="164">
        <f t="shared" si="1"/>
        <v>100</v>
      </c>
    </row>
    <row r="23" spans="1:13" s="48" customFormat="1" x14ac:dyDescent="0.25">
      <c r="A23" s="95" t="s">
        <v>36</v>
      </c>
      <c r="B23" s="64">
        <v>51</v>
      </c>
      <c r="C23" s="64">
        <v>0</v>
      </c>
      <c r="D23" s="87" t="s">
        <v>11</v>
      </c>
      <c r="E23" s="64">
        <v>851</v>
      </c>
      <c r="F23" s="67" t="s">
        <v>11</v>
      </c>
      <c r="G23" s="67" t="s">
        <v>33</v>
      </c>
      <c r="H23" s="87" t="s">
        <v>681</v>
      </c>
      <c r="I23" s="87" t="s">
        <v>37</v>
      </c>
      <c r="J23" s="90">
        <f>'6.ВС'!J23</f>
        <v>200</v>
      </c>
      <c r="K23" s="90">
        <f>'6.ВС'!K23</f>
        <v>200</v>
      </c>
      <c r="L23" s="90">
        <f>'6.ВС'!L23</f>
        <v>200</v>
      </c>
      <c r="M23" s="164">
        <f t="shared" si="1"/>
        <v>100</v>
      </c>
    </row>
    <row r="24" spans="1:13" s="48" customFormat="1" ht="90" x14ac:dyDescent="0.25">
      <c r="A24" s="172" t="s">
        <v>65</v>
      </c>
      <c r="B24" s="64">
        <v>51</v>
      </c>
      <c r="C24" s="64">
        <v>0</v>
      </c>
      <c r="D24" s="87" t="s">
        <v>11</v>
      </c>
      <c r="E24" s="64">
        <v>851</v>
      </c>
      <c r="F24" s="67" t="s">
        <v>13</v>
      </c>
      <c r="G24" s="67" t="s">
        <v>64</v>
      </c>
      <c r="H24" s="67" t="s">
        <v>158</v>
      </c>
      <c r="I24" s="67"/>
      <c r="J24" s="90">
        <f t="shared" ref="J24:L24" si="13">J25+J27</f>
        <v>261090</v>
      </c>
      <c r="K24" s="90">
        <f t="shared" si="13"/>
        <v>261090</v>
      </c>
      <c r="L24" s="90">
        <f t="shared" si="13"/>
        <v>85199.74</v>
      </c>
      <c r="M24" s="164">
        <f t="shared" si="1"/>
        <v>32.63232601784825</v>
      </c>
    </row>
    <row r="25" spans="1:13" s="48" customFormat="1" ht="120" x14ac:dyDescent="0.25">
      <c r="A25" s="95" t="s">
        <v>15</v>
      </c>
      <c r="B25" s="64">
        <v>51</v>
      </c>
      <c r="C25" s="64">
        <v>0</v>
      </c>
      <c r="D25" s="87" t="s">
        <v>11</v>
      </c>
      <c r="E25" s="64">
        <v>851</v>
      </c>
      <c r="F25" s="67" t="s">
        <v>13</v>
      </c>
      <c r="G25" s="67" t="s">
        <v>64</v>
      </c>
      <c r="H25" s="67" t="s">
        <v>158</v>
      </c>
      <c r="I25" s="87" t="s">
        <v>17</v>
      </c>
      <c r="J25" s="90">
        <f t="shared" ref="J25:L25" si="14">J26</f>
        <v>165750</v>
      </c>
      <c r="K25" s="90">
        <f t="shared" si="14"/>
        <v>165750</v>
      </c>
      <c r="L25" s="90">
        <f t="shared" si="14"/>
        <v>64726.700000000004</v>
      </c>
      <c r="M25" s="164">
        <f t="shared" si="1"/>
        <v>39.050799396681754</v>
      </c>
    </row>
    <row r="26" spans="1:13" s="48" customFormat="1" ht="45" x14ac:dyDescent="0.25">
      <c r="A26" s="95" t="s">
        <v>8</v>
      </c>
      <c r="B26" s="64">
        <v>51</v>
      </c>
      <c r="C26" s="64">
        <v>0</v>
      </c>
      <c r="D26" s="87" t="s">
        <v>11</v>
      </c>
      <c r="E26" s="64">
        <v>851</v>
      </c>
      <c r="F26" s="67" t="s">
        <v>13</v>
      </c>
      <c r="G26" s="67" t="s">
        <v>64</v>
      </c>
      <c r="H26" s="67" t="s">
        <v>158</v>
      </c>
      <c r="I26" s="87" t="s">
        <v>18</v>
      </c>
      <c r="J26" s="90">
        <f>'6.ВС'!J26</f>
        <v>165750</v>
      </c>
      <c r="K26" s="90">
        <f>'6.ВС'!K26</f>
        <v>165750</v>
      </c>
      <c r="L26" s="90">
        <f>'6.ВС'!L26</f>
        <v>64726.700000000004</v>
      </c>
      <c r="M26" s="164">
        <f t="shared" si="1"/>
        <v>39.050799396681754</v>
      </c>
    </row>
    <row r="27" spans="1:13" s="48" customFormat="1" ht="45" x14ac:dyDescent="0.25">
      <c r="A27" s="35" t="s">
        <v>20</v>
      </c>
      <c r="B27" s="64">
        <v>51</v>
      </c>
      <c r="C27" s="64">
        <v>0</v>
      </c>
      <c r="D27" s="87" t="s">
        <v>11</v>
      </c>
      <c r="E27" s="64">
        <v>851</v>
      </c>
      <c r="F27" s="67" t="s">
        <v>13</v>
      </c>
      <c r="G27" s="67" t="s">
        <v>64</v>
      </c>
      <c r="H27" s="67" t="s">
        <v>158</v>
      </c>
      <c r="I27" s="87" t="s">
        <v>21</v>
      </c>
      <c r="J27" s="90">
        <f t="shared" ref="J27:L27" si="15">J28</f>
        <v>95340</v>
      </c>
      <c r="K27" s="90">
        <f t="shared" si="15"/>
        <v>95340</v>
      </c>
      <c r="L27" s="90">
        <f t="shared" si="15"/>
        <v>20473.04</v>
      </c>
      <c r="M27" s="164">
        <f t="shared" si="1"/>
        <v>21.473715124816447</v>
      </c>
    </row>
    <row r="28" spans="1:13" s="48" customFormat="1" ht="60" x14ac:dyDescent="0.25">
      <c r="A28" s="35" t="s">
        <v>9</v>
      </c>
      <c r="B28" s="64">
        <v>51</v>
      </c>
      <c r="C28" s="64">
        <v>0</v>
      </c>
      <c r="D28" s="87" t="s">
        <v>11</v>
      </c>
      <c r="E28" s="64">
        <v>851</v>
      </c>
      <c r="F28" s="67" t="s">
        <v>13</v>
      </c>
      <c r="G28" s="67" t="s">
        <v>64</v>
      </c>
      <c r="H28" s="67" t="s">
        <v>158</v>
      </c>
      <c r="I28" s="87" t="s">
        <v>22</v>
      </c>
      <c r="J28" s="90">
        <f>'6.ВС'!J28</f>
        <v>95340</v>
      </c>
      <c r="K28" s="90">
        <f>'6.ВС'!K28</f>
        <v>95340</v>
      </c>
      <c r="L28" s="90">
        <f>'6.ВС'!L28</f>
        <v>20473.04</v>
      </c>
      <c r="M28" s="164">
        <f t="shared" si="1"/>
        <v>21.473715124816447</v>
      </c>
    </row>
    <row r="29" spans="1:13" s="48" customFormat="1" ht="75" x14ac:dyDescent="0.25">
      <c r="A29" s="172" t="s">
        <v>14</v>
      </c>
      <c r="B29" s="64">
        <v>51</v>
      </c>
      <c r="C29" s="64">
        <v>0</v>
      </c>
      <c r="D29" s="87" t="s">
        <v>11</v>
      </c>
      <c r="E29" s="64">
        <v>851</v>
      </c>
      <c r="F29" s="87" t="s">
        <v>11</v>
      </c>
      <c r="G29" s="87" t="s">
        <v>13</v>
      </c>
      <c r="H29" s="87" t="s">
        <v>189</v>
      </c>
      <c r="I29" s="87"/>
      <c r="J29" s="90">
        <f t="shared" ref="J29:L30" si="16">J30</f>
        <v>1570200</v>
      </c>
      <c r="K29" s="90">
        <f t="shared" si="16"/>
        <v>1570200</v>
      </c>
      <c r="L29" s="90">
        <f t="shared" si="16"/>
        <v>663236.19000000006</v>
      </c>
      <c r="M29" s="164">
        <f t="shared" si="1"/>
        <v>42.238962552541082</v>
      </c>
    </row>
    <row r="30" spans="1:13" s="48" customFormat="1" ht="120" x14ac:dyDescent="0.25">
      <c r="A30" s="95" t="s">
        <v>15</v>
      </c>
      <c r="B30" s="64">
        <v>51</v>
      </c>
      <c r="C30" s="64">
        <v>0</v>
      </c>
      <c r="D30" s="87" t="s">
        <v>11</v>
      </c>
      <c r="E30" s="64">
        <v>851</v>
      </c>
      <c r="F30" s="87" t="s">
        <v>16</v>
      </c>
      <c r="G30" s="87" t="s">
        <v>13</v>
      </c>
      <c r="H30" s="87" t="s">
        <v>189</v>
      </c>
      <c r="I30" s="87" t="s">
        <v>17</v>
      </c>
      <c r="J30" s="90">
        <f t="shared" si="16"/>
        <v>1570200</v>
      </c>
      <c r="K30" s="90">
        <f t="shared" si="16"/>
        <v>1570200</v>
      </c>
      <c r="L30" s="90">
        <f t="shared" si="16"/>
        <v>663236.19000000006</v>
      </c>
      <c r="M30" s="164">
        <f t="shared" si="1"/>
        <v>42.238962552541082</v>
      </c>
    </row>
    <row r="31" spans="1:13" s="48" customFormat="1" ht="45" x14ac:dyDescent="0.25">
      <c r="A31" s="95" t="s">
        <v>8</v>
      </c>
      <c r="B31" s="64">
        <v>51</v>
      </c>
      <c r="C31" s="64">
        <v>0</v>
      </c>
      <c r="D31" s="87" t="s">
        <v>11</v>
      </c>
      <c r="E31" s="64">
        <v>851</v>
      </c>
      <c r="F31" s="87" t="s">
        <v>11</v>
      </c>
      <c r="G31" s="87" t="s">
        <v>13</v>
      </c>
      <c r="H31" s="87" t="s">
        <v>189</v>
      </c>
      <c r="I31" s="87" t="s">
        <v>18</v>
      </c>
      <c r="J31" s="90">
        <f>'6.ВС'!J31</f>
        <v>1570200</v>
      </c>
      <c r="K31" s="90">
        <f>'6.ВС'!K31</f>
        <v>1570200</v>
      </c>
      <c r="L31" s="90">
        <f>'6.ВС'!L31</f>
        <v>663236.19000000006</v>
      </c>
      <c r="M31" s="164">
        <f t="shared" si="1"/>
        <v>42.238962552541082</v>
      </c>
    </row>
    <row r="32" spans="1:13" s="48" customFormat="1" ht="45" x14ac:dyDescent="0.25">
      <c r="A32" s="172" t="s">
        <v>19</v>
      </c>
      <c r="B32" s="64">
        <v>51</v>
      </c>
      <c r="C32" s="64">
        <v>0</v>
      </c>
      <c r="D32" s="87" t="s">
        <v>11</v>
      </c>
      <c r="E32" s="64">
        <v>851</v>
      </c>
      <c r="F32" s="87" t="s">
        <v>16</v>
      </c>
      <c r="G32" s="87" t="s">
        <v>13</v>
      </c>
      <c r="H32" s="87" t="s">
        <v>190</v>
      </c>
      <c r="I32" s="87"/>
      <c r="J32" s="90">
        <f>J33+J35+J37</f>
        <v>22480875</v>
      </c>
      <c r="K32" s="90">
        <f t="shared" ref="K32:L32" si="17">K33+K35+K37</f>
        <v>22480875</v>
      </c>
      <c r="L32" s="90">
        <f t="shared" si="17"/>
        <v>9281147.2899999991</v>
      </c>
      <c r="M32" s="164">
        <f t="shared" si="1"/>
        <v>41.284635451244668</v>
      </c>
    </row>
    <row r="33" spans="1:13" s="48" customFormat="1" ht="120" x14ac:dyDescent="0.25">
      <c r="A33" s="95" t="s">
        <v>15</v>
      </c>
      <c r="B33" s="64">
        <v>51</v>
      </c>
      <c r="C33" s="64">
        <v>0</v>
      </c>
      <c r="D33" s="87" t="s">
        <v>11</v>
      </c>
      <c r="E33" s="64">
        <v>851</v>
      </c>
      <c r="F33" s="87" t="s">
        <v>11</v>
      </c>
      <c r="G33" s="87" t="s">
        <v>13</v>
      </c>
      <c r="H33" s="87" t="s">
        <v>190</v>
      </c>
      <c r="I33" s="87" t="s">
        <v>17</v>
      </c>
      <c r="J33" s="90">
        <f t="shared" ref="J33:L33" si="18">J34</f>
        <v>17654900</v>
      </c>
      <c r="K33" s="90">
        <f t="shared" si="18"/>
        <v>17654900</v>
      </c>
      <c r="L33" s="90">
        <f t="shared" si="18"/>
        <v>6943365.9199999999</v>
      </c>
      <c r="M33" s="164">
        <f t="shared" si="1"/>
        <v>39.328265354094334</v>
      </c>
    </row>
    <row r="34" spans="1:13" s="48" customFormat="1" ht="45" x14ac:dyDescent="0.25">
      <c r="A34" s="95" t="s">
        <v>8</v>
      </c>
      <c r="B34" s="64">
        <v>51</v>
      </c>
      <c r="C34" s="64">
        <v>0</v>
      </c>
      <c r="D34" s="87" t="s">
        <v>11</v>
      </c>
      <c r="E34" s="64">
        <v>851</v>
      </c>
      <c r="F34" s="87" t="s">
        <v>11</v>
      </c>
      <c r="G34" s="87" t="s">
        <v>13</v>
      </c>
      <c r="H34" s="87" t="s">
        <v>190</v>
      </c>
      <c r="I34" s="87" t="s">
        <v>18</v>
      </c>
      <c r="J34" s="90">
        <f>'6.ВС'!J34</f>
        <v>17654900</v>
      </c>
      <c r="K34" s="90">
        <f>'6.ВС'!K34</f>
        <v>17654900</v>
      </c>
      <c r="L34" s="90">
        <f>'6.ВС'!L34</f>
        <v>6943365.9199999999</v>
      </c>
      <c r="M34" s="164">
        <f t="shared" si="1"/>
        <v>39.328265354094334</v>
      </c>
    </row>
    <row r="35" spans="1:13" s="48" customFormat="1" ht="45" x14ac:dyDescent="0.25">
      <c r="A35" s="35" t="s">
        <v>20</v>
      </c>
      <c r="B35" s="64">
        <v>51</v>
      </c>
      <c r="C35" s="64">
        <v>0</v>
      </c>
      <c r="D35" s="87" t="s">
        <v>11</v>
      </c>
      <c r="E35" s="64">
        <v>851</v>
      </c>
      <c r="F35" s="87" t="s">
        <v>11</v>
      </c>
      <c r="G35" s="87" t="s">
        <v>13</v>
      </c>
      <c r="H35" s="87" t="s">
        <v>190</v>
      </c>
      <c r="I35" s="87" t="s">
        <v>21</v>
      </c>
      <c r="J35" s="90">
        <f t="shared" ref="J35:L35" si="19">J36</f>
        <v>4733675</v>
      </c>
      <c r="K35" s="90">
        <f t="shared" si="19"/>
        <v>4733675</v>
      </c>
      <c r="L35" s="90">
        <f t="shared" si="19"/>
        <v>2287599.37</v>
      </c>
      <c r="M35" s="164">
        <f t="shared" si="1"/>
        <v>48.326075829033471</v>
      </c>
    </row>
    <row r="36" spans="1:13" s="48" customFormat="1" ht="60" x14ac:dyDescent="0.25">
      <c r="A36" s="35" t="s">
        <v>9</v>
      </c>
      <c r="B36" s="64">
        <v>51</v>
      </c>
      <c r="C36" s="64">
        <v>0</v>
      </c>
      <c r="D36" s="87" t="s">
        <v>11</v>
      </c>
      <c r="E36" s="64">
        <v>851</v>
      </c>
      <c r="F36" s="87" t="s">
        <v>11</v>
      </c>
      <c r="G36" s="87" t="s">
        <v>13</v>
      </c>
      <c r="H36" s="87" t="s">
        <v>190</v>
      </c>
      <c r="I36" s="87" t="s">
        <v>22</v>
      </c>
      <c r="J36" s="90">
        <f>'6.ВС'!J36</f>
        <v>4733675</v>
      </c>
      <c r="K36" s="90">
        <f>'6.ВС'!K36</f>
        <v>4733675</v>
      </c>
      <c r="L36" s="90">
        <f>'6.ВС'!L36</f>
        <v>2287599.37</v>
      </c>
      <c r="M36" s="164">
        <f t="shared" si="1"/>
        <v>48.326075829033471</v>
      </c>
    </row>
    <row r="37" spans="1:13" s="48" customFormat="1" x14ac:dyDescent="0.25">
      <c r="A37" s="35" t="s">
        <v>23</v>
      </c>
      <c r="B37" s="64">
        <v>51</v>
      </c>
      <c r="C37" s="64">
        <v>0</v>
      </c>
      <c r="D37" s="87" t="s">
        <v>11</v>
      </c>
      <c r="E37" s="64">
        <v>851</v>
      </c>
      <c r="F37" s="87" t="s">
        <v>11</v>
      </c>
      <c r="G37" s="87" t="s">
        <v>13</v>
      </c>
      <c r="H37" s="87" t="s">
        <v>190</v>
      </c>
      <c r="I37" s="87" t="s">
        <v>24</v>
      </c>
      <c r="J37" s="90">
        <f t="shared" ref="J37:L37" si="20">J38</f>
        <v>92300</v>
      </c>
      <c r="K37" s="90">
        <f t="shared" si="20"/>
        <v>92300</v>
      </c>
      <c r="L37" s="90">
        <f t="shared" si="20"/>
        <v>50182</v>
      </c>
      <c r="M37" s="164">
        <f t="shared" si="1"/>
        <v>54.368364030335862</v>
      </c>
    </row>
    <row r="38" spans="1:13" s="48" customFormat="1" ht="30" x14ac:dyDescent="0.25">
      <c r="A38" s="35" t="s">
        <v>25</v>
      </c>
      <c r="B38" s="64">
        <v>51</v>
      </c>
      <c r="C38" s="64">
        <v>0</v>
      </c>
      <c r="D38" s="87" t="s">
        <v>11</v>
      </c>
      <c r="E38" s="64">
        <v>851</v>
      </c>
      <c r="F38" s="87" t="s">
        <v>11</v>
      </c>
      <c r="G38" s="87" t="s">
        <v>13</v>
      </c>
      <c r="H38" s="87" t="s">
        <v>190</v>
      </c>
      <c r="I38" s="87" t="s">
        <v>26</v>
      </c>
      <c r="J38" s="90">
        <f>'6.ВС'!J38</f>
        <v>92300</v>
      </c>
      <c r="K38" s="90">
        <f>'6.ВС'!K38</f>
        <v>92300</v>
      </c>
      <c r="L38" s="90">
        <f>'6.ВС'!L38</f>
        <v>50182</v>
      </c>
      <c r="M38" s="164">
        <f t="shared" si="1"/>
        <v>54.368364030335862</v>
      </c>
    </row>
    <row r="39" spans="1:13" s="48" customFormat="1" ht="45" x14ac:dyDescent="0.25">
      <c r="A39" s="172" t="s">
        <v>664</v>
      </c>
      <c r="B39" s="64">
        <v>51</v>
      </c>
      <c r="C39" s="64">
        <v>0</v>
      </c>
      <c r="D39" s="87" t="s">
        <v>11</v>
      </c>
      <c r="E39" s="64">
        <v>851</v>
      </c>
      <c r="F39" s="87" t="s">
        <v>11</v>
      </c>
      <c r="G39" s="87" t="s">
        <v>13</v>
      </c>
      <c r="H39" s="87" t="s">
        <v>192</v>
      </c>
      <c r="I39" s="87"/>
      <c r="J39" s="90">
        <f t="shared" ref="J39:L40" si="21">J40</f>
        <v>100000</v>
      </c>
      <c r="K39" s="90">
        <f t="shared" si="21"/>
        <v>100000</v>
      </c>
      <c r="L39" s="90">
        <f t="shared" si="21"/>
        <v>54486.51</v>
      </c>
      <c r="M39" s="164">
        <f t="shared" si="1"/>
        <v>54.486509999999996</v>
      </c>
    </row>
    <row r="40" spans="1:13" s="48" customFormat="1" ht="45" x14ac:dyDescent="0.25">
      <c r="A40" s="35" t="s">
        <v>20</v>
      </c>
      <c r="B40" s="64">
        <v>51</v>
      </c>
      <c r="C40" s="64">
        <v>0</v>
      </c>
      <c r="D40" s="87" t="s">
        <v>11</v>
      </c>
      <c r="E40" s="64">
        <v>851</v>
      </c>
      <c r="F40" s="87" t="s">
        <v>11</v>
      </c>
      <c r="G40" s="87" t="s">
        <v>13</v>
      </c>
      <c r="H40" s="87" t="s">
        <v>192</v>
      </c>
      <c r="I40" s="87" t="s">
        <v>21</v>
      </c>
      <c r="J40" s="90">
        <f t="shared" si="21"/>
        <v>100000</v>
      </c>
      <c r="K40" s="90">
        <f t="shared" si="21"/>
        <v>100000</v>
      </c>
      <c r="L40" s="90">
        <f t="shared" si="21"/>
        <v>54486.51</v>
      </c>
      <c r="M40" s="164">
        <f t="shared" si="1"/>
        <v>54.486509999999996</v>
      </c>
    </row>
    <row r="41" spans="1:13" s="48" customFormat="1" ht="60" x14ac:dyDescent="0.25">
      <c r="A41" s="35" t="s">
        <v>9</v>
      </c>
      <c r="B41" s="64">
        <v>51</v>
      </c>
      <c r="C41" s="64">
        <v>0</v>
      </c>
      <c r="D41" s="87" t="s">
        <v>11</v>
      </c>
      <c r="E41" s="64">
        <v>851</v>
      </c>
      <c r="F41" s="87" t="s">
        <v>11</v>
      </c>
      <c r="G41" s="87" t="s">
        <v>13</v>
      </c>
      <c r="H41" s="87" t="s">
        <v>192</v>
      </c>
      <c r="I41" s="87" t="s">
        <v>22</v>
      </c>
      <c r="J41" s="90">
        <f>'6.ВС'!J41</f>
        <v>100000</v>
      </c>
      <c r="K41" s="90">
        <f>'6.ВС'!K41</f>
        <v>100000</v>
      </c>
      <c r="L41" s="90">
        <f>'6.ВС'!L41</f>
        <v>54486.51</v>
      </c>
      <c r="M41" s="164">
        <f t="shared" si="1"/>
        <v>54.486509999999996</v>
      </c>
    </row>
    <row r="42" spans="1:13" s="48" customFormat="1" ht="60" x14ac:dyDescent="0.25">
      <c r="A42" s="172" t="s">
        <v>523</v>
      </c>
      <c r="B42" s="64">
        <v>51</v>
      </c>
      <c r="C42" s="64">
        <v>0</v>
      </c>
      <c r="D42" s="87" t="s">
        <v>11</v>
      </c>
      <c r="E42" s="64">
        <v>851</v>
      </c>
      <c r="F42" s="87" t="s">
        <v>11</v>
      </c>
      <c r="G42" s="87" t="s">
        <v>13</v>
      </c>
      <c r="H42" s="87" t="s">
        <v>518</v>
      </c>
      <c r="I42" s="87"/>
      <c r="J42" s="90">
        <f t="shared" ref="J42:L43" si="22">J43</f>
        <v>100000</v>
      </c>
      <c r="K42" s="90">
        <f t="shared" si="22"/>
        <v>100000</v>
      </c>
      <c r="L42" s="90">
        <f t="shared" si="22"/>
        <v>25818.6</v>
      </c>
      <c r="M42" s="164">
        <f t="shared" si="1"/>
        <v>25.818599999999996</v>
      </c>
    </row>
    <row r="43" spans="1:13" s="48" customFormat="1" ht="45" x14ac:dyDescent="0.25">
      <c r="A43" s="66" t="s">
        <v>20</v>
      </c>
      <c r="B43" s="64">
        <v>51</v>
      </c>
      <c r="C43" s="64">
        <v>0</v>
      </c>
      <c r="D43" s="87" t="s">
        <v>11</v>
      </c>
      <c r="E43" s="64">
        <v>851</v>
      </c>
      <c r="F43" s="87" t="s">
        <v>11</v>
      </c>
      <c r="G43" s="87" t="s">
        <v>13</v>
      </c>
      <c r="H43" s="87" t="s">
        <v>518</v>
      </c>
      <c r="I43" s="87" t="s">
        <v>21</v>
      </c>
      <c r="J43" s="90">
        <f t="shared" si="22"/>
        <v>100000</v>
      </c>
      <c r="K43" s="90">
        <f t="shared" si="22"/>
        <v>100000</v>
      </c>
      <c r="L43" s="90">
        <f t="shared" si="22"/>
        <v>25818.6</v>
      </c>
      <c r="M43" s="164">
        <f t="shared" si="1"/>
        <v>25.818599999999996</v>
      </c>
    </row>
    <row r="44" spans="1:13" s="48" customFormat="1" ht="60" x14ac:dyDescent="0.25">
      <c r="A44" s="35" t="s">
        <v>9</v>
      </c>
      <c r="B44" s="64">
        <v>51</v>
      </c>
      <c r="C44" s="64">
        <v>0</v>
      </c>
      <c r="D44" s="87" t="s">
        <v>11</v>
      </c>
      <c r="E44" s="64">
        <v>851</v>
      </c>
      <c r="F44" s="87" t="s">
        <v>11</v>
      </c>
      <c r="G44" s="87" t="s">
        <v>13</v>
      </c>
      <c r="H44" s="87" t="s">
        <v>518</v>
      </c>
      <c r="I44" s="87" t="s">
        <v>22</v>
      </c>
      <c r="J44" s="90">
        <f>'6.ВС'!J44</f>
        <v>100000</v>
      </c>
      <c r="K44" s="90">
        <f>'6.ВС'!K44</f>
        <v>100000</v>
      </c>
      <c r="L44" s="90">
        <f>'6.ВС'!L44</f>
        <v>25818.6</v>
      </c>
      <c r="M44" s="164">
        <f t="shared" si="1"/>
        <v>25.818599999999996</v>
      </c>
    </row>
    <row r="45" spans="1:13" s="48" customFormat="1" ht="30" x14ac:dyDescent="0.25">
      <c r="A45" s="172" t="s">
        <v>28</v>
      </c>
      <c r="B45" s="64">
        <v>51</v>
      </c>
      <c r="C45" s="64">
        <v>0</v>
      </c>
      <c r="D45" s="87" t="s">
        <v>11</v>
      </c>
      <c r="E45" s="64">
        <v>851</v>
      </c>
      <c r="F45" s="87" t="s">
        <v>11</v>
      </c>
      <c r="G45" s="87" t="s">
        <v>13</v>
      </c>
      <c r="H45" s="87" t="s">
        <v>193</v>
      </c>
      <c r="I45" s="87"/>
      <c r="J45" s="90">
        <f t="shared" ref="J45:L46" si="23">J46</f>
        <v>78000</v>
      </c>
      <c r="K45" s="90">
        <f t="shared" si="23"/>
        <v>78000</v>
      </c>
      <c r="L45" s="90">
        <f t="shared" si="23"/>
        <v>78000</v>
      </c>
      <c r="M45" s="164">
        <f t="shared" si="1"/>
        <v>100</v>
      </c>
    </row>
    <row r="46" spans="1:13" s="48" customFormat="1" x14ac:dyDescent="0.25">
      <c r="A46" s="35" t="s">
        <v>23</v>
      </c>
      <c r="B46" s="64">
        <v>51</v>
      </c>
      <c r="C46" s="64">
        <v>0</v>
      </c>
      <c r="D46" s="87" t="s">
        <v>11</v>
      </c>
      <c r="E46" s="64">
        <v>851</v>
      </c>
      <c r="F46" s="87" t="s">
        <v>11</v>
      </c>
      <c r="G46" s="87" t="s">
        <v>13</v>
      </c>
      <c r="H46" s="87" t="s">
        <v>193</v>
      </c>
      <c r="I46" s="87" t="s">
        <v>24</v>
      </c>
      <c r="J46" s="90">
        <f t="shared" si="23"/>
        <v>78000</v>
      </c>
      <c r="K46" s="90">
        <f t="shared" si="23"/>
        <v>78000</v>
      </c>
      <c r="L46" s="90">
        <f t="shared" si="23"/>
        <v>78000</v>
      </c>
      <c r="M46" s="164">
        <f t="shared" si="1"/>
        <v>100</v>
      </c>
    </row>
    <row r="47" spans="1:13" s="48" customFormat="1" ht="30" x14ac:dyDescent="0.25">
      <c r="A47" s="35" t="s">
        <v>25</v>
      </c>
      <c r="B47" s="64">
        <v>51</v>
      </c>
      <c r="C47" s="64">
        <v>0</v>
      </c>
      <c r="D47" s="87" t="s">
        <v>11</v>
      </c>
      <c r="E47" s="64">
        <v>851</v>
      </c>
      <c r="F47" s="87" t="s">
        <v>11</v>
      </c>
      <c r="G47" s="87" t="s">
        <v>13</v>
      </c>
      <c r="H47" s="87" t="s">
        <v>193</v>
      </c>
      <c r="I47" s="87" t="s">
        <v>26</v>
      </c>
      <c r="J47" s="90">
        <f>'6.ВС'!J47</f>
        <v>78000</v>
      </c>
      <c r="K47" s="90">
        <f>'6.ВС'!K47</f>
        <v>78000</v>
      </c>
      <c r="L47" s="90">
        <f>'6.ВС'!L47</f>
        <v>78000</v>
      </c>
      <c r="M47" s="164">
        <f t="shared" si="1"/>
        <v>100</v>
      </c>
    </row>
    <row r="48" spans="1:13" s="48" customFormat="1" ht="45" x14ac:dyDescent="0.25">
      <c r="A48" s="172" t="s">
        <v>249</v>
      </c>
      <c r="B48" s="64">
        <v>51</v>
      </c>
      <c r="C48" s="64">
        <v>0</v>
      </c>
      <c r="D48" s="87" t="s">
        <v>11</v>
      </c>
      <c r="E48" s="64">
        <v>851</v>
      </c>
      <c r="F48" s="87" t="s">
        <v>11</v>
      </c>
      <c r="G48" s="67" t="s">
        <v>33</v>
      </c>
      <c r="H48" s="67" t="s">
        <v>195</v>
      </c>
      <c r="I48" s="87"/>
      <c r="J48" s="90">
        <f t="shared" ref="J48:L49" si="24">J49</f>
        <v>35500</v>
      </c>
      <c r="K48" s="90">
        <f t="shared" si="24"/>
        <v>35500</v>
      </c>
      <c r="L48" s="90">
        <f t="shared" si="24"/>
        <v>0</v>
      </c>
      <c r="M48" s="164">
        <f t="shared" si="1"/>
        <v>0</v>
      </c>
    </row>
    <row r="49" spans="1:13" s="48" customFormat="1" ht="45" x14ac:dyDescent="0.25">
      <c r="A49" s="35" t="s">
        <v>20</v>
      </c>
      <c r="B49" s="64">
        <v>51</v>
      </c>
      <c r="C49" s="64">
        <v>0</v>
      </c>
      <c r="D49" s="87" t="s">
        <v>11</v>
      </c>
      <c r="E49" s="64">
        <v>851</v>
      </c>
      <c r="F49" s="87" t="s">
        <v>11</v>
      </c>
      <c r="G49" s="67" t="s">
        <v>33</v>
      </c>
      <c r="H49" s="67" t="s">
        <v>195</v>
      </c>
      <c r="I49" s="87" t="s">
        <v>21</v>
      </c>
      <c r="J49" s="90">
        <f t="shared" si="24"/>
        <v>35500</v>
      </c>
      <c r="K49" s="90">
        <f t="shared" si="24"/>
        <v>35500</v>
      </c>
      <c r="L49" s="90">
        <f t="shared" si="24"/>
        <v>0</v>
      </c>
      <c r="M49" s="164">
        <f t="shared" si="1"/>
        <v>0</v>
      </c>
    </row>
    <row r="50" spans="1:13" s="48" customFormat="1" ht="60" x14ac:dyDescent="0.25">
      <c r="A50" s="35" t="s">
        <v>9</v>
      </c>
      <c r="B50" s="64">
        <v>51</v>
      </c>
      <c r="C50" s="64">
        <v>0</v>
      </c>
      <c r="D50" s="87" t="s">
        <v>11</v>
      </c>
      <c r="E50" s="64">
        <v>851</v>
      </c>
      <c r="F50" s="87" t="s">
        <v>11</v>
      </c>
      <c r="G50" s="67" t="s">
        <v>33</v>
      </c>
      <c r="H50" s="67" t="s">
        <v>195</v>
      </c>
      <c r="I50" s="87" t="s">
        <v>22</v>
      </c>
      <c r="J50" s="90">
        <f>'6.ВС'!J58</f>
        <v>35500</v>
      </c>
      <c r="K50" s="90">
        <f>'6.ВС'!K58</f>
        <v>35500</v>
      </c>
      <c r="L50" s="90">
        <f>'6.ВС'!L58</f>
        <v>0</v>
      </c>
      <c r="M50" s="164">
        <f t="shared" si="1"/>
        <v>0</v>
      </c>
    </row>
    <row r="51" spans="1:13" s="48" customFormat="1" ht="120" x14ac:dyDescent="0.25">
      <c r="A51" s="172" t="s">
        <v>27</v>
      </c>
      <c r="B51" s="64">
        <v>51</v>
      </c>
      <c r="C51" s="64">
        <v>0</v>
      </c>
      <c r="D51" s="87" t="s">
        <v>11</v>
      </c>
      <c r="E51" s="64">
        <v>851</v>
      </c>
      <c r="F51" s="87" t="s">
        <v>11</v>
      </c>
      <c r="G51" s="87" t="s">
        <v>13</v>
      </c>
      <c r="H51" s="87" t="s">
        <v>191</v>
      </c>
      <c r="I51" s="87"/>
      <c r="J51" s="90">
        <f t="shared" ref="J51:L52" si="25">J52</f>
        <v>2500</v>
      </c>
      <c r="K51" s="90">
        <f t="shared" si="25"/>
        <v>2500</v>
      </c>
      <c r="L51" s="90">
        <f t="shared" si="25"/>
        <v>0</v>
      </c>
      <c r="M51" s="164">
        <f t="shared" si="1"/>
        <v>0</v>
      </c>
    </row>
    <row r="52" spans="1:13" s="48" customFormat="1" ht="45" x14ac:dyDescent="0.25">
      <c r="A52" s="35" t="s">
        <v>20</v>
      </c>
      <c r="B52" s="64">
        <v>51</v>
      </c>
      <c r="C52" s="64">
        <v>0</v>
      </c>
      <c r="D52" s="87" t="s">
        <v>11</v>
      </c>
      <c r="E52" s="64">
        <v>851</v>
      </c>
      <c r="F52" s="87" t="s">
        <v>11</v>
      </c>
      <c r="G52" s="87" t="s">
        <v>13</v>
      </c>
      <c r="H52" s="87" t="s">
        <v>191</v>
      </c>
      <c r="I52" s="87" t="s">
        <v>21</v>
      </c>
      <c r="J52" s="90">
        <f t="shared" si="25"/>
        <v>2500</v>
      </c>
      <c r="K52" s="90">
        <f t="shared" si="25"/>
        <v>2500</v>
      </c>
      <c r="L52" s="90">
        <f t="shared" si="25"/>
        <v>0</v>
      </c>
      <c r="M52" s="164">
        <f t="shared" si="1"/>
        <v>0</v>
      </c>
    </row>
    <row r="53" spans="1:13" s="48" customFormat="1" ht="60" x14ac:dyDescent="0.25">
      <c r="A53" s="35" t="s">
        <v>9</v>
      </c>
      <c r="B53" s="64">
        <v>51</v>
      </c>
      <c r="C53" s="64">
        <v>0</v>
      </c>
      <c r="D53" s="87" t="s">
        <v>11</v>
      </c>
      <c r="E53" s="64">
        <v>851</v>
      </c>
      <c r="F53" s="87" t="s">
        <v>11</v>
      </c>
      <c r="G53" s="87" t="s">
        <v>13</v>
      </c>
      <c r="H53" s="87" t="s">
        <v>191</v>
      </c>
      <c r="I53" s="87" t="s">
        <v>22</v>
      </c>
      <c r="J53" s="90">
        <f>'6.ВС'!J50</f>
        <v>2500</v>
      </c>
      <c r="K53" s="90">
        <f>'6.ВС'!K50</f>
        <v>2500</v>
      </c>
      <c r="L53" s="90">
        <f>'6.ВС'!L50</f>
        <v>0</v>
      </c>
      <c r="M53" s="164">
        <f t="shared" si="1"/>
        <v>0</v>
      </c>
    </row>
    <row r="54" spans="1:13" s="48" customFormat="1" ht="45" x14ac:dyDescent="0.25">
      <c r="A54" s="35" t="s">
        <v>646</v>
      </c>
      <c r="B54" s="64">
        <v>51</v>
      </c>
      <c r="C54" s="64">
        <v>0</v>
      </c>
      <c r="D54" s="87" t="s">
        <v>44</v>
      </c>
      <c r="E54" s="64"/>
      <c r="F54" s="87"/>
      <c r="G54" s="87"/>
      <c r="H54" s="87"/>
      <c r="I54" s="87"/>
      <c r="J54" s="90">
        <f t="shared" ref="J54:L54" si="26">J55</f>
        <v>985103</v>
      </c>
      <c r="K54" s="90">
        <f t="shared" si="26"/>
        <v>985103</v>
      </c>
      <c r="L54" s="90">
        <f t="shared" si="26"/>
        <v>478650.3</v>
      </c>
      <c r="M54" s="164">
        <f t="shared" si="1"/>
        <v>48.588858220916997</v>
      </c>
    </row>
    <row r="55" spans="1:13" s="48" customFormat="1" ht="30" x14ac:dyDescent="0.25">
      <c r="A55" s="95" t="s">
        <v>6</v>
      </c>
      <c r="B55" s="64">
        <v>51</v>
      </c>
      <c r="C55" s="64">
        <v>0</v>
      </c>
      <c r="D55" s="87" t="s">
        <v>44</v>
      </c>
      <c r="E55" s="64">
        <v>851</v>
      </c>
      <c r="F55" s="87"/>
      <c r="G55" s="87"/>
      <c r="H55" s="87"/>
      <c r="I55" s="87"/>
      <c r="J55" s="90">
        <f>J56+J59+J62</f>
        <v>985103</v>
      </c>
      <c r="K55" s="90">
        <f t="shared" ref="K55:L55" si="27">K56+K59+K62</f>
        <v>985103</v>
      </c>
      <c r="L55" s="90">
        <f t="shared" si="27"/>
        <v>478650.3</v>
      </c>
      <c r="M55" s="164">
        <f t="shared" si="1"/>
        <v>48.588858220916997</v>
      </c>
    </row>
    <row r="56" spans="1:13" s="48" customFormat="1" ht="45" x14ac:dyDescent="0.25">
      <c r="A56" s="95" t="s">
        <v>38</v>
      </c>
      <c r="B56" s="64">
        <v>51</v>
      </c>
      <c r="C56" s="64">
        <v>0</v>
      </c>
      <c r="D56" s="87" t="s">
        <v>44</v>
      </c>
      <c r="E56" s="64">
        <v>851</v>
      </c>
      <c r="F56" s="87" t="s">
        <v>16</v>
      </c>
      <c r="G56" s="67" t="s">
        <v>33</v>
      </c>
      <c r="H56" s="67" t="s">
        <v>194</v>
      </c>
      <c r="I56" s="87"/>
      <c r="J56" s="90">
        <f t="shared" ref="J56:L57" si="28">J57</f>
        <v>579500</v>
      </c>
      <c r="K56" s="90">
        <f t="shared" si="28"/>
        <v>579500</v>
      </c>
      <c r="L56" s="90">
        <f t="shared" si="28"/>
        <v>121302.7</v>
      </c>
      <c r="M56" s="164">
        <f t="shared" si="1"/>
        <v>20.93230371009491</v>
      </c>
    </row>
    <row r="57" spans="1:13" s="48" customFormat="1" ht="45" x14ac:dyDescent="0.25">
      <c r="A57" s="35" t="s">
        <v>20</v>
      </c>
      <c r="B57" s="64">
        <v>51</v>
      </c>
      <c r="C57" s="64">
        <v>0</v>
      </c>
      <c r="D57" s="87" t="s">
        <v>44</v>
      </c>
      <c r="E57" s="64">
        <v>851</v>
      </c>
      <c r="F57" s="87" t="s">
        <v>11</v>
      </c>
      <c r="G57" s="87" t="s">
        <v>33</v>
      </c>
      <c r="H57" s="67" t="s">
        <v>194</v>
      </c>
      <c r="I57" s="87" t="s">
        <v>21</v>
      </c>
      <c r="J57" s="90">
        <f t="shared" si="28"/>
        <v>579500</v>
      </c>
      <c r="K57" s="90">
        <f t="shared" si="28"/>
        <v>579500</v>
      </c>
      <c r="L57" s="90">
        <f t="shared" si="28"/>
        <v>121302.7</v>
      </c>
      <c r="M57" s="164">
        <f t="shared" si="1"/>
        <v>20.93230371009491</v>
      </c>
    </row>
    <row r="58" spans="1:13" s="48" customFormat="1" ht="60" x14ac:dyDescent="0.25">
      <c r="A58" s="35" t="s">
        <v>9</v>
      </c>
      <c r="B58" s="64">
        <v>51</v>
      </c>
      <c r="C58" s="64">
        <v>0</v>
      </c>
      <c r="D58" s="87" t="s">
        <v>44</v>
      </c>
      <c r="E58" s="64">
        <v>851</v>
      </c>
      <c r="F58" s="87" t="s">
        <v>11</v>
      </c>
      <c r="G58" s="87" t="s">
        <v>33</v>
      </c>
      <c r="H58" s="67" t="s">
        <v>194</v>
      </c>
      <c r="I58" s="87" t="s">
        <v>22</v>
      </c>
      <c r="J58" s="90">
        <f>'6.ВС'!J61</f>
        <v>579500</v>
      </c>
      <c r="K58" s="90">
        <f>'6.ВС'!K61</f>
        <v>579500</v>
      </c>
      <c r="L58" s="90">
        <f>'6.ВС'!L61</f>
        <v>121302.7</v>
      </c>
      <c r="M58" s="164">
        <f t="shared" si="1"/>
        <v>20.93230371009491</v>
      </c>
    </row>
    <row r="59" spans="1:13" s="48" customFormat="1" ht="30" x14ac:dyDescent="0.25">
      <c r="A59" s="65" t="s">
        <v>537</v>
      </c>
      <c r="B59" s="64">
        <v>51</v>
      </c>
      <c r="C59" s="64">
        <v>0</v>
      </c>
      <c r="D59" s="87" t="s">
        <v>44</v>
      </c>
      <c r="E59" s="64">
        <v>851</v>
      </c>
      <c r="F59" s="87" t="s">
        <v>16</v>
      </c>
      <c r="G59" s="67" t="s">
        <v>33</v>
      </c>
      <c r="H59" s="67" t="s">
        <v>538</v>
      </c>
      <c r="I59" s="87"/>
      <c r="J59" s="90">
        <f t="shared" ref="J59:L60" si="29">J60</f>
        <v>315000</v>
      </c>
      <c r="K59" s="90">
        <f t="shared" si="29"/>
        <v>315000</v>
      </c>
      <c r="L59" s="90">
        <f t="shared" si="29"/>
        <v>315000</v>
      </c>
      <c r="M59" s="164">
        <f t="shared" si="1"/>
        <v>100</v>
      </c>
    </row>
    <row r="60" spans="1:13" s="48" customFormat="1" ht="45" x14ac:dyDescent="0.25">
      <c r="A60" s="65" t="s">
        <v>20</v>
      </c>
      <c r="B60" s="64">
        <v>51</v>
      </c>
      <c r="C60" s="64">
        <v>0</v>
      </c>
      <c r="D60" s="87" t="s">
        <v>44</v>
      </c>
      <c r="E60" s="64">
        <v>851</v>
      </c>
      <c r="F60" s="87" t="s">
        <v>16</v>
      </c>
      <c r="G60" s="67" t="s">
        <v>33</v>
      </c>
      <c r="H60" s="67" t="s">
        <v>538</v>
      </c>
      <c r="I60" s="87" t="s">
        <v>21</v>
      </c>
      <c r="J60" s="90">
        <f t="shared" si="29"/>
        <v>315000</v>
      </c>
      <c r="K60" s="90">
        <f t="shared" si="29"/>
        <v>315000</v>
      </c>
      <c r="L60" s="90">
        <f t="shared" si="29"/>
        <v>315000</v>
      </c>
      <c r="M60" s="164">
        <f t="shared" si="1"/>
        <v>100</v>
      </c>
    </row>
    <row r="61" spans="1:13" s="48" customFormat="1" ht="60" x14ac:dyDescent="0.25">
      <c r="A61" s="65" t="s">
        <v>9</v>
      </c>
      <c r="B61" s="64">
        <v>51</v>
      </c>
      <c r="C61" s="64">
        <v>0</v>
      </c>
      <c r="D61" s="87" t="s">
        <v>44</v>
      </c>
      <c r="E61" s="64">
        <v>851</v>
      </c>
      <c r="F61" s="87" t="s">
        <v>16</v>
      </c>
      <c r="G61" s="67" t="s">
        <v>33</v>
      </c>
      <c r="H61" s="67" t="s">
        <v>538</v>
      </c>
      <c r="I61" s="87" t="s">
        <v>22</v>
      </c>
      <c r="J61" s="90">
        <f>'6.ВС'!J105</f>
        <v>315000</v>
      </c>
      <c r="K61" s="90">
        <f>'6.ВС'!K105</f>
        <v>315000</v>
      </c>
      <c r="L61" s="90">
        <f>'6.ВС'!L105</f>
        <v>315000</v>
      </c>
      <c r="M61" s="164">
        <f t="shared" si="1"/>
        <v>100</v>
      </c>
    </row>
    <row r="62" spans="1:13" s="48" customFormat="1" ht="90" x14ac:dyDescent="0.25">
      <c r="A62" s="172" t="s">
        <v>68</v>
      </c>
      <c r="B62" s="64">
        <v>51</v>
      </c>
      <c r="C62" s="64">
        <v>0</v>
      </c>
      <c r="D62" s="87" t="s">
        <v>44</v>
      </c>
      <c r="E62" s="64">
        <v>851</v>
      </c>
      <c r="F62" s="67" t="s">
        <v>30</v>
      </c>
      <c r="G62" s="67" t="s">
        <v>11</v>
      </c>
      <c r="H62" s="67" t="s">
        <v>202</v>
      </c>
      <c r="I62" s="87"/>
      <c r="J62" s="90">
        <f t="shared" ref="J62:L63" si="30">J63</f>
        <v>90603</v>
      </c>
      <c r="K62" s="90">
        <f t="shared" si="30"/>
        <v>90603</v>
      </c>
      <c r="L62" s="90">
        <f t="shared" si="30"/>
        <v>42347.6</v>
      </c>
      <c r="M62" s="164">
        <f t="shared" si="1"/>
        <v>46.739732679933333</v>
      </c>
    </row>
    <row r="63" spans="1:13" s="48" customFormat="1" ht="45" x14ac:dyDescent="0.25">
      <c r="A63" s="35" t="s">
        <v>20</v>
      </c>
      <c r="B63" s="64">
        <v>51</v>
      </c>
      <c r="C63" s="64">
        <v>0</v>
      </c>
      <c r="D63" s="87" t="s">
        <v>44</v>
      </c>
      <c r="E63" s="64">
        <v>851</v>
      </c>
      <c r="F63" s="67" t="s">
        <v>30</v>
      </c>
      <c r="G63" s="67" t="s">
        <v>11</v>
      </c>
      <c r="H63" s="67" t="s">
        <v>202</v>
      </c>
      <c r="I63" s="87" t="s">
        <v>21</v>
      </c>
      <c r="J63" s="90">
        <f t="shared" si="30"/>
        <v>90603</v>
      </c>
      <c r="K63" s="90">
        <f t="shared" si="30"/>
        <v>90603</v>
      </c>
      <c r="L63" s="90">
        <f t="shared" si="30"/>
        <v>42347.6</v>
      </c>
      <c r="M63" s="164">
        <f t="shared" si="1"/>
        <v>46.739732679933333</v>
      </c>
    </row>
    <row r="64" spans="1:13" s="48" customFormat="1" ht="60" x14ac:dyDescent="0.25">
      <c r="A64" s="35" t="s">
        <v>9</v>
      </c>
      <c r="B64" s="64">
        <v>51</v>
      </c>
      <c r="C64" s="64">
        <v>0</v>
      </c>
      <c r="D64" s="87" t="s">
        <v>44</v>
      </c>
      <c r="E64" s="64">
        <v>851</v>
      </c>
      <c r="F64" s="67" t="s">
        <v>30</v>
      </c>
      <c r="G64" s="67" t="s">
        <v>11</v>
      </c>
      <c r="H64" s="67" t="s">
        <v>202</v>
      </c>
      <c r="I64" s="87" t="s">
        <v>22</v>
      </c>
      <c r="J64" s="90">
        <f>'6.ВС'!J110</f>
        <v>90603</v>
      </c>
      <c r="K64" s="90">
        <f>'6.ВС'!K110</f>
        <v>90603</v>
      </c>
      <c r="L64" s="90">
        <f>'6.ВС'!L110</f>
        <v>42347.6</v>
      </c>
      <c r="M64" s="164">
        <f t="shared" si="1"/>
        <v>46.739732679933333</v>
      </c>
    </row>
    <row r="65" spans="1:13" s="48" customFormat="1" ht="60" x14ac:dyDescent="0.25">
      <c r="A65" s="172" t="s">
        <v>160</v>
      </c>
      <c r="B65" s="64">
        <v>51</v>
      </c>
      <c r="C65" s="64">
        <v>0</v>
      </c>
      <c r="D65" s="87" t="s">
        <v>46</v>
      </c>
      <c r="E65" s="64"/>
      <c r="F65" s="87"/>
      <c r="G65" s="87"/>
      <c r="H65" s="87"/>
      <c r="I65" s="87"/>
      <c r="J65" s="90">
        <f t="shared" ref="J65:L66" si="31">J66</f>
        <v>3019900</v>
      </c>
      <c r="K65" s="90">
        <f t="shared" si="31"/>
        <v>3019900</v>
      </c>
      <c r="L65" s="90">
        <f t="shared" si="31"/>
        <v>1534100</v>
      </c>
      <c r="M65" s="164">
        <f t="shared" si="1"/>
        <v>50.799695354150799</v>
      </c>
    </row>
    <row r="66" spans="1:13" s="48" customFormat="1" ht="30" x14ac:dyDescent="0.25">
      <c r="A66" s="172" t="s">
        <v>6</v>
      </c>
      <c r="B66" s="216">
        <v>51</v>
      </c>
      <c r="C66" s="216">
        <v>0</v>
      </c>
      <c r="D66" s="87" t="s">
        <v>46</v>
      </c>
      <c r="E66" s="216">
        <v>851</v>
      </c>
      <c r="F66" s="87"/>
      <c r="G66" s="87"/>
      <c r="H66" s="87"/>
      <c r="I66" s="87"/>
      <c r="J66" s="188">
        <f>J67</f>
        <v>3019900</v>
      </c>
      <c r="K66" s="188">
        <f t="shared" si="31"/>
        <v>3019900</v>
      </c>
      <c r="L66" s="188">
        <f t="shared" si="31"/>
        <v>1534100</v>
      </c>
      <c r="M66" s="164">
        <f t="shared" si="1"/>
        <v>50.799695354150799</v>
      </c>
    </row>
    <row r="67" spans="1:13" s="174" customFormat="1" ht="45" x14ac:dyDescent="0.25">
      <c r="A67" s="172" t="s">
        <v>40</v>
      </c>
      <c r="B67" s="64">
        <v>51</v>
      </c>
      <c r="C67" s="64">
        <v>0</v>
      </c>
      <c r="D67" s="67" t="s">
        <v>46</v>
      </c>
      <c r="E67" s="64">
        <v>851</v>
      </c>
      <c r="F67" s="67" t="s">
        <v>11</v>
      </c>
      <c r="G67" s="67" t="s">
        <v>33</v>
      </c>
      <c r="H67" s="67" t="s">
        <v>197</v>
      </c>
      <c r="I67" s="67"/>
      <c r="J67" s="217">
        <f t="shared" ref="J67:L68" si="32">J68</f>
        <v>3019900</v>
      </c>
      <c r="K67" s="217">
        <f t="shared" si="32"/>
        <v>3019900</v>
      </c>
      <c r="L67" s="217">
        <f t="shared" si="32"/>
        <v>1534100</v>
      </c>
      <c r="M67" s="164">
        <f t="shared" si="1"/>
        <v>50.799695354150799</v>
      </c>
    </row>
    <row r="68" spans="1:13" s="48" customFormat="1" ht="60" x14ac:dyDescent="0.25">
      <c r="A68" s="35" t="s">
        <v>41</v>
      </c>
      <c r="B68" s="64">
        <v>51</v>
      </c>
      <c r="C68" s="64">
        <v>0</v>
      </c>
      <c r="D68" s="67" t="s">
        <v>46</v>
      </c>
      <c r="E68" s="64">
        <v>851</v>
      </c>
      <c r="F68" s="67" t="s">
        <v>11</v>
      </c>
      <c r="G68" s="67" t="s">
        <v>33</v>
      </c>
      <c r="H68" s="67" t="s">
        <v>197</v>
      </c>
      <c r="I68" s="87" t="s">
        <v>83</v>
      </c>
      <c r="J68" s="90">
        <f t="shared" si="32"/>
        <v>3019900</v>
      </c>
      <c r="K68" s="90">
        <f t="shared" si="32"/>
        <v>3019900</v>
      </c>
      <c r="L68" s="90">
        <f t="shared" si="32"/>
        <v>1534100</v>
      </c>
      <c r="M68" s="164">
        <f t="shared" si="1"/>
        <v>50.799695354150799</v>
      </c>
    </row>
    <row r="69" spans="1:13" s="48" customFormat="1" ht="30" x14ac:dyDescent="0.25">
      <c r="A69" s="35" t="s">
        <v>42</v>
      </c>
      <c r="B69" s="64">
        <v>51</v>
      </c>
      <c r="C69" s="64">
        <v>0</v>
      </c>
      <c r="D69" s="67" t="s">
        <v>46</v>
      </c>
      <c r="E69" s="64">
        <v>851</v>
      </c>
      <c r="F69" s="67" t="s">
        <v>11</v>
      </c>
      <c r="G69" s="67" t="s">
        <v>33</v>
      </c>
      <c r="H69" s="67" t="s">
        <v>197</v>
      </c>
      <c r="I69" s="87" t="s">
        <v>85</v>
      </c>
      <c r="J69" s="90">
        <f>'6.ВС'!J64</f>
        <v>3019900</v>
      </c>
      <c r="K69" s="90">
        <f>'6.ВС'!K64</f>
        <v>3019900</v>
      </c>
      <c r="L69" s="90">
        <f>'6.ВС'!L64</f>
        <v>1534100</v>
      </c>
      <c r="M69" s="164">
        <f t="shared" si="1"/>
        <v>50.799695354150799</v>
      </c>
    </row>
    <row r="70" spans="1:13" s="174" customFormat="1" ht="90" x14ac:dyDescent="0.25">
      <c r="A70" s="172" t="s">
        <v>164</v>
      </c>
      <c r="B70" s="64">
        <v>51</v>
      </c>
      <c r="C70" s="64">
        <v>0</v>
      </c>
      <c r="D70" s="87" t="s">
        <v>13</v>
      </c>
      <c r="E70" s="64"/>
      <c r="F70" s="87"/>
      <c r="G70" s="87"/>
      <c r="H70" s="87"/>
      <c r="I70" s="87"/>
      <c r="J70" s="90">
        <f t="shared" ref="J70:L70" si="33">J71</f>
        <v>1953519.4</v>
      </c>
      <c r="K70" s="90">
        <f t="shared" si="33"/>
        <v>1953519.4</v>
      </c>
      <c r="L70" s="90">
        <f t="shared" si="33"/>
        <v>1002552.2</v>
      </c>
      <c r="M70" s="164">
        <f t="shared" ref="M70:M133" si="34">L70/K70*100</f>
        <v>51.320309386228772</v>
      </c>
    </row>
    <row r="71" spans="1:13" s="174" customFormat="1" ht="30" x14ac:dyDescent="0.25">
      <c r="A71" s="172" t="s">
        <v>6</v>
      </c>
      <c r="B71" s="216">
        <v>51</v>
      </c>
      <c r="C71" s="216">
        <v>0</v>
      </c>
      <c r="D71" s="87" t="s">
        <v>13</v>
      </c>
      <c r="E71" s="216">
        <v>851</v>
      </c>
      <c r="F71" s="87"/>
      <c r="G71" s="87"/>
      <c r="H71" s="87"/>
      <c r="I71" s="87"/>
      <c r="J71" s="188">
        <f t="shared" ref="J71:L71" si="35">J79+J72</f>
        <v>1953519.4</v>
      </c>
      <c r="K71" s="188">
        <f t="shared" si="35"/>
        <v>1953519.4</v>
      </c>
      <c r="L71" s="188">
        <f t="shared" si="35"/>
        <v>1002552.2</v>
      </c>
      <c r="M71" s="164">
        <f t="shared" si="34"/>
        <v>51.320309386228772</v>
      </c>
    </row>
    <row r="72" spans="1:13" s="174" customFormat="1" ht="60" x14ac:dyDescent="0.25">
      <c r="A72" s="172" t="s">
        <v>47</v>
      </c>
      <c r="B72" s="216">
        <v>51</v>
      </c>
      <c r="C72" s="64">
        <v>0</v>
      </c>
      <c r="D72" s="87" t="s">
        <v>13</v>
      </c>
      <c r="E72" s="216">
        <v>851</v>
      </c>
      <c r="F72" s="64" t="s">
        <v>44</v>
      </c>
      <c r="G72" s="64" t="s">
        <v>46</v>
      </c>
      <c r="H72" s="64">
        <v>51180</v>
      </c>
      <c r="I72" s="64" t="s">
        <v>48</v>
      </c>
      <c r="J72" s="188">
        <f t="shared" ref="J72:L72" si="36">J73+J75+J77</f>
        <v>1901934.4</v>
      </c>
      <c r="K72" s="188">
        <f t="shared" si="36"/>
        <v>1901934.4</v>
      </c>
      <c r="L72" s="188">
        <f t="shared" si="36"/>
        <v>950967.2</v>
      </c>
      <c r="M72" s="164">
        <f t="shared" si="34"/>
        <v>50</v>
      </c>
    </row>
    <row r="73" spans="1:13" s="48" customFormat="1" ht="120" x14ac:dyDescent="0.25">
      <c r="A73" s="95" t="s">
        <v>15</v>
      </c>
      <c r="B73" s="64">
        <v>51</v>
      </c>
      <c r="C73" s="64">
        <v>0</v>
      </c>
      <c r="D73" s="87" t="s">
        <v>13</v>
      </c>
      <c r="E73" s="64">
        <v>851</v>
      </c>
      <c r="F73" s="87" t="s">
        <v>44</v>
      </c>
      <c r="G73" s="87" t="s">
        <v>46</v>
      </c>
      <c r="H73" s="64">
        <v>51180</v>
      </c>
      <c r="I73" s="87" t="s">
        <v>17</v>
      </c>
      <c r="J73" s="90">
        <f t="shared" ref="J73:L73" si="37">J74</f>
        <v>690800</v>
      </c>
      <c r="K73" s="90">
        <f t="shared" si="37"/>
        <v>690800</v>
      </c>
      <c r="L73" s="90">
        <f t="shared" si="37"/>
        <v>346507.88</v>
      </c>
      <c r="M73" s="164">
        <f t="shared" si="34"/>
        <v>50.16037637521714</v>
      </c>
    </row>
    <row r="74" spans="1:13" s="48" customFormat="1" ht="45" x14ac:dyDescent="0.25">
      <c r="A74" s="95" t="s">
        <v>8</v>
      </c>
      <c r="B74" s="64">
        <v>51</v>
      </c>
      <c r="C74" s="64">
        <v>0</v>
      </c>
      <c r="D74" s="87" t="s">
        <v>13</v>
      </c>
      <c r="E74" s="64">
        <v>851</v>
      </c>
      <c r="F74" s="87" t="s">
        <v>44</v>
      </c>
      <c r="G74" s="87" t="s">
        <v>46</v>
      </c>
      <c r="H74" s="64">
        <v>51180</v>
      </c>
      <c r="I74" s="87" t="s">
        <v>18</v>
      </c>
      <c r="J74" s="90">
        <f>'6.ВС'!J69</f>
        <v>690800</v>
      </c>
      <c r="K74" s="90">
        <f>'6.ВС'!K69</f>
        <v>690800</v>
      </c>
      <c r="L74" s="90">
        <f>'6.ВС'!L69</f>
        <v>346507.88</v>
      </c>
      <c r="M74" s="164">
        <f t="shared" si="34"/>
        <v>50.16037637521714</v>
      </c>
    </row>
    <row r="75" spans="1:13" s="48" customFormat="1" ht="45" x14ac:dyDescent="0.25">
      <c r="A75" s="35" t="s">
        <v>20</v>
      </c>
      <c r="B75" s="64">
        <v>51</v>
      </c>
      <c r="C75" s="64">
        <v>0</v>
      </c>
      <c r="D75" s="87" t="s">
        <v>13</v>
      </c>
      <c r="E75" s="64">
        <v>851</v>
      </c>
      <c r="F75" s="87" t="s">
        <v>44</v>
      </c>
      <c r="G75" s="87" t="s">
        <v>46</v>
      </c>
      <c r="H75" s="64">
        <v>51180</v>
      </c>
      <c r="I75" s="87" t="s">
        <v>21</v>
      </c>
      <c r="J75" s="90">
        <f t="shared" ref="J75:L75" si="38">J76</f>
        <v>22425.4</v>
      </c>
      <c r="K75" s="90">
        <f t="shared" si="38"/>
        <v>22425.4</v>
      </c>
      <c r="L75" s="90">
        <f t="shared" si="38"/>
        <v>10104.82</v>
      </c>
      <c r="M75" s="164">
        <f t="shared" si="34"/>
        <v>45.05970907988263</v>
      </c>
    </row>
    <row r="76" spans="1:13" s="48" customFormat="1" ht="60" x14ac:dyDescent="0.25">
      <c r="A76" s="35" t="s">
        <v>9</v>
      </c>
      <c r="B76" s="64">
        <v>51</v>
      </c>
      <c r="C76" s="64">
        <v>0</v>
      </c>
      <c r="D76" s="87" t="s">
        <v>13</v>
      </c>
      <c r="E76" s="64">
        <v>851</v>
      </c>
      <c r="F76" s="87" t="s">
        <v>44</v>
      </c>
      <c r="G76" s="87" t="s">
        <v>46</v>
      </c>
      <c r="H76" s="64">
        <v>51180</v>
      </c>
      <c r="I76" s="87" t="s">
        <v>22</v>
      </c>
      <c r="J76" s="90">
        <f>'6.ВС'!J71</f>
        <v>22425.4</v>
      </c>
      <c r="K76" s="90">
        <f>'6.ВС'!K71</f>
        <v>22425.4</v>
      </c>
      <c r="L76" s="90">
        <f>'6.ВС'!L71</f>
        <v>10104.82</v>
      </c>
      <c r="M76" s="164">
        <f t="shared" si="34"/>
        <v>45.05970907988263</v>
      </c>
    </row>
    <row r="77" spans="1:13" s="48" customFormat="1" x14ac:dyDescent="0.25">
      <c r="A77" s="35" t="s">
        <v>34</v>
      </c>
      <c r="B77" s="64">
        <v>51</v>
      </c>
      <c r="C77" s="64">
        <v>0</v>
      </c>
      <c r="D77" s="87" t="s">
        <v>13</v>
      </c>
      <c r="E77" s="64">
        <v>851</v>
      </c>
      <c r="F77" s="87" t="s">
        <v>44</v>
      </c>
      <c r="G77" s="87" t="s">
        <v>46</v>
      </c>
      <c r="H77" s="64">
        <v>51180</v>
      </c>
      <c r="I77" s="87" t="s">
        <v>35</v>
      </c>
      <c r="J77" s="90">
        <f t="shared" ref="J77:L77" si="39">J78</f>
        <v>1188709</v>
      </c>
      <c r="K77" s="90">
        <f t="shared" si="39"/>
        <v>1188709</v>
      </c>
      <c r="L77" s="90">
        <f t="shared" si="39"/>
        <v>594354.5</v>
      </c>
      <c r="M77" s="164">
        <f t="shared" si="34"/>
        <v>50</v>
      </c>
    </row>
    <row r="78" spans="1:13" s="48" customFormat="1" x14ac:dyDescent="0.25">
      <c r="A78" s="35" t="s">
        <v>36</v>
      </c>
      <c r="B78" s="64">
        <v>51</v>
      </c>
      <c r="C78" s="64">
        <v>0</v>
      </c>
      <c r="D78" s="87" t="s">
        <v>13</v>
      </c>
      <c r="E78" s="64">
        <v>851</v>
      </c>
      <c r="F78" s="87" t="s">
        <v>44</v>
      </c>
      <c r="G78" s="87" t="s">
        <v>46</v>
      </c>
      <c r="H78" s="64">
        <v>51180</v>
      </c>
      <c r="I78" s="87" t="s">
        <v>37</v>
      </c>
      <c r="J78" s="90">
        <f>'6.ВС'!J73</f>
        <v>1188709</v>
      </c>
      <c r="K78" s="90">
        <f>'6.ВС'!K73</f>
        <v>1188709</v>
      </c>
      <c r="L78" s="90">
        <f>'6.ВС'!L73</f>
        <v>594354.5</v>
      </c>
      <c r="M78" s="164">
        <f t="shared" si="34"/>
        <v>50</v>
      </c>
    </row>
    <row r="79" spans="1:13" s="174" customFormat="1" ht="90" x14ac:dyDescent="0.25">
      <c r="A79" s="172" t="s">
        <v>165</v>
      </c>
      <c r="B79" s="64">
        <v>51</v>
      </c>
      <c r="C79" s="64">
        <v>0</v>
      </c>
      <c r="D79" s="87" t="s">
        <v>13</v>
      </c>
      <c r="E79" s="64">
        <v>851</v>
      </c>
      <c r="F79" s="87" t="s">
        <v>11</v>
      </c>
      <c r="G79" s="87" t="s">
        <v>30</v>
      </c>
      <c r="H79" s="87" t="s">
        <v>166</v>
      </c>
      <c r="I79" s="87"/>
      <c r="J79" s="90">
        <f t="shared" ref="J79:L80" si="40">J80</f>
        <v>51585</v>
      </c>
      <c r="K79" s="90">
        <f t="shared" si="40"/>
        <v>51585</v>
      </c>
      <c r="L79" s="90">
        <f t="shared" si="40"/>
        <v>51585</v>
      </c>
      <c r="M79" s="164">
        <f t="shared" si="34"/>
        <v>100</v>
      </c>
    </row>
    <row r="80" spans="1:13" s="174" customFormat="1" ht="45" x14ac:dyDescent="0.25">
      <c r="A80" s="35" t="s">
        <v>20</v>
      </c>
      <c r="B80" s="64">
        <v>51</v>
      </c>
      <c r="C80" s="64">
        <v>0</v>
      </c>
      <c r="D80" s="87" t="s">
        <v>13</v>
      </c>
      <c r="E80" s="64">
        <v>851</v>
      </c>
      <c r="F80" s="87" t="s">
        <v>11</v>
      </c>
      <c r="G80" s="87" t="s">
        <v>30</v>
      </c>
      <c r="H80" s="87" t="s">
        <v>166</v>
      </c>
      <c r="I80" s="87" t="s">
        <v>21</v>
      </c>
      <c r="J80" s="90">
        <f t="shared" si="40"/>
        <v>51585</v>
      </c>
      <c r="K80" s="90">
        <f t="shared" si="40"/>
        <v>51585</v>
      </c>
      <c r="L80" s="90">
        <f t="shared" si="40"/>
        <v>51585</v>
      </c>
      <c r="M80" s="164">
        <f t="shared" si="34"/>
        <v>100</v>
      </c>
    </row>
    <row r="81" spans="1:13" s="174" customFormat="1" ht="60" x14ac:dyDescent="0.25">
      <c r="A81" s="35" t="s">
        <v>9</v>
      </c>
      <c r="B81" s="64">
        <v>51</v>
      </c>
      <c r="C81" s="64">
        <v>0</v>
      </c>
      <c r="D81" s="87" t="s">
        <v>13</v>
      </c>
      <c r="E81" s="64">
        <v>851</v>
      </c>
      <c r="F81" s="87" t="s">
        <v>11</v>
      </c>
      <c r="G81" s="87" t="s">
        <v>30</v>
      </c>
      <c r="H81" s="87" t="s">
        <v>166</v>
      </c>
      <c r="I81" s="87" t="s">
        <v>22</v>
      </c>
      <c r="J81" s="90">
        <f>'6.ВС'!J54</f>
        <v>51585</v>
      </c>
      <c r="K81" s="90">
        <f>'6.ВС'!K54</f>
        <v>51585</v>
      </c>
      <c r="L81" s="90">
        <f>'6.ВС'!L54</f>
        <v>51585</v>
      </c>
      <c r="M81" s="164">
        <f t="shared" si="34"/>
        <v>100</v>
      </c>
    </row>
    <row r="82" spans="1:13" s="48" customFormat="1" ht="75" x14ac:dyDescent="0.25">
      <c r="A82" s="172" t="s">
        <v>159</v>
      </c>
      <c r="B82" s="64">
        <v>51</v>
      </c>
      <c r="C82" s="64">
        <v>0</v>
      </c>
      <c r="D82" s="87" t="s">
        <v>30</v>
      </c>
      <c r="E82" s="64"/>
      <c r="F82" s="87"/>
      <c r="G82" s="87"/>
      <c r="H82" s="87"/>
      <c r="I82" s="87"/>
      <c r="J82" s="90">
        <f t="shared" ref="J82:L82" si="41">J83</f>
        <v>3466328.28</v>
      </c>
      <c r="K82" s="90">
        <f t="shared" si="41"/>
        <v>3466328.28</v>
      </c>
      <c r="L82" s="90">
        <f t="shared" si="41"/>
        <v>1431203.48</v>
      </c>
      <c r="M82" s="164">
        <f t="shared" si="34"/>
        <v>41.288746027251641</v>
      </c>
    </row>
    <row r="83" spans="1:13" s="48" customFormat="1" ht="30" x14ac:dyDescent="0.25">
      <c r="A83" s="172" t="s">
        <v>6</v>
      </c>
      <c r="B83" s="216">
        <v>51</v>
      </c>
      <c r="C83" s="216">
        <v>0</v>
      </c>
      <c r="D83" s="87" t="s">
        <v>30</v>
      </c>
      <c r="E83" s="216">
        <v>851</v>
      </c>
      <c r="F83" s="87"/>
      <c r="G83" s="87"/>
      <c r="H83" s="87"/>
      <c r="I83" s="87"/>
      <c r="J83" s="188">
        <f t="shared" ref="J83:L83" si="42">J84+J91</f>
        <v>3466328.28</v>
      </c>
      <c r="K83" s="188">
        <f t="shared" si="42"/>
        <v>3466328.28</v>
      </c>
      <c r="L83" s="188">
        <f t="shared" si="42"/>
        <v>1431203.48</v>
      </c>
      <c r="M83" s="164">
        <f t="shared" si="34"/>
        <v>41.288746027251641</v>
      </c>
    </row>
    <row r="84" spans="1:13" s="48" customFormat="1" ht="30" x14ac:dyDescent="0.25">
      <c r="A84" s="172" t="s">
        <v>51</v>
      </c>
      <c r="B84" s="64">
        <v>51</v>
      </c>
      <c r="C84" s="64">
        <v>0</v>
      </c>
      <c r="D84" s="87" t="s">
        <v>30</v>
      </c>
      <c r="E84" s="64">
        <v>851</v>
      </c>
      <c r="F84" s="87" t="s">
        <v>46</v>
      </c>
      <c r="G84" s="87" t="s">
        <v>50</v>
      </c>
      <c r="H84" s="87" t="s">
        <v>196</v>
      </c>
      <c r="I84" s="87"/>
      <c r="J84" s="90">
        <f t="shared" ref="J84:L84" si="43">J85+J87+J89</f>
        <v>3309106</v>
      </c>
      <c r="K84" s="90">
        <f t="shared" si="43"/>
        <v>3309106</v>
      </c>
      <c r="L84" s="90">
        <f t="shared" si="43"/>
        <v>1385203.48</v>
      </c>
      <c r="M84" s="164">
        <f t="shared" si="34"/>
        <v>41.860353823661136</v>
      </c>
    </row>
    <row r="85" spans="1:13" s="48" customFormat="1" ht="120" x14ac:dyDescent="0.25">
      <c r="A85" s="95" t="s">
        <v>15</v>
      </c>
      <c r="B85" s="64">
        <v>51</v>
      </c>
      <c r="C85" s="64">
        <v>0</v>
      </c>
      <c r="D85" s="67" t="s">
        <v>30</v>
      </c>
      <c r="E85" s="64">
        <v>851</v>
      </c>
      <c r="F85" s="87" t="s">
        <v>46</v>
      </c>
      <c r="G85" s="67" t="s">
        <v>50</v>
      </c>
      <c r="H85" s="87" t="s">
        <v>196</v>
      </c>
      <c r="I85" s="87" t="s">
        <v>17</v>
      </c>
      <c r="J85" s="90">
        <f t="shared" ref="J85:L85" si="44">J86</f>
        <v>2311300</v>
      </c>
      <c r="K85" s="90">
        <f t="shared" si="44"/>
        <v>2311300</v>
      </c>
      <c r="L85" s="90">
        <f t="shared" si="44"/>
        <v>1057980.28</v>
      </c>
      <c r="M85" s="164">
        <f t="shared" si="34"/>
        <v>45.774251719811367</v>
      </c>
    </row>
    <row r="86" spans="1:13" s="48" customFormat="1" ht="30" x14ac:dyDescent="0.25">
      <c r="A86" s="35" t="s">
        <v>7</v>
      </c>
      <c r="B86" s="64">
        <v>51</v>
      </c>
      <c r="C86" s="64">
        <v>0</v>
      </c>
      <c r="D86" s="67" t="s">
        <v>30</v>
      </c>
      <c r="E86" s="64">
        <v>851</v>
      </c>
      <c r="F86" s="87" t="s">
        <v>46</v>
      </c>
      <c r="G86" s="67" t="s">
        <v>50</v>
      </c>
      <c r="H86" s="87" t="s">
        <v>196</v>
      </c>
      <c r="I86" s="87" t="s">
        <v>52</v>
      </c>
      <c r="J86" s="90">
        <f>'6.ВС'!J78</f>
        <v>2311300</v>
      </c>
      <c r="K86" s="90">
        <f>'6.ВС'!K78</f>
        <v>2311300</v>
      </c>
      <c r="L86" s="90">
        <f>'6.ВС'!L78</f>
        <v>1057980.28</v>
      </c>
      <c r="M86" s="164">
        <f t="shared" si="34"/>
        <v>45.774251719811367</v>
      </c>
    </row>
    <row r="87" spans="1:13" s="48" customFormat="1" ht="45" x14ac:dyDescent="0.25">
      <c r="A87" s="35" t="s">
        <v>20</v>
      </c>
      <c r="B87" s="64">
        <v>51</v>
      </c>
      <c r="C87" s="64">
        <v>0</v>
      </c>
      <c r="D87" s="67" t="s">
        <v>30</v>
      </c>
      <c r="E87" s="64">
        <v>851</v>
      </c>
      <c r="F87" s="87" t="s">
        <v>46</v>
      </c>
      <c r="G87" s="67" t="s">
        <v>50</v>
      </c>
      <c r="H87" s="87" t="s">
        <v>196</v>
      </c>
      <c r="I87" s="87" t="s">
        <v>21</v>
      </c>
      <c r="J87" s="90">
        <f t="shared" ref="J87:L87" si="45">J88</f>
        <v>966406</v>
      </c>
      <c r="K87" s="90">
        <f t="shared" si="45"/>
        <v>966406</v>
      </c>
      <c r="L87" s="90">
        <f t="shared" si="45"/>
        <v>318167.2</v>
      </c>
      <c r="M87" s="164">
        <f t="shared" si="34"/>
        <v>32.922726059233902</v>
      </c>
    </row>
    <row r="88" spans="1:13" s="48" customFormat="1" ht="60" x14ac:dyDescent="0.25">
      <c r="A88" s="35" t="s">
        <v>9</v>
      </c>
      <c r="B88" s="64">
        <v>51</v>
      </c>
      <c r="C88" s="64">
        <v>0</v>
      </c>
      <c r="D88" s="67" t="s">
        <v>30</v>
      </c>
      <c r="E88" s="64">
        <v>851</v>
      </c>
      <c r="F88" s="87" t="s">
        <v>46</v>
      </c>
      <c r="G88" s="67" t="s">
        <v>50</v>
      </c>
      <c r="H88" s="87" t="s">
        <v>196</v>
      </c>
      <c r="I88" s="87" t="s">
        <v>22</v>
      </c>
      <c r="J88" s="90">
        <f>'6.ВС'!J80</f>
        <v>966406</v>
      </c>
      <c r="K88" s="90">
        <f>'6.ВС'!K80</f>
        <v>966406</v>
      </c>
      <c r="L88" s="90">
        <f>'6.ВС'!L80</f>
        <v>318167.2</v>
      </c>
      <c r="M88" s="164">
        <f t="shared" si="34"/>
        <v>32.922726059233902</v>
      </c>
    </row>
    <row r="89" spans="1:13" s="48" customFormat="1" x14ac:dyDescent="0.25">
      <c r="A89" s="35" t="s">
        <v>23</v>
      </c>
      <c r="B89" s="64">
        <v>51</v>
      </c>
      <c r="C89" s="64">
        <v>0</v>
      </c>
      <c r="D89" s="67" t="s">
        <v>30</v>
      </c>
      <c r="E89" s="64">
        <v>851</v>
      </c>
      <c r="F89" s="87" t="s">
        <v>46</v>
      </c>
      <c r="G89" s="67" t="s">
        <v>50</v>
      </c>
      <c r="H89" s="87" t="s">
        <v>196</v>
      </c>
      <c r="I89" s="87" t="s">
        <v>24</v>
      </c>
      <c r="J89" s="90">
        <f t="shared" ref="J89:L89" si="46">J90</f>
        <v>31400</v>
      </c>
      <c r="K89" s="90">
        <f t="shared" si="46"/>
        <v>31400</v>
      </c>
      <c r="L89" s="90">
        <f t="shared" si="46"/>
        <v>9056</v>
      </c>
      <c r="M89" s="164">
        <f t="shared" si="34"/>
        <v>28.840764331210188</v>
      </c>
    </row>
    <row r="90" spans="1:13" s="48" customFormat="1" ht="30" x14ac:dyDescent="0.25">
      <c r="A90" s="35" t="s">
        <v>25</v>
      </c>
      <c r="B90" s="64">
        <v>51</v>
      </c>
      <c r="C90" s="64">
        <v>0</v>
      </c>
      <c r="D90" s="67" t="s">
        <v>30</v>
      </c>
      <c r="E90" s="64">
        <v>851</v>
      </c>
      <c r="F90" s="87" t="s">
        <v>46</v>
      </c>
      <c r="G90" s="67" t="s">
        <v>50</v>
      </c>
      <c r="H90" s="87" t="s">
        <v>196</v>
      </c>
      <c r="I90" s="87" t="s">
        <v>26</v>
      </c>
      <c r="J90" s="90">
        <f>'6.ВС'!J82</f>
        <v>31400</v>
      </c>
      <c r="K90" s="90">
        <f>'6.ВС'!K82</f>
        <v>31400</v>
      </c>
      <c r="L90" s="90">
        <f>'6.ВС'!L82</f>
        <v>9056</v>
      </c>
      <c r="M90" s="164">
        <f t="shared" si="34"/>
        <v>28.840764331210188</v>
      </c>
    </row>
    <row r="91" spans="1:13" s="48" customFormat="1" ht="75" x14ac:dyDescent="0.25">
      <c r="A91" s="172" t="s">
        <v>273</v>
      </c>
      <c r="B91" s="64">
        <v>51</v>
      </c>
      <c r="C91" s="64">
        <v>0</v>
      </c>
      <c r="D91" s="67" t="s">
        <v>30</v>
      </c>
      <c r="E91" s="64">
        <v>851</v>
      </c>
      <c r="F91" s="87" t="s">
        <v>46</v>
      </c>
      <c r="G91" s="67" t="s">
        <v>50</v>
      </c>
      <c r="H91" s="87" t="s">
        <v>274</v>
      </c>
      <c r="I91" s="87"/>
      <c r="J91" s="90">
        <f t="shared" ref="J91:L92" si="47">J92</f>
        <v>157222.28</v>
      </c>
      <c r="K91" s="90">
        <f t="shared" si="47"/>
        <v>157222.28</v>
      </c>
      <c r="L91" s="90">
        <f t="shared" si="47"/>
        <v>46000</v>
      </c>
      <c r="M91" s="164">
        <f t="shared" si="34"/>
        <v>29.257939778000932</v>
      </c>
    </row>
    <row r="92" spans="1:13" s="48" customFormat="1" ht="45" x14ac:dyDescent="0.25">
      <c r="A92" s="35" t="s">
        <v>20</v>
      </c>
      <c r="B92" s="64">
        <v>51</v>
      </c>
      <c r="C92" s="64">
        <v>0</v>
      </c>
      <c r="D92" s="67" t="s">
        <v>30</v>
      </c>
      <c r="E92" s="64">
        <v>851</v>
      </c>
      <c r="F92" s="87" t="s">
        <v>46</v>
      </c>
      <c r="G92" s="67" t="s">
        <v>50</v>
      </c>
      <c r="H92" s="87" t="s">
        <v>274</v>
      </c>
      <c r="I92" s="87" t="s">
        <v>21</v>
      </c>
      <c r="J92" s="90">
        <f t="shared" si="47"/>
        <v>157222.28</v>
      </c>
      <c r="K92" s="90">
        <f t="shared" si="47"/>
        <v>157222.28</v>
      </c>
      <c r="L92" s="90">
        <f t="shared" si="47"/>
        <v>46000</v>
      </c>
      <c r="M92" s="164">
        <f t="shared" si="34"/>
        <v>29.257939778000932</v>
      </c>
    </row>
    <row r="93" spans="1:13" s="48" customFormat="1" ht="60" x14ac:dyDescent="0.25">
      <c r="A93" s="35" t="s">
        <v>9</v>
      </c>
      <c r="B93" s="64">
        <v>51</v>
      </c>
      <c r="C93" s="64">
        <v>0</v>
      </c>
      <c r="D93" s="67" t="s">
        <v>30</v>
      </c>
      <c r="E93" s="64">
        <v>851</v>
      </c>
      <c r="F93" s="87" t="s">
        <v>46</v>
      </c>
      <c r="G93" s="67" t="s">
        <v>50</v>
      </c>
      <c r="H93" s="87" t="s">
        <v>274</v>
      </c>
      <c r="I93" s="87" t="s">
        <v>22</v>
      </c>
      <c r="J93" s="90">
        <f>'6.ВС'!J85</f>
        <v>157222.28</v>
      </c>
      <c r="K93" s="90">
        <f>'6.ВС'!K85</f>
        <v>157222.28</v>
      </c>
      <c r="L93" s="90">
        <f>'6.ВС'!L85</f>
        <v>46000</v>
      </c>
      <c r="M93" s="164">
        <f t="shared" si="34"/>
        <v>29.257939778000932</v>
      </c>
    </row>
    <row r="94" spans="1:13" s="48" customFormat="1" ht="30" x14ac:dyDescent="0.25">
      <c r="A94" s="172" t="s">
        <v>161</v>
      </c>
      <c r="B94" s="64">
        <v>51</v>
      </c>
      <c r="C94" s="64">
        <v>0</v>
      </c>
      <c r="D94" s="87" t="s">
        <v>104</v>
      </c>
      <c r="E94" s="64"/>
      <c r="F94" s="87"/>
      <c r="G94" s="87"/>
      <c r="H94" s="87"/>
      <c r="I94" s="87"/>
      <c r="J94" s="144">
        <f t="shared" ref="J94:L97" si="48">J95</f>
        <v>124200.34</v>
      </c>
      <c r="K94" s="144">
        <f t="shared" si="48"/>
        <v>242711.89</v>
      </c>
      <c r="L94" s="144">
        <f t="shared" si="48"/>
        <v>0</v>
      </c>
      <c r="M94" s="164">
        <f t="shared" si="34"/>
        <v>0</v>
      </c>
    </row>
    <row r="95" spans="1:13" s="48" customFormat="1" ht="30" x14ac:dyDescent="0.25">
      <c r="A95" s="172" t="s">
        <v>6</v>
      </c>
      <c r="B95" s="216">
        <v>51</v>
      </c>
      <c r="C95" s="216">
        <v>0</v>
      </c>
      <c r="D95" s="87" t="s">
        <v>104</v>
      </c>
      <c r="E95" s="216">
        <v>851</v>
      </c>
      <c r="F95" s="87"/>
      <c r="G95" s="87"/>
      <c r="H95" s="87"/>
      <c r="I95" s="87"/>
      <c r="J95" s="191">
        <f>J96</f>
        <v>124200.34</v>
      </c>
      <c r="K95" s="191">
        <f t="shared" si="48"/>
        <v>242711.89</v>
      </c>
      <c r="L95" s="191">
        <f t="shared" si="48"/>
        <v>0</v>
      </c>
      <c r="M95" s="164">
        <f t="shared" si="34"/>
        <v>0</v>
      </c>
    </row>
    <row r="96" spans="1:13" s="48" customFormat="1" ht="195" x14ac:dyDescent="0.25">
      <c r="A96" s="172" t="s">
        <v>520</v>
      </c>
      <c r="B96" s="216">
        <v>51</v>
      </c>
      <c r="C96" s="216">
        <v>0</v>
      </c>
      <c r="D96" s="87" t="s">
        <v>104</v>
      </c>
      <c r="E96" s="64">
        <v>851</v>
      </c>
      <c r="F96" s="87" t="s">
        <v>13</v>
      </c>
      <c r="G96" s="87" t="s">
        <v>30</v>
      </c>
      <c r="H96" s="87" t="s">
        <v>163</v>
      </c>
      <c r="I96" s="87"/>
      <c r="J96" s="90">
        <f t="shared" si="48"/>
        <v>124200.34</v>
      </c>
      <c r="K96" s="90">
        <f t="shared" si="48"/>
        <v>242711.89</v>
      </c>
      <c r="L96" s="90">
        <f t="shared" si="48"/>
        <v>0</v>
      </c>
      <c r="M96" s="164">
        <f t="shared" si="34"/>
        <v>0</v>
      </c>
    </row>
    <row r="97" spans="1:13" s="48" customFormat="1" ht="45" x14ac:dyDescent="0.25">
      <c r="A97" s="35" t="s">
        <v>20</v>
      </c>
      <c r="B97" s="216">
        <v>51</v>
      </c>
      <c r="C97" s="216">
        <v>0</v>
      </c>
      <c r="D97" s="87" t="s">
        <v>104</v>
      </c>
      <c r="E97" s="64">
        <v>851</v>
      </c>
      <c r="F97" s="87" t="s">
        <v>13</v>
      </c>
      <c r="G97" s="87" t="s">
        <v>30</v>
      </c>
      <c r="H97" s="87" t="s">
        <v>163</v>
      </c>
      <c r="I97" s="87" t="s">
        <v>21</v>
      </c>
      <c r="J97" s="90">
        <f t="shared" si="48"/>
        <v>124200.34</v>
      </c>
      <c r="K97" s="90">
        <f t="shared" si="48"/>
        <v>242711.89</v>
      </c>
      <c r="L97" s="90">
        <f t="shared" si="48"/>
        <v>0</v>
      </c>
      <c r="M97" s="164">
        <f t="shared" si="34"/>
        <v>0</v>
      </c>
    </row>
    <row r="98" spans="1:13" s="48" customFormat="1" ht="60" x14ac:dyDescent="0.25">
      <c r="A98" s="35" t="s">
        <v>9</v>
      </c>
      <c r="B98" s="216">
        <v>51</v>
      </c>
      <c r="C98" s="216">
        <v>0</v>
      </c>
      <c r="D98" s="87" t="s">
        <v>104</v>
      </c>
      <c r="E98" s="64">
        <v>851</v>
      </c>
      <c r="F98" s="87" t="s">
        <v>13</v>
      </c>
      <c r="G98" s="87" t="s">
        <v>30</v>
      </c>
      <c r="H98" s="87" t="s">
        <v>163</v>
      </c>
      <c r="I98" s="87" t="s">
        <v>22</v>
      </c>
      <c r="J98" s="90">
        <f>'6.ВС'!J90</f>
        <v>124200.34</v>
      </c>
      <c r="K98" s="90">
        <f>'6.ВС'!K90</f>
        <v>242711.89</v>
      </c>
      <c r="L98" s="90">
        <f>'6.ВС'!L90</f>
        <v>0</v>
      </c>
      <c r="M98" s="164">
        <f t="shared" si="34"/>
        <v>0</v>
      </c>
    </row>
    <row r="99" spans="1:13" s="174" customFormat="1" ht="45" x14ac:dyDescent="0.25">
      <c r="A99" s="172" t="s">
        <v>167</v>
      </c>
      <c r="B99" s="64">
        <v>51</v>
      </c>
      <c r="C99" s="64">
        <v>0</v>
      </c>
      <c r="D99" s="67" t="s">
        <v>78</v>
      </c>
      <c r="E99" s="64"/>
      <c r="F99" s="67"/>
      <c r="G99" s="67"/>
      <c r="H99" s="67"/>
      <c r="I99" s="67"/>
      <c r="J99" s="217">
        <f t="shared" ref="J99:L99" si="49">J100</f>
        <v>3200000</v>
      </c>
      <c r="K99" s="217">
        <f t="shared" si="49"/>
        <v>3200000</v>
      </c>
      <c r="L99" s="217">
        <f t="shared" si="49"/>
        <v>1328156.8</v>
      </c>
      <c r="M99" s="164">
        <f t="shared" si="34"/>
        <v>41.504899999999999</v>
      </c>
    </row>
    <row r="100" spans="1:13" s="174" customFormat="1" ht="30" x14ac:dyDescent="0.25">
      <c r="A100" s="172" t="s">
        <v>6</v>
      </c>
      <c r="B100" s="64">
        <v>51</v>
      </c>
      <c r="C100" s="64">
        <v>0</v>
      </c>
      <c r="D100" s="67" t="s">
        <v>78</v>
      </c>
      <c r="E100" s="216">
        <v>851</v>
      </c>
      <c r="F100" s="67"/>
      <c r="G100" s="67"/>
      <c r="H100" s="67"/>
      <c r="I100" s="67"/>
      <c r="J100" s="217">
        <f t="shared" ref="J100:L100" si="50">J101+J104</f>
        <v>3200000</v>
      </c>
      <c r="K100" s="217">
        <f t="shared" si="50"/>
        <v>3200000</v>
      </c>
      <c r="L100" s="217">
        <f t="shared" si="50"/>
        <v>1328156.8</v>
      </c>
      <c r="M100" s="164">
        <f t="shared" si="34"/>
        <v>41.504899999999999</v>
      </c>
    </row>
    <row r="101" spans="1:13" s="48" customFormat="1" ht="135" x14ac:dyDescent="0.25">
      <c r="A101" s="172" t="s">
        <v>248</v>
      </c>
      <c r="B101" s="64">
        <v>51</v>
      </c>
      <c r="C101" s="64">
        <v>0</v>
      </c>
      <c r="D101" s="67" t="s">
        <v>78</v>
      </c>
      <c r="E101" s="64">
        <v>851</v>
      </c>
      <c r="F101" s="67" t="s">
        <v>13</v>
      </c>
      <c r="G101" s="67" t="s">
        <v>58</v>
      </c>
      <c r="H101" s="67" t="s">
        <v>198</v>
      </c>
      <c r="I101" s="67"/>
      <c r="J101" s="217">
        <f t="shared" ref="J101:L105" si="51">J102</f>
        <v>3144900</v>
      </c>
      <c r="K101" s="217">
        <f t="shared" si="51"/>
        <v>3144900</v>
      </c>
      <c r="L101" s="217">
        <f t="shared" si="51"/>
        <v>1296241.8</v>
      </c>
      <c r="M101" s="164">
        <f t="shared" si="34"/>
        <v>41.217266049794908</v>
      </c>
    </row>
    <row r="102" spans="1:13" s="48" customFormat="1" x14ac:dyDescent="0.25">
      <c r="A102" s="35" t="s">
        <v>23</v>
      </c>
      <c r="B102" s="64">
        <v>51</v>
      </c>
      <c r="C102" s="64">
        <v>0</v>
      </c>
      <c r="D102" s="67" t="s">
        <v>78</v>
      </c>
      <c r="E102" s="64">
        <v>851</v>
      </c>
      <c r="F102" s="67"/>
      <c r="G102" s="67"/>
      <c r="H102" s="67" t="s">
        <v>198</v>
      </c>
      <c r="I102" s="67" t="s">
        <v>24</v>
      </c>
      <c r="J102" s="217">
        <f t="shared" si="51"/>
        <v>3144900</v>
      </c>
      <c r="K102" s="217">
        <f t="shared" si="51"/>
        <v>3144900</v>
      </c>
      <c r="L102" s="217">
        <f t="shared" si="51"/>
        <v>1296241.8</v>
      </c>
      <c r="M102" s="164">
        <f t="shared" si="34"/>
        <v>41.217266049794908</v>
      </c>
    </row>
    <row r="103" spans="1:13" s="48" customFormat="1" ht="75" x14ac:dyDescent="0.25">
      <c r="A103" s="35" t="s">
        <v>168</v>
      </c>
      <c r="B103" s="64">
        <v>51</v>
      </c>
      <c r="C103" s="64">
        <v>0</v>
      </c>
      <c r="D103" s="67" t="s">
        <v>78</v>
      </c>
      <c r="E103" s="64">
        <v>851</v>
      </c>
      <c r="F103" s="67"/>
      <c r="G103" s="67"/>
      <c r="H103" s="67" t="s">
        <v>198</v>
      </c>
      <c r="I103" s="67" t="s">
        <v>56</v>
      </c>
      <c r="J103" s="217">
        <f>'6.ВС'!J94</f>
        <v>3144900</v>
      </c>
      <c r="K103" s="217">
        <f>'6.ВС'!K94</f>
        <v>3144900</v>
      </c>
      <c r="L103" s="217">
        <f>'6.ВС'!L94</f>
        <v>1296241.8</v>
      </c>
      <c r="M103" s="164">
        <f t="shared" si="34"/>
        <v>41.217266049794908</v>
      </c>
    </row>
    <row r="104" spans="1:13" s="48" customFormat="1" ht="30" x14ac:dyDescent="0.25">
      <c r="A104" s="172" t="s">
        <v>59</v>
      </c>
      <c r="B104" s="64">
        <v>51</v>
      </c>
      <c r="C104" s="64">
        <v>0</v>
      </c>
      <c r="D104" s="67" t="s">
        <v>78</v>
      </c>
      <c r="E104" s="64">
        <v>851</v>
      </c>
      <c r="F104" s="67" t="s">
        <v>13</v>
      </c>
      <c r="G104" s="67" t="s">
        <v>58</v>
      </c>
      <c r="H104" s="67" t="s">
        <v>199</v>
      </c>
      <c r="I104" s="67"/>
      <c r="J104" s="217">
        <f t="shared" si="51"/>
        <v>55100</v>
      </c>
      <c r="K104" s="217">
        <f t="shared" si="51"/>
        <v>55100</v>
      </c>
      <c r="L104" s="217">
        <f t="shared" si="51"/>
        <v>31915</v>
      </c>
      <c r="M104" s="164">
        <f t="shared" si="34"/>
        <v>57.921960072595283</v>
      </c>
    </row>
    <row r="105" spans="1:13" s="48" customFormat="1" x14ac:dyDescent="0.25">
      <c r="A105" s="35" t="s">
        <v>23</v>
      </c>
      <c r="B105" s="64">
        <v>51</v>
      </c>
      <c r="C105" s="64">
        <v>0</v>
      </c>
      <c r="D105" s="67" t="s">
        <v>78</v>
      </c>
      <c r="E105" s="64">
        <v>851</v>
      </c>
      <c r="F105" s="67" t="s">
        <v>13</v>
      </c>
      <c r="G105" s="67" t="s">
        <v>58</v>
      </c>
      <c r="H105" s="67" t="s">
        <v>199</v>
      </c>
      <c r="I105" s="67" t="s">
        <v>24</v>
      </c>
      <c r="J105" s="217">
        <f t="shared" si="51"/>
        <v>55100</v>
      </c>
      <c r="K105" s="217">
        <f t="shared" si="51"/>
        <v>55100</v>
      </c>
      <c r="L105" s="217">
        <f t="shared" si="51"/>
        <v>31915</v>
      </c>
      <c r="M105" s="164">
        <f t="shared" si="34"/>
        <v>57.921960072595283</v>
      </c>
    </row>
    <row r="106" spans="1:13" s="48" customFormat="1" ht="30" x14ac:dyDescent="0.25">
      <c r="A106" s="35" t="s">
        <v>25</v>
      </c>
      <c r="B106" s="64">
        <v>51</v>
      </c>
      <c r="C106" s="64">
        <v>0</v>
      </c>
      <c r="D106" s="67" t="s">
        <v>78</v>
      </c>
      <c r="E106" s="64">
        <v>851</v>
      </c>
      <c r="F106" s="67" t="s">
        <v>13</v>
      </c>
      <c r="G106" s="67" t="s">
        <v>58</v>
      </c>
      <c r="H106" s="67" t="s">
        <v>199</v>
      </c>
      <c r="I106" s="67" t="s">
        <v>26</v>
      </c>
      <c r="J106" s="217">
        <f>'6.ВС'!J97</f>
        <v>55100</v>
      </c>
      <c r="K106" s="217">
        <f>'6.ВС'!K97</f>
        <v>55100</v>
      </c>
      <c r="L106" s="217">
        <f>'6.ВС'!L97</f>
        <v>31915</v>
      </c>
      <c r="M106" s="164">
        <f t="shared" si="34"/>
        <v>57.921960072595283</v>
      </c>
    </row>
    <row r="107" spans="1:13" s="48" customFormat="1" ht="60" x14ac:dyDescent="0.25">
      <c r="A107" s="172" t="s">
        <v>169</v>
      </c>
      <c r="B107" s="64">
        <v>51</v>
      </c>
      <c r="C107" s="64">
        <v>0</v>
      </c>
      <c r="D107" s="67" t="s">
        <v>58</v>
      </c>
      <c r="E107" s="64"/>
      <c r="F107" s="67"/>
      <c r="G107" s="67"/>
      <c r="H107" s="67"/>
      <c r="I107" s="67"/>
      <c r="J107" s="217">
        <f t="shared" ref="J107:L110" si="52">J108</f>
        <v>8915388.4299999997</v>
      </c>
      <c r="K107" s="217">
        <f t="shared" si="52"/>
        <v>8915388.4299999997</v>
      </c>
      <c r="L107" s="217">
        <f t="shared" si="52"/>
        <v>2508140.1800000002</v>
      </c>
      <c r="M107" s="164">
        <f t="shared" si="34"/>
        <v>28.132707842096792</v>
      </c>
    </row>
    <row r="108" spans="1:13" s="48" customFormat="1" ht="30" x14ac:dyDescent="0.25">
      <c r="A108" s="172" t="s">
        <v>6</v>
      </c>
      <c r="B108" s="64">
        <v>51</v>
      </c>
      <c r="C108" s="64">
        <v>0</v>
      </c>
      <c r="D108" s="67" t="s">
        <v>58</v>
      </c>
      <c r="E108" s="64">
        <v>851</v>
      </c>
      <c r="F108" s="67"/>
      <c r="G108" s="67"/>
      <c r="H108" s="67"/>
      <c r="I108" s="67"/>
      <c r="J108" s="217">
        <f t="shared" si="52"/>
        <v>8915388.4299999997</v>
      </c>
      <c r="K108" s="217">
        <f t="shared" si="52"/>
        <v>8915388.4299999997</v>
      </c>
      <c r="L108" s="217">
        <f t="shared" si="52"/>
        <v>2508140.1800000002</v>
      </c>
      <c r="M108" s="164">
        <f t="shared" si="34"/>
        <v>28.132707842096792</v>
      </c>
    </row>
    <row r="109" spans="1:13" s="48" customFormat="1" ht="360" x14ac:dyDescent="0.25">
      <c r="A109" s="172" t="s">
        <v>200</v>
      </c>
      <c r="B109" s="64">
        <v>51</v>
      </c>
      <c r="C109" s="64">
        <v>0</v>
      </c>
      <c r="D109" s="67" t="s">
        <v>58</v>
      </c>
      <c r="E109" s="64">
        <v>851</v>
      </c>
      <c r="F109" s="67" t="s">
        <v>13</v>
      </c>
      <c r="G109" s="67" t="s">
        <v>58</v>
      </c>
      <c r="H109" s="67" t="s">
        <v>201</v>
      </c>
      <c r="I109" s="67"/>
      <c r="J109" s="217">
        <f t="shared" si="52"/>
        <v>8915388.4299999997</v>
      </c>
      <c r="K109" s="217">
        <f t="shared" si="52"/>
        <v>8915388.4299999997</v>
      </c>
      <c r="L109" s="217">
        <f t="shared" si="52"/>
        <v>2508140.1800000002</v>
      </c>
      <c r="M109" s="164">
        <f t="shared" si="34"/>
        <v>28.132707842096792</v>
      </c>
    </row>
    <row r="110" spans="1:13" s="48" customFormat="1" x14ac:dyDescent="0.25">
      <c r="A110" s="95" t="s">
        <v>34</v>
      </c>
      <c r="B110" s="64">
        <v>51</v>
      </c>
      <c r="C110" s="64">
        <v>0</v>
      </c>
      <c r="D110" s="67" t="s">
        <v>58</v>
      </c>
      <c r="E110" s="64">
        <v>851</v>
      </c>
      <c r="F110" s="67"/>
      <c r="G110" s="67"/>
      <c r="H110" s="67" t="s">
        <v>201</v>
      </c>
      <c r="I110" s="67" t="s">
        <v>35</v>
      </c>
      <c r="J110" s="217">
        <f t="shared" si="52"/>
        <v>8915388.4299999997</v>
      </c>
      <c r="K110" s="217">
        <f t="shared" si="52"/>
        <v>8915388.4299999997</v>
      </c>
      <c r="L110" s="217">
        <f t="shared" si="52"/>
        <v>2508140.1800000002</v>
      </c>
      <c r="M110" s="164">
        <f t="shared" si="34"/>
        <v>28.132707842096792</v>
      </c>
    </row>
    <row r="111" spans="1:13" s="48" customFormat="1" ht="30" x14ac:dyDescent="0.25">
      <c r="A111" s="35" t="s">
        <v>61</v>
      </c>
      <c r="B111" s="64">
        <v>51</v>
      </c>
      <c r="C111" s="64">
        <v>0</v>
      </c>
      <c r="D111" s="67" t="s">
        <v>58</v>
      </c>
      <c r="E111" s="64">
        <v>851</v>
      </c>
      <c r="F111" s="67"/>
      <c r="G111" s="67"/>
      <c r="H111" s="67" t="s">
        <v>201</v>
      </c>
      <c r="I111" s="67" t="s">
        <v>62</v>
      </c>
      <c r="J111" s="217">
        <f>'6.ВС'!J101</f>
        <v>8915388.4299999997</v>
      </c>
      <c r="K111" s="217">
        <f>'6.ВС'!K101</f>
        <v>8915388.4299999997</v>
      </c>
      <c r="L111" s="217">
        <f>'6.ВС'!L101</f>
        <v>2508140.1800000002</v>
      </c>
      <c r="M111" s="164">
        <f t="shared" si="34"/>
        <v>28.132707842096792</v>
      </c>
    </row>
    <row r="112" spans="1:13" s="48" customFormat="1" ht="75" x14ac:dyDescent="0.25">
      <c r="A112" s="172" t="s">
        <v>647</v>
      </c>
      <c r="B112" s="216">
        <v>51</v>
      </c>
      <c r="C112" s="216">
        <v>0</v>
      </c>
      <c r="D112" s="87" t="s">
        <v>50</v>
      </c>
      <c r="E112" s="64"/>
      <c r="F112" s="87"/>
      <c r="G112" s="87"/>
      <c r="H112" s="87"/>
      <c r="I112" s="87"/>
      <c r="J112" s="90">
        <f t="shared" ref="J112:L112" si="53">J113</f>
        <v>4804129</v>
      </c>
      <c r="K112" s="90">
        <f t="shared" si="53"/>
        <v>2504129</v>
      </c>
      <c r="L112" s="90">
        <f t="shared" si="53"/>
        <v>332621.75</v>
      </c>
      <c r="M112" s="164">
        <f t="shared" si="34"/>
        <v>13.282931909658007</v>
      </c>
    </row>
    <row r="113" spans="1:13" s="48" customFormat="1" ht="30" x14ac:dyDescent="0.25">
      <c r="A113" s="172" t="s">
        <v>6</v>
      </c>
      <c r="B113" s="216">
        <v>51</v>
      </c>
      <c r="C113" s="216">
        <v>0</v>
      </c>
      <c r="D113" s="87" t="s">
        <v>50</v>
      </c>
      <c r="E113" s="216">
        <v>851</v>
      </c>
      <c r="F113" s="87"/>
      <c r="G113" s="87"/>
      <c r="H113" s="87"/>
      <c r="I113" s="87"/>
      <c r="J113" s="191">
        <f>J114+J117+J120+J123</f>
        <v>4804129</v>
      </c>
      <c r="K113" s="191">
        <f t="shared" ref="K113:L113" si="54">K114+K117+K120+K123</f>
        <v>2504129</v>
      </c>
      <c r="L113" s="191">
        <f t="shared" si="54"/>
        <v>332621.75</v>
      </c>
      <c r="M113" s="164">
        <f t="shared" si="34"/>
        <v>13.282931909658007</v>
      </c>
    </row>
    <row r="114" spans="1:13" s="48" customFormat="1" ht="45" x14ac:dyDescent="0.25">
      <c r="A114" s="172" t="s">
        <v>75</v>
      </c>
      <c r="B114" s="64">
        <v>51</v>
      </c>
      <c r="C114" s="64">
        <v>0</v>
      </c>
      <c r="D114" s="87" t="s">
        <v>50</v>
      </c>
      <c r="E114" s="64">
        <v>851</v>
      </c>
      <c r="F114" s="87" t="s">
        <v>30</v>
      </c>
      <c r="G114" s="87" t="s">
        <v>44</v>
      </c>
      <c r="H114" s="87" t="s">
        <v>204</v>
      </c>
      <c r="I114" s="87"/>
      <c r="J114" s="90">
        <f t="shared" ref="J114:L115" si="55">J115</f>
        <v>1930000</v>
      </c>
      <c r="K114" s="90">
        <f t="shared" si="55"/>
        <v>1930000</v>
      </c>
      <c r="L114" s="90">
        <f t="shared" si="55"/>
        <v>263480</v>
      </c>
      <c r="M114" s="164">
        <f t="shared" si="34"/>
        <v>13.651813471502591</v>
      </c>
    </row>
    <row r="115" spans="1:13" s="48" customFormat="1" ht="45" x14ac:dyDescent="0.25">
      <c r="A115" s="35" t="s">
        <v>71</v>
      </c>
      <c r="B115" s="64">
        <v>51</v>
      </c>
      <c r="C115" s="64">
        <v>0</v>
      </c>
      <c r="D115" s="87" t="s">
        <v>50</v>
      </c>
      <c r="E115" s="64">
        <v>851</v>
      </c>
      <c r="F115" s="87" t="s">
        <v>30</v>
      </c>
      <c r="G115" s="87" t="s">
        <v>44</v>
      </c>
      <c r="H115" s="87" t="s">
        <v>204</v>
      </c>
      <c r="I115" s="87" t="s">
        <v>72</v>
      </c>
      <c r="J115" s="90">
        <f t="shared" si="55"/>
        <v>1930000</v>
      </c>
      <c r="K115" s="90">
        <f t="shared" si="55"/>
        <v>1930000</v>
      </c>
      <c r="L115" s="90">
        <f t="shared" si="55"/>
        <v>263480</v>
      </c>
      <c r="M115" s="164">
        <f t="shared" si="34"/>
        <v>13.651813471502591</v>
      </c>
    </row>
    <row r="116" spans="1:13" s="48" customFormat="1" x14ac:dyDescent="0.25">
      <c r="A116" s="35" t="s">
        <v>73</v>
      </c>
      <c r="B116" s="64">
        <v>51</v>
      </c>
      <c r="C116" s="64">
        <v>0</v>
      </c>
      <c r="D116" s="87" t="s">
        <v>50</v>
      </c>
      <c r="E116" s="64">
        <v>851</v>
      </c>
      <c r="F116" s="87" t="s">
        <v>30</v>
      </c>
      <c r="G116" s="87" t="s">
        <v>44</v>
      </c>
      <c r="H116" s="87" t="s">
        <v>204</v>
      </c>
      <c r="I116" s="87" t="s">
        <v>74</v>
      </c>
      <c r="J116" s="90">
        <f>'6.ВС'!J117</f>
        <v>1930000</v>
      </c>
      <c r="K116" s="90">
        <f>'6.ВС'!K117</f>
        <v>1930000</v>
      </c>
      <c r="L116" s="90">
        <f>'6.ВС'!L117</f>
        <v>263480</v>
      </c>
      <c r="M116" s="164">
        <f t="shared" si="34"/>
        <v>13.651813471502591</v>
      </c>
    </row>
    <row r="117" spans="1:13" s="48" customFormat="1" ht="30" x14ac:dyDescent="0.25">
      <c r="A117" s="187" t="s">
        <v>253</v>
      </c>
      <c r="B117" s="64">
        <v>51</v>
      </c>
      <c r="C117" s="64">
        <v>0</v>
      </c>
      <c r="D117" s="87" t="s">
        <v>50</v>
      </c>
      <c r="E117" s="64">
        <v>851</v>
      </c>
      <c r="F117" s="87" t="s">
        <v>30</v>
      </c>
      <c r="G117" s="87" t="s">
        <v>44</v>
      </c>
      <c r="H117" s="87" t="s">
        <v>254</v>
      </c>
      <c r="I117" s="87"/>
      <c r="J117" s="90">
        <f t="shared" ref="J117:L118" si="56">J118</f>
        <v>79056</v>
      </c>
      <c r="K117" s="90">
        <f t="shared" si="56"/>
        <v>79056</v>
      </c>
      <c r="L117" s="90">
        <f t="shared" si="56"/>
        <v>39528</v>
      </c>
      <c r="M117" s="164">
        <f t="shared" si="34"/>
        <v>50</v>
      </c>
    </row>
    <row r="118" spans="1:13" s="48" customFormat="1" ht="45" x14ac:dyDescent="0.25">
      <c r="A118" s="35" t="s">
        <v>20</v>
      </c>
      <c r="B118" s="64">
        <v>51</v>
      </c>
      <c r="C118" s="64">
        <v>0</v>
      </c>
      <c r="D118" s="87" t="s">
        <v>50</v>
      </c>
      <c r="E118" s="64">
        <v>851</v>
      </c>
      <c r="F118" s="87" t="s">
        <v>30</v>
      </c>
      <c r="G118" s="87" t="s">
        <v>44</v>
      </c>
      <c r="H118" s="87" t="s">
        <v>254</v>
      </c>
      <c r="I118" s="87" t="s">
        <v>21</v>
      </c>
      <c r="J118" s="90">
        <f t="shared" si="56"/>
        <v>79056</v>
      </c>
      <c r="K118" s="90">
        <f t="shared" si="56"/>
        <v>79056</v>
      </c>
      <c r="L118" s="90">
        <f t="shared" si="56"/>
        <v>39528</v>
      </c>
      <c r="M118" s="164">
        <f t="shared" si="34"/>
        <v>50</v>
      </c>
    </row>
    <row r="119" spans="1:13" s="48" customFormat="1" ht="60" x14ac:dyDescent="0.25">
      <c r="A119" s="35" t="s">
        <v>9</v>
      </c>
      <c r="B119" s="64">
        <v>51</v>
      </c>
      <c r="C119" s="64">
        <v>0</v>
      </c>
      <c r="D119" s="87" t="s">
        <v>50</v>
      </c>
      <c r="E119" s="64">
        <v>851</v>
      </c>
      <c r="F119" s="87" t="s">
        <v>30</v>
      </c>
      <c r="G119" s="87" t="s">
        <v>44</v>
      </c>
      <c r="H119" s="87" t="s">
        <v>254</v>
      </c>
      <c r="I119" s="87" t="s">
        <v>22</v>
      </c>
      <c r="J119" s="90">
        <f>'6.ВС'!J120</f>
        <v>79056</v>
      </c>
      <c r="K119" s="90">
        <f>'6.ВС'!K120</f>
        <v>79056</v>
      </c>
      <c r="L119" s="90">
        <f>'6.ВС'!L120</f>
        <v>39528</v>
      </c>
      <c r="M119" s="164">
        <f t="shared" si="34"/>
        <v>50</v>
      </c>
    </row>
    <row r="120" spans="1:13" s="48" customFormat="1" ht="180" x14ac:dyDescent="0.25">
      <c r="A120" s="172" t="s">
        <v>69</v>
      </c>
      <c r="B120" s="64">
        <v>51</v>
      </c>
      <c r="C120" s="64">
        <v>0</v>
      </c>
      <c r="D120" s="87" t="s">
        <v>50</v>
      </c>
      <c r="E120" s="64">
        <v>851</v>
      </c>
      <c r="F120" s="67"/>
      <c r="G120" s="67"/>
      <c r="H120" s="67" t="s">
        <v>203</v>
      </c>
      <c r="I120" s="87"/>
      <c r="J120" s="90">
        <f t="shared" ref="J120:L121" si="57">J121</f>
        <v>71073</v>
      </c>
      <c r="K120" s="90">
        <f t="shared" si="57"/>
        <v>71073</v>
      </c>
      <c r="L120" s="90">
        <f t="shared" si="57"/>
        <v>29613.75</v>
      </c>
      <c r="M120" s="164">
        <f t="shared" si="34"/>
        <v>41.666666666666671</v>
      </c>
    </row>
    <row r="121" spans="1:13" s="48" customFormat="1" x14ac:dyDescent="0.25">
      <c r="A121" s="95" t="s">
        <v>34</v>
      </c>
      <c r="B121" s="64">
        <v>51</v>
      </c>
      <c r="C121" s="64">
        <v>0</v>
      </c>
      <c r="D121" s="87" t="s">
        <v>50</v>
      </c>
      <c r="E121" s="64">
        <v>851</v>
      </c>
      <c r="F121" s="67"/>
      <c r="G121" s="67"/>
      <c r="H121" s="67" t="s">
        <v>203</v>
      </c>
      <c r="I121" s="87" t="s">
        <v>35</v>
      </c>
      <c r="J121" s="90">
        <f t="shared" si="57"/>
        <v>71073</v>
      </c>
      <c r="K121" s="90">
        <f t="shared" si="57"/>
        <v>71073</v>
      </c>
      <c r="L121" s="90">
        <f t="shared" si="57"/>
        <v>29613.75</v>
      </c>
      <c r="M121" s="164">
        <f t="shared" si="34"/>
        <v>41.666666666666671</v>
      </c>
    </row>
    <row r="122" spans="1:13" s="48" customFormat="1" ht="30" x14ac:dyDescent="0.25">
      <c r="A122" s="35" t="s">
        <v>61</v>
      </c>
      <c r="B122" s="64">
        <v>51</v>
      </c>
      <c r="C122" s="64">
        <v>0</v>
      </c>
      <c r="D122" s="87" t="s">
        <v>50</v>
      </c>
      <c r="E122" s="64">
        <v>851</v>
      </c>
      <c r="F122" s="67"/>
      <c r="G122" s="67"/>
      <c r="H122" s="67" t="s">
        <v>203</v>
      </c>
      <c r="I122" s="87" t="s">
        <v>62</v>
      </c>
      <c r="J122" s="90">
        <f>'6.ВС'!J113</f>
        <v>71073</v>
      </c>
      <c r="K122" s="90">
        <f>'6.ВС'!K113</f>
        <v>71073</v>
      </c>
      <c r="L122" s="90">
        <f>'6.ВС'!L113</f>
        <v>29613.75</v>
      </c>
      <c r="M122" s="164">
        <f t="shared" si="34"/>
        <v>41.666666666666671</v>
      </c>
    </row>
    <row r="123" spans="1:13" s="48" customFormat="1" ht="45" x14ac:dyDescent="0.25">
      <c r="A123" s="65" t="s">
        <v>697</v>
      </c>
      <c r="B123" s="64">
        <v>51</v>
      </c>
      <c r="C123" s="64">
        <v>0</v>
      </c>
      <c r="D123" s="87" t="s">
        <v>50</v>
      </c>
      <c r="E123" s="64">
        <v>851</v>
      </c>
      <c r="F123" s="67"/>
      <c r="G123" s="67"/>
      <c r="H123" s="67" t="s">
        <v>707</v>
      </c>
      <c r="I123" s="87"/>
      <c r="J123" s="90">
        <f t="shared" ref="J123:L123" si="58">J124</f>
        <v>2724000</v>
      </c>
      <c r="K123" s="90">
        <f t="shared" si="58"/>
        <v>424000</v>
      </c>
      <c r="L123" s="90">
        <f t="shared" si="58"/>
        <v>0</v>
      </c>
      <c r="M123" s="164">
        <f t="shared" si="34"/>
        <v>0</v>
      </c>
    </row>
    <row r="124" spans="1:13" s="48" customFormat="1" ht="45" x14ac:dyDescent="0.25">
      <c r="A124" s="65" t="s">
        <v>20</v>
      </c>
      <c r="B124" s="64">
        <v>51</v>
      </c>
      <c r="C124" s="64">
        <v>0</v>
      </c>
      <c r="D124" s="87" t="s">
        <v>50</v>
      </c>
      <c r="E124" s="64">
        <v>851</v>
      </c>
      <c r="F124" s="67"/>
      <c r="G124" s="67"/>
      <c r="H124" s="67" t="s">
        <v>707</v>
      </c>
      <c r="I124" s="87"/>
      <c r="J124" s="90">
        <f t="shared" ref="J124:L124" si="59">J125</f>
        <v>2724000</v>
      </c>
      <c r="K124" s="90">
        <f t="shared" si="59"/>
        <v>424000</v>
      </c>
      <c r="L124" s="90">
        <f t="shared" si="59"/>
        <v>0</v>
      </c>
      <c r="M124" s="164">
        <f t="shared" si="34"/>
        <v>0</v>
      </c>
    </row>
    <row r="125" spans="1:13" s="48" customFormat="1" ht="60" x14ac:dyDescent="0.25">
      <c r="A125" s="65" t="s">
        <v>9</v>
      </c>
      <c r="B125" s="64">
        <v>51</v>
      </c>
      <c r="C125" s="64">
        <v>0</v>
      </c>
      <c r="D125" s="87" t="s">
        <v>50</v>
      </c>
      <c r="E125" s="64">
        <v>851</v>
      </c>
      <c r="F125" s="67"/>
      <c r="G125" s="67"/>
      <c r="H125" s="67" t="s">
        <v>707</v>
      </c>
      <c r="I125" s="87"/>
      <c r="J125" s="188">
        <f>'6.ВС'!J127</f>
        <v>2724000</v>
      </c>
      <c r="K125" s="188">
        <f>'6.ВС'!K127</f>
        <v>424000</v>
      </c>
      <c r="L125" s="188">
        <f>'6.ВС'!L127</f>
        <v>0</v>
      </c>
      <c r="M125" s="164">
        <f t="shared" si="34"/>
        <v>0</v>
      </c>
    </row>
    <row r="126" spans="1:13" s="48" customFormat="1" ht="60" x14ac:dyDescent="0.25">
      <c r="A126" s="187" t="s">
        <v>516</v>
      </c>
      <c r="B126" s="64">
        <v>51</v>
      </c>
      <c r="C126" s="64">
        <v>0</v>
      </c>
      <c r="D126" s="67" t="s">
        <v>108</v>
      </c>
      <c r="E126" s="64"/>
      <c r="F126" s="67"/>
      <c r="G126" s="67"/>
      <c r="H126" s="67"/>
      <c r="I126" s="67"/>
      <c r="J126" s="217">
        <f t="shared" ref="J126:L126" si="60">J127</f>
        <v>7168570</v>
      </c>
      <c r="K126" s="217">
        <f t="shared" si="60"/>
        <v>7168570</v>
      </c>
      <c r="L126" s="217">
        <f t="shared" si="60"/>
        <v>4005827</v>
      </c>
      <c r="M126" s="164">
        <f t="shared" si="34"/>
        <v>55.880419665288898</v>
      </c>
    </row>
    <row r="127" spans="1:13" s="48" customFormat="1" ht="30" x14ac:dyDescent="0.25">
      <c r="A127" s="172" t="s">
        <v>6</v>
      </c>
      <c r="B127" s="64">
        <v>51</v>
      </c>
      <c r="C127" s="64">
        <v>0</v>
      </c>
      <c r="D127" s="67" t="s">
        <v>108</v>
      </c>
      <c r="E127" s="64">
        <v>851</v>
      </c>
      <c r="F127" s="67"/>
      <c r="G127" s="67"/>
      <c r="H127" s="67"/>
      <c r="I127" s="67"/>
      <c r="J127" s="217">
        <f t="shared" ref="J127:L127" si="61">J128+J131+J134</f>
        <v>7168570</v>
      </c>
      <c r="K127" s="217">
        <f t="shared" si="61"/>
        <v>7168570</v>
      </c>
      <c r="L127" s="217">
        <f t="shared" si="61"/>
        <v>4005827</v>
      </c>
      <c r="M127" s="164">
        <f t="shared" si="34"/>
        <v>55.880419665288898</v>
      </c>
    </row>
    <row r="128" spans="1:13" s="48" customFormat="1" ht="30" x14ac:dyDescent="0.25">
      <c r="A128" s="65" t="s">
        <v>123</v>
      </c>
      <c r="B128" s="64">
        <v>51</v>
      </c>
      <c r="C128" s="64">
        <v>0</v>
      </c>
      <c r="D128" s="67" t="s">
        <v>108</v>
      </c>
      <c r="E128" s="64">
        <v>851</v>
      </c>
      <c r="F128" s="67"/>
      <c r="G128" s="67"/>
      <c r="H128" s="67" t="s">
        <v>221</v>
      </c>
      <c r="I128" s="67"/>
      <c r="J128" s="217">
        <f t="shared" ref="J128:L129" si="62">J129</f>
        <v>7108270</v>
      </c>
      <c r="K128" s="217">
        <f t="shared" si="62"/>
        <v>7108270</v>
      </c>
      <c r="L128" s="217">
        <f t="shared" si="62"/>
        <v>3998327</v>
      </c>
      <c r="M128" s="164">
        <f t="shared" si="34"/>
        <v>56.248946649466049</v>
      </c>
    </row>
    <row r="129" spans="1:13" s="48" customFormat="1" ht="60" x14ac:dyDescent="0.25">
      <c r="A129" s="65" t="s">
        <v>41</v>
      </c>
      <c r="B129" s="64">
        <v>51</v>
      </c>
      <c r="C129" s="64">
        <v>0</v>
      </c>
      <c r="D129" s="67" t="s">
        <v>108</v>
      </c>
      <c r="E129" s="64">
        <v>851</v>
      </c>
      <c r="F129" s="67"/>
      <c r="G129" s="67"/>
      <c r="H129" s="67" t="s">
        <v>221</v>
      </c>
      <c r="I129" s="67" t="s">
        <v>83</v>
      </c>
      <c r="J129" s="217">
        <f t="shared" si="62"/>
        <v>7108270</v>
      </c>
      <c r="K129" s="217">
        <f t="shared" si="62"/>
        <v>7108270</v>
      </c>
      <c r="L129" s="217">
        <f t="shared" si="62"/>
        <v>3998327</v>
      </c>
      <c r="M129" s="164">
        <f t="shared" si="34"/>
        <v>56.248946649466049</v>
      </c>
    </row>
    <row r="130" spans="1:13" s="48" customFormat="1" ht="30" x14ac:dyDescent="0.25">
      <c r="A130" s="65" t="s">
        <v>84</v>
      </c>
      <c r="B130" s="64">
        <v>51</v>
      </c>
      <c r="C130" s="64">
        <v>0</v>
      </c>
      <c r="D130" s="67" t="s">
        <v>108</v>
      </c>
      <c r="E130" s="64">
        <v>851</v>
      </c>
      <c r="F130" s="67"/>
      <c r="G130" s="67"/>
      <c r="H130" s="67" t="s">
        <v>221</v>
      </c>
      <c r="I130" s="67" t="s">
        <v>85</v>
      </c>
      <c r="J130" s="217">
        <f>'6.ВС'!J135</f>
        <v>7108270</v>
      </c>
      <c r="K130" s="217">
        <f>'6.ВС'!K135</f>
        <v>7108270</v>
      </c>
      <c r="L130" s="217">
        <f>'6.ВС'!L135</f>
        <v>3998327</v>
      </c>
      <c r="M130" s="164">
        <f t="shared" si="34"/>
        <v>56.248946649466049</v>
      </c>
    </row>
    <row r="131" spans="1:13" s="48" customFormat="1" ht="30" x14ac:dyDescent="0.25">
      <c r="A131" s="66" t="s">
        <v>118</v>
      </c>
      <c r="B131" s="64">
        <v>51</v>
      </c>
      <c r="C131" s="64">
        <v>0</v>
      </c>
      <c r="D131" s="67" t="s">
        <v>108</v>
      </c>
      <c r="E131" s="64">
        <v>851</v>
      </c>
      <c r="F131" s="67"/>
      <c r="G131" s="67"/>
      <c r="H131" s="67" t="s">
        <v>219</v>
      </c>
      <c r="I131" s="67"/>
      <c r="J131" s="217">
        <f t="shared" ref="J131:L132" si="63">J132</f>
        <v>56300</v>
      </c>
      <c r="K131" s="217">
        <f t="shared" si="63"/>
        <v>56300</v>
      </c>
      <c r="L131" s="217">
        <f t="shared" si="63"/>
        <v>3500</v>
      </c>
      <c r="M131" s="164">
        <f t="shared" si="34"/>
        <v>6.2166962699822381</v>
      </c>
    </row>
    <row r="132" spans="1:13" s="48" customFormat="1" ht="60" x14ac:dyDescent="0.25">
      <c r="A132" s="35" t="s">
        <v>41</v>
      </c>
      <c r="B132" s="64">
        <v>51</v>
      </c>
      <c r="C132" s="64">
        <v>0</v>
      </c>
      <c r="D132" s="67" t="s">
        <v>108</v>
      </c>
      <c r="E132" s="64">
        <v>851</v>
      </c>
      <c r="F132" s="67"/>
      <c r="G132" s="67"/>
      <c r="H132" s="67" t="s">
        <v>219</v>
      </c>
      <c r="I132" s="67" t="s">
        <v>83</v>
      </c>
      <c r="J132" s="217">
        <f t="shared" si="63"/>
        <v>56300</v>
      </c>
      <c r="K132" s="217">
        <f t="shared" si="63"/>
        <v>56300</v>
      </c>
      <c r="L132" s="217">
        <f t="shared" si="63"/>
        <v>3500</v>
      </c>
      <c r="M132" s="164">
        <f t="shared" si="34"/>
        <v>6.2166962699822381</v>
      </c>
    </row>
    <row r="133" spans="1:13" s="48" customFormat="1" ht="30" x14ac:dyDescent="0.25">
      <c r="A133" s="35" t="s">
        <v>84</v>
      </c>
      <c r="B133" s="64">
        <v>51</v>
      </c>
      <c r="C133" s="64">
        <v>0</v>
      </c>
      <c r="D133" s="67" t="s">
        <v>108</v>
      </c>
      <c r="E133" s="64">
        <v>851</v>
      </c>
      <c r="F133" s="67"/>
      <c r="G133" s="67"/>
      <c r="H133" s="67" t="s">
        <v>219</v>
      </c>
      <c r="I133" s="67" t="s">
        <v>85</v>
      </c>
      <c r="J133" s="217">
        <f>'6.ВС'!J138</f>
        <v>56300</v>
      </c>
      <c r="K133" s="217">
        <f>'6.ВС'!K138</f>
        <v>56300</v>
      </c>
      <c r="L133" s="217">
        <f>'6.ВС'!L138</f>
        <v>3500</v>
      </c>
      <c r="M133" s="164">
        <f t="shared" si="34"/>
        <v>6.2166962699822381</v>
      </c>
    </row>
    <row r="134" spans="1:13" s="48" customFormat="1" ht="45" x14ac:dyDescent="0.25">
      <c r="A134" s="66" t="s">
        <v>119</v>
      </c>
      <c r="B134" s="64">
        <v>51</v>
      </c>
      <c r="C134" s="64">
        <v>0</v>
      </c>
      <c r="D134" s="67" t="s">
        <v>108</v>
      </c>
      <c r="E134" s="64">
        <v>851</v>
      </c>
      <c r="F134" s="67"/>
      <c r="G134" s="67"/>
      <c r="H134" s="67" t="s">
        <v>489</v>
      </c>
      <c r="I134" s="67"/>
      <c r="J134" s="217">
        <f t="shared" ref="J134:L135" si="64">J135</f>
        <v>4000</v>
      </c>
      <c r="K134" s="217">
        <f t="shared" si="64"/>
        <v>4000</v>
      </c>
      <c r="L134" s="217">
        <f t="shared" si="64"/>
        <v>4000</v>
      </c>
      <c r="M134" s="164">
        <f t="shared" ref="M134:M197" si="65">L134/K134*100</f>
        <v>100</v>
      </c>
    </row>
    <row r="135" spans="1:13" s="48" customFormat="1" ht="60" x14ac:dyDescent="0.25">
      <c r="A135" s="65" t="s">
        <v>41</v>
      </c>
      <c r="B135" s="64">
        <v>51</v>
      </c>
      <c r="C135" s="64">
        <v>0</v>
      </c>
      <c r="D135" s="67" t="s">
        <v>108</v>
      </c>
      <c r="E135" s="64">
        <v>851</v>
      </c>
      <c r="F135" s="67"/>
      <c r="G135" s="67"/>
      <c r="H135" s="67" t="s">
        <v>489</v>
      </c>
      <c r="I135" s="67" t="s">
        <v>83</v>
      </c>
      <c r="J135" s="217">
        <f t="shared" si="64"/>
        <v>4000</v>
      </c>
      <c r="K135" s="217">
        <f t="shared" si="64"/>
        <v>4000</v>
      </c>
      <c r="L135" s="217">
        <f t="shared" si="64"/>
        <v>4000</v>
      </c>
      <c r="M135" s="164">
        <f t="shared" si="65"/>
        <v>100</v>
      </c>
    </row>
    <row r="136" spans="1:13" s="48" customFormat="1" ht="30" x14ac:dyDescent="0.25">
      <c r="A136" s="66" t="s">
        <v>84</v>
      </c>
      <c r="B136" s="64">
        <v>51</v>
      </c>
      <c r="C136" s="64">
        <v>0</v>
      </c>
      <c r="D136" s="67" t="s">
        <v>108</v>
      </c>
      <c r="E136" s="64">
        <v>851</v>
      </c>
      <c r="F136" s="67"/>
      <c r="G136" s="67"/>
      <c r="H136" s="67" t="s">
        <v>489</v>
      </c>
      <c r="I136" s="67" t="s">
        <v>85</v>
      </c>
      <c r="J136" s="217">
        <f>'6.ВС'!J141</f>
        <v>4000</v>
      </c>
      <c r="K136" s="217">
        <f>'6.ВС'!K141</f>
        <v>4000</v>
      </c>
      <c r="L136" s="217">
        <f>'6.ВС'!L141</f>
        <v>4000</v>
      </c>
      <c r="M136" s="164">
        <f t="shared" si="65"/>
        <v>100</v>
      </c>
    </row>
    <row r="137" spans="1:13" s="48" customFormat="1" ht="45" x14ac:dyDescent="0.25">
      <c r="A137" s="187" t="s">
        <v>180</v>
      </c>
      <c r="B137" s="64">
        <v>51</v>
      </c>
      <c r="C137" s="64">
        <v>0</v>
      </c>
      <c r="D137" s="67" t="s">
        <v>64</v>
      </c>
      <c r="E137" s="64"/>
      <c r="F137" s="67"/>
      <c r="G137" s="67"/>
      <c r="H137" s="67"/>
      <c r="I137" s="67"/>
      <c r="J137" s="217">
        <f t="shared" ref="J137:L140" si="66">J138</f>
        <v>156000</v>
      </c>
      <c r="K137" s="217">
        <f t="shared" si="66"/>
        <v>156000</v>
      </c>
      <c r="L137" s="217">
        <f t="shared" si="66"/>
        <v>72000</v>
      </c>
      <c r="M137" s="164">
        <f t="shared" si="65"/>
        <v>46.153846153846153</v>
      </c>
    </row>
    <row r="138" spans="1:13" s="48" customFormat="1" ht="30" x14ac:dyDescent="0.25">
      <c r="A138" s="172" t="s">
        <v>6</v>
      </c>
      <c r="B138" s="64">
        <v>51</v>
      </c>
      <c r="C138" s="64">
        <v>0</v>
      </c>
      <c r="D138" s="67" t="s">
        <v>64</v>
      </c>
      <c r="E138" s="64">
        <v>851</v>
      </c>
      <c r="F138" s="67"/>
      <c r="G138" s="67"/>
      <c r="H138" s="67"/>
      <c r="I138" s="67"/>
      <c r="J138" s="217">
        <f t="shared" si="66"/>
        <v>156000</v>
      </c>
      <c r="K138" s="217">
        <f t="shared" si="66"/>
        <v>156000</v>
      </c>
      <c r="L138" s="217">
        <f t="shared" si="66"/>
        <v>72000</v>
      </c>
      <c r="M138" s="164">
        <f t="shared" si="65"/>
        <v>46.153846153846153</v>
      </c>
    </row>
    <row r="139" spans="1:13" s="48" customFormat="1" ht="165" x14ac:dyDescent="0.25">
      <c r="A139" s="65" t="s">
        <v>484</v>
      </c>
      <c r="B139" s="64">
        <v>51</v>
      </c>
      <c r="C139" s="64">
        <v>0</v>
      </c>
      <c r="D139" s="67" t="s">
        <v>64</v>
      </c>
      <c r="E139" s="64">
        <v>851</v>
      </c>
      <c r="F139" s="67"/>
      <c r="G139" s="67"/>
      <c r="H139" s="67" t="s">
        <v>517</v>
      </c>
      <c r="I139" s="67"/>
      <c r="J139" s="217">
        <f t="shared" si="66"/>
        <v>156000</v>
      </c>
      <c r="K139" s="217">
        <f t="shared" si="66"/>
        <v>156000</v>
      </c>
      <c r="L139" s="217">
        <f t="shared" si="66"/>
        <v>72000</v>
      </c>
      <c r="M139" s="164">
        <f t="shared" si="65"/>
        <v>46.153846153846153</v>
      </c>
    </row>
    <row r="140" spans="1:13" s="48" customFormat="1" ht="60" x14ac:dyDescent="0.25">
      <c r="A140" s="65" t="s">
        <v>41</v>
      </c>
      <c r="B140" s="64">
        <v>51</v>
      </c>
      <c r="C140" s="64">
        <v>0</v>
      </c>
      <c r="D140" s="67" t="s">
        <v>64</v>
      </c>
      <c r="E140" s="64">
        <v>851</v>
      </c>
      <c r="F140" s="67"/>
      <c r="G140" s="67"/>
      <c r="H140" s="67" t="s">
        <v>517</v>
      </c>
      <c r="I140" s="67" t="s">
        <v>83</v>
      </c>
      <c r="J140" s="217">
        <f t="shared" si="66"/>
        <v>156000</v>
      </c>
      <c r="K140" s="217">
        <f t="shared" si="66"/>
        <v>156000</v>
      </c>
      <c r="L140" s="217">
        <f t="shared" si="66"/>
        <v>72000</v>
      </c>
      <c r="M140" s="164">
        <f t="shared" si="65"/>
        <v>46.153846153846153</v>
      </c>
    </row>
    <row r="141" spans="1:13" s="48" customFormat="1" ht="30" x14ac:dyDescent="0.25">
      <c r="A141" s="65" t="s">
        <v>84</v>
      </c>
      <c r="B141" s="64">
        <v>51</v>
      </c>
      <c r="C141" s="64">
        <v>0</v>
      </c>
      <c r="D141" s="67" t="s">
        <v>64</v>
      </c>
      <c r="E141" s="64">
        <v>851</v>
      </c>
      <c r="F141" s="67"/>
      <c r="G141" s="67"/>
      <c r="H141" s="67" t="s">
        <v>517</v>
      </c>
      <c r="I141" s="67" t="s">
        <v>85</v>
      </c>
      <c r="J141" s="217">
        <f>'6.ВС'!J144</f>
        <v>156000</v>
      </c>
      <c r="K141" s="217">
        <f>'6.ВС'!K144</f>
        <v>156000</v>
      </c>
      <c r="L141" s="217">
        <f>'6.ВС'!L144</f>
        <v>72000</v>
      </c>
      <c r="M141" s="164">
        <f t="shared" si="65"/>
        <v>46.153846153846153</v>
      </c>
    </row>
    <row r="142" spans="1:13" s="48" customFormat="1" ht="30" x14ac:dyDescent="0.25">
      <c r="A142" s="187" t="s">
        <v>542</v>
      </c>
      <c r="B142" s="64">
        <v>51</v>
      </c>
      <c r="C142" s="64">
        <v>0</v>
      </c>
      <c r="D142" s="87" t="s">
        <v>541</v>
      </c>
      <c r="E142" s="64"/>
      <c r="F142" s="67"/>
      <c r="G142" s="67"/>
      <c r="H142" s="67"/>
      <c r="I142" s="67"/>
      <c r="J142" s="217">
        <f t="shared" ref="J142:L145" si="67">J143</f>
        <v>13831044.960000001</v>
      </c>
      <c r="K142" s="217">
        <f t="shared" si="67"/>
        <v>13831044.960000001</v>
      </c>
      <c r="L142" s="217">
        <f t="shared" si="67"/>
        <v>3472073.68</v>
      </c>
      <c r="M142" s="164">
        <f t="shared" si="65"/>
        <v>25.103480539911427</v>
      </c>
    </row>
    <row r="143" spans="1:13" s="48" customFormat="1" ht="30" x14ac:dyDescent="0.25">
      <c r="A143" s="172" t="s">
        <v>6</v>
      </c>
      <c r="B143" s="64">
        <v>51</v>
      </c>
      <c r="C143" s="64">
        <v>0</v>
      </c>
      <c r="D143" s="87" t="s">
        <v>541</v>
      </c>
      <c r="E143" s="64">
        <v>851</v>
      </c>
      <c r="F143" s="67"/>
      <c r="G143" s="67"/>
      <c r="H143" s="67"/>
      <c r="I143" s="67"/>
      <c r="J143" s="217">
        <f t="shared" si="67"/>
        <v>13831044.960000001</v>
      </c>
      <c r="K143" s="217">
        <f t="shared" si="67"/>
        <v>13831044.960000001</v>
      </c>
      <c r="L143" s="217">
        <f t="shared" si="67"/>
        <v>3472073.68</v>
      </c>
      <c r="M143" s="164">
        <f t="shared" si="65"/>
        <v>25.103480539911427</v>
      </c>
    </row>
    <row r="144" spans="1:13" s="174" customFormat="1" ht="45" x14ac:dyDescent="0.25">
      <c r="A144" s="187" t="s">
        <v>277</v>
      </c>
      <c r="B144" s="64">
        <v>51</v>
      </c>
      <c r="C144" s="64">
        <v>0</v>
      </c>
      <c r="D144" s="87" t="s">
        <v>541</v>
      </c>
      <c r="E144" s="64">
        <v>851</v>
      </c>
      <c r="F144" s="67"/>
      <c r="G144" s="67"/>
      <c r="H144" s="67" t="s">
        <v>278</v>
      </c>
      <c r="I144" s="87"/>
      <c r="J144" s="90">
        <f t="shared" si="67"/>
        <v>13831044.960000001</v>
      </c>
      <c r="K144" s="90">
        <f t="shared" si="67"/>
        <v>13831044.960000001</v>
      </c>
      <c r="L144" s="90">
        <f t="shared" si="67"/>
        <v>3472073.68</v>
      </c>
      <c r="M144" s="164">
        <f t="shared" si="65"/>
        <v>25.103480539911427</v>
      </c>
    </row>
    <row r="145" spans="1:13" s="174" customFormat="1" ht="45" x14ac:dyDescent="0.25">
      <c r="A145" s="35" t="s">
        <v>71</v>
      </c>
      <c r="B145" s="64">
        <v>51</v>
      </c>
      <c r="C145" s="64">
        <v>0</v>
      </c>
      <c r="D145" s="87" t="s">
        <v>541</v>
      </c>
      <c r="E145" s="64">
        <v>851</v>
      </c>
      <c r="F145" s="67"/>
      <c r="G145" s="67"/>
      <c r="H145" s="67" t="s">
        <v>278</v>
      </c>
      <c r="I145" s="87" t="s">
        <v>72</v>
      </c>
      <c r="J145" s="90">
        <f t="shared" si="67"/>
        <v>13831044.960000001</v>
      </c>
      <c r="K145" s="90">
        <f t="shared" si="67"/>
        <v>13831044.960000001</v>
      </c>
      <c r="L145" s="90">
        <f t="shared" si="67"/>
        <v>3472073.68</v>
      </c>
      <c r="M145" s="164">
        <f t="shared" si="65"/>
        <v>25.103480539911427</v>
      </c>
    </row>
    <row r="146" spans="1:13" s="174" customFormat="1" x14ac:dyDescent="0.25">
      <c r="A146" s="35" t="s">
        <v>73</v>
      </c>
      <c r="B146" s="64">
        <v>51</v>
      </c>
      <c r="C146" s="64">
        <v>0</v>
      </c>
      <c r="D146" s="87" t="s">
        <v>541</v>
      </c>
      <c r="E146" s="64">
        <v>851</v>
      </c>
      <c r="F146" s="67"/>
      <c r="G146" s="67"/>
      <c r="H146" s="67" t="s">
        <v>278</v>
      </c>
      <c r="I146" s="87" t="s">
        <v>74</v>
      </c>
      <c r="J146" s="90">
        <f>'6.ВС'!J124</f>
        <v>13831044.960000001</v>
      </c>
      <c r="K146" s="90">
        <f>'6.ВС'!K124</f>
        <v>13831044.960000001</v>
      </c>
      <c r="L146" s="90">
        <f>'6.ВС'!L124</f>
        <v>3472073.68</v>
      </c>
      <c r="M146" s="164">
        <f t="shared" si="65"/>
        <v>25.103480539911427</v>
      </c>
    </row>
    <row r="147" spans="1:13" s="48" customFormat="1" ht="30" x14ac:dyDescent="0.25">
      <c r="A147" s="172" t="s">
        <v>272</v>
      </c>
      <c r="B147" s="64">
        <v>51</v>
      </c>
      <c r="C147" s="64">
        <v>2</v>
      </c>
      <c r="D147" s="67"/>
      <c r="E147" s="64"/>
      <c r="F147" s="87"/>
      <c r="G147" s="67"/>
      <c r="H147" s="67"/>
      <c r="I147" s="87"/>
      <c r="J147" s="90">
        <f>J148+J153+J174+J179+J184</f>
        <v>29980214</v>
      </c>
      <c r="K147" s="90">
        <f>K148+K153+K174+K179+K184</f>
        <v>29980214</v>
      </c>
      <c r="L147" s="90">
        <f>L148+L153+L174+L179+L184</f>
        <v>16224938</v>
      </c>
      <c r="M147" s="164">
        <f t="shared" si="65"/>
        <v>54.118819832306727</v>
      </c>
    </row>
    <row r="148" spans="1:13" s="48" customFormat="1" ht="30" x14ac:dyDescent="0.25">
      <c r="A148" s="172" t="s">
        <v>650</v>
      </c>
      <c r="B148" s="64">
        <v>51</v>
      </c>
      <c r="C148" s="64">
        <v>2</v>
      </c>
      <c r="D148" s="67" t="s">
        <v>33</v>
      </c>
      <c r="E148" s="64"/>
      <c r="F148" s="87"/>
      <c r="G148" s="67"/>
      <c r="H148" s="67"/>
      <c r="I148" s="87"/>
      <c r="J148" s="90">
        <f t="shared" ref="J148:L151" si="68">J149</f>
        <v>122400</v>
      </c>
      <c r="K148" s="90">
        <f t="shared" si="68"/>
        <v>122400</v>
      </c>
      <c r="L148" s="90">
        <f t="shared" si="68"/>
        <v>48450</v>
      </c>
      <c r="M148" s="164">
        <f t="shared" si="65"/>
        <v>39.583333333333329</v>
      </c>
    </row>
    <row r="149" spans="1:13" s="48" customFormat="1" ht="30" x14ac:dyDescent="0.25">
      <c r="A149" s="172" t="s">
        <v>6</v>
      </c>
      <c r="B149" s="64">
        <v>51</v>
      </c>
      <c r="C149" s="64">
        <v>2</v>
      </c>
      <c r="D149" s="67" t="s">
        <v>33</v>
      </c>
      <c r="E149" s="64">
        <v>851</v>
      </c>
      <c r="F149" s="87"/>
      <c r="G149" s="67"/>
      <c r="H149" s="67"/>
      <c r="I149" s="87"/>
      <c r="J149" s="90">
        <f t="shared" si="68"/>
        <v>122400</v>
      </c>
      <c r="K149" s="90">
        <f t="shared" si="68"/>
        <v>122400</v>
      </c>
      <c r="L149" s="90">
        <f t="shared" si="68"/>
        <v>48450</v>
      </c>
      <c r="M149" s="164">
        <f t="shared" si="65"/>
        <v>39.583333333333329</v>
      </c>
    </row>
    <row r="150" spans="1:13" s="48" customFormat="1" ht="135" x14ac:dyDescent="0.25">
      <c r="A150" s="172" t="s">
        <v>88</v>
      </c>
      <c r="B150" s="64">
        <v>51</v>
      </c>
      <c r="C150" s="64">
        <v>2</v>
      </c>
      <c r="D150" s="87" t="s">
        <v>33</v>
      </c>
      <c r="E150" s="64">
        <v>851</v>
      </c>
      <c r="F150" s="87" t="s">
        <v>58</v>
      </c>
      <c r="G150" s="87" t="s">
        <v>11</v>
      </c>
      <c r="H150" s="87" t="s">
        <v>171</v>
      </c>
      <c r="I150" s="87"/>
      <c r="J150" s="90">
        <f t="shared" si="68"/>
        <v>122400</v>
      </c>
      <c r="K150" s="90">
        <f t="shared" si="68"/>
        <v>122400</v>
      </c>
      <c r="L150" s="90">
        <f t="shared" si="68"/>
        <v>48450</v>
      </c>
      <c r="M150" s="164">
        <f t="shared" si="65"/>
        <v>39.583333333333329</v>
      </c>
    </row>
    <row r="151" spans="1:13" s="48" customFormat="1" ht="60" x14ac:dyDescent="0.25">
      <c r="A151" s="35" t="s">
        <v>41</v>
      </c>
      <c r="B151" s="64">
        <v>51</v>
      </c>
      <c r="C151" s="64">
        <v>2</v>
      </c>
      <c r="D151" s="87" t="s">
        <v>33</v>
      </c>
      <c r="E151" s="64">
        <v>851</v>
      </c>
      <c r="F151" s="87" t="s">
        <v>58</v>
      </c>
      <c r="G151" s="87" t="s">
        <v>11</v>
      </c>
      <c r="H151" s="87" t="s">
        <v>171</v>
      </c>
      <c r="I151" s="87" t="s">
        <v>83</v>
      </c>
      <c r="J151" s="90">
        <f t="shared" si="68"/>
        <v>122400</v>
      </c>
      <c r="K151" s="90">
        <f t="shared" si="68"/>
        <v>122400</v>
      </c>
      <c r="L151" s="90">
        <f t="shared" si="68"/>
        <v>48450</v>
      </c>
      <c r="M151" s="164">
        <f t="shared" si="65"/>
        <v>39.583333333333329</v>
      </c>
    </row>
    <row r="152" spans="1:13" s="48" customFormat="1" ht="30" x14ac:dyDescent="0.25">
      <c r="A152" s="35" t="s">
        <v>84</v>
      </c>
      <c r="B152" s="64">
        <v>51</v>
      </c>
      <c r="C152" s="64">
        <v>2</v>
      </c>
      <c r="D152" s="87" t="s">
        <v>33</v>
      </c>
      <c r="E152" s="64">
        <v>851</v>
      </c>
      <c r="F152" s="87" t="s">
        <v>58</v>
      </c>
      <c r="G152" s="87" t="s">
        <v>11</v>
      </c>
      <c r="H152" s="87" t="s">
        <v>171</v>
      </c>
      <c r="I152" s="87" t="s">
        <v>85</v>
      </c>
      <c r="J152" s="90">
        <f>'6.ВС'!J152</f>
        <v>122400</v>
      </c>
      <c r="K152" s="90">
        <f>'6.ВС'!K152</f>
        <v>122400</v>
      </c>
      <c r="L152" s="90">
        <f>'6.ВС'!L152</f>
        <v>48450</v>
      </c>
      <c r="M152" s="164">
        <f t="shared" si="65"/>
        <v>39.583333333333329</v>
      </c>
    </row>
    <row r="153" spans="1:13" s="48" customFormat="1" ht="60" x14ac:dyDescent="0.25">
      <c r="A153" s="172" t="s">
        <v>170</v>
      </c>
      <c r="B153" s="64">
        <v>51</v>
      </c>
      <c r="C153" s="64">
        <v>2</v>
      </c>
      <c r="D153" s="67" t="s">
        <v>137</v>
      </c>
      <c r="E153" s="64"/>
      <c r="F153" s="87"/>
      <c r="G153" s="67"/>
      <c r="H153" s="67"/>
      <c r="I153" s="87"/>
      <c r="J153" s="90">
        <f t="shared" ref="J153:L153" si="69">J154</f>
        <v>23884427</v>
      </c>
      <c r="K153" s="90">
        <f t="shared" si="69"/>
        <v>23884427</v>
      </c>
      <c r="L153" s="90">
        <f t="shared" si="69"/>
        <v>10752087</v>
      </c>
      <c r="M153" s="164">
        <f t="shared" si="65"/>
        <v>45.017144434739841</v>
      </c>
    </row>
    <row r="154" spans="1:13" s="48" customFormat="1" ht="30" x14ac:dyDescent="0.25">
      <c r="A154" s="172" t="s">
        <v>6</v>
      </c>
      <c r="B154" s="64">
        <v>51</v>
      </c>
      <c r="C154" s="64">
        <v>2</v>
      </c>
      <c r="D154" s="67" t="s">
        <v>137</v>
      </c>
      <c r="E154" s="64">
        <v>851</v>
      </c>
      <c r="F154" s="87"/>
      <c r="G154" s="67"/>
      <c r="H154" s="67"/>
      <c r="I154" s="87"/>
      <c r="J154" s="90">
        <f>J155+J158+J161+J166+J171</f>
        <v>23884427</v>
      </c>
      <c r="K154" s="90">
        <f t="shared" ref="K154:L154" si="70">K155+K158+K161+K166+K171</f>
        <v>23884427</v>
      </c>
      <c r="L154" s="90">
        <f t="shared" si="70"/>
        <v>10752087</v>
      </c>
      <c r="M154" s="164">
        <f t="shared" si="65"/>
        <v>45.017144434739841</v>
      </c>
    </row>
    <row r="155" spans="1:13" s="48" customFormat="1" x14ac:dyDescent="0.25">
      <c r="A155" s="172" t="s">
        <v>82</v>
      </c>
      <c r="B155" s="64">
        <v>51</v>
      </c>
      <c r="C155" s="64">
        <v>2</v>
      </c>
      <c r="D155" s="87" t="s">
        <v>137</v>
      </c>
      <c r="E155" s="64">
        <v>851</v>
      </c>
      <c r="F155" s="87" t="s">
        <v>58</v>
      </c>
      <c r="G155" s="87" t="s">
        <v>11</v>
      </c>
      <c r="H155" s="87" t="s">
        <v>205</v>
      </c>
      <c r="I155" s="87"/>
      <c r="J155" s="90">
        <f t="shared" ref="J155:L156" si="71">J156</f>
        <v>10560260</v>
      </c>
      <c r="K155" s="90">
        <f t="shared" si="71"/>
        <v>10560260</v>
      </c>
      <c r="L155" s="90">
        <f t="shared" si="71"/>
        <v>3971700</v>
      </c>
      <c r="M155" s="164">
        <f t="shared" si="65"/>
        <v>37.609869453971775</v>
      </c>
    </row>
    <row r="156" spans="1:13" s="48" customFormat="1" ht="60" x14ac:dyDescent="0.25">
      <c r="A156" s="35" t="s">
        <v>41</v>
      </c>
      <c r="B156" s="64">
        <v>51</v>
      </c>
      <c r="C156" s="64">
        <v>2</v>
      </c>
      <c r="D156" s="87" t="s">
        <v>137</v>
      </c>
      <c r="E156" s="64">
        <v>851</v>
      </c>
      <c r="F156" s="87" t="s">
        <v>58</v>
      </c>
      <c r="G156" s="87" t="s">
        <v>11</v>
      </c>
      <c r="H156" s="87" t="s">
        <v>205</v>
      </c>
      <c r="I156" s="87" t="s">
        <v>83</v>
      </c>
      <c r="J156" s="90">
        <f t="shared" si="71"/>
        <v>10560260</v>
      </c>
      <c r="K156" s="90">
        <f t="shared" si="71"/>
        <v>10560260</v>
      </c>
      <c r="L156" s="90">
        <f t="shared" si="71"/>
        <v>3971700</v>
      </c>
      <c r="M156" s="164">
        <f t="shared" si="65"/>
        <v>37.609869453971775</v>
      </c>
    </row>
    <row r="157" spans="1:13" s="48" customFormat="1" ht="30" x14ac:dyDescent="0.25">
      <c r="A157" s="35" t="s">
        <v>84</v>
      </c>
      <c r="B157" s="64">
        <v>51</v>
      </c>
      <c r="C157" s="64">
        <v>2</v>
      </c>
      <c r="D157" s="87" t="s">
        <v>137</v>
      </c>
      <c r="E157" s="64">
        <v>851</v>
      </c>
      <c r="F157" s="87" t="s">
        <v>58</v>
      </c>
      <c r="G157" s="87" t="s">
        <v>11</v>
      </c>
      <c r="H157" s="87" t="s">
        <v>205</v>
      </c>
      <c r="I157" s="87" t="s">
        <v>85</v>
      </c>
      <c r="J157" s="90">
        <f>'6.ВС'!J155</f>
        <v>10560260</v>
      </c>
      <c r="K157" s="90">
        <f>'6.ВС'!K155</f>
        <v>10560260</v>
      </c>
      <c r="L157" s="90">
        <f>'6.ВС'!L155</f>
        <v>3971700</v>
      </c>
      <c r="M157" s="164">
        <f t="shared" si="65"/>
        <v>37.609869453971775</v>
      </c>
    </row>
    <row r="158" spans="1:13" s="48" customFormat="1" ht="30" x14ac:dyDescent="0.25">
      <c r="A158" s="172" t="s">
        <v>86</v>
      </c>
      <c r="B158" s="64">
        <v>51</v>
      </c>
      <c r="C158" s="64">
        <v>2</v>
      </c>
      <c r="D158" s="87" t="s">
        <v>137</v>
      </c>
      <c r="E158" s="64">
        <v>851</v>
      </c>
      <c r="F158" s="87" t="s">
        <v>58</v>
      </c>
      <c r="G158" s="87" t="s">
        <v>11</v>
      </c>
      <c r="H158" s="87" t="s">
        <v>206</v>
      </c>
      <c r="I158" s="87"/>
      <c r="J158" s="90">
        <f t="shared" ref="J158:L162" si="72">J159</f>
        <v>7430500</v>
      </c>
      <c r="K158" s="90">
        <f t="shared" si="72"/>
        <v>7430500</v>
      </c>
      <c r="L158" s="90">
        <f t="shared" si="72"/>
        <v>3432920</v>
      </c>
      <c r="M158" s="164">
        <f t="shared" si="65"/>
        <v>46.200390283291839</v>
      </c>
    </row>
    <row r="159" spans="1:13" s="48" customFormat="1" ht="60" x14ac:dyDescent="0.25">
      <c r="A159" s="35" t="s">
        <v>41</v>
      </c>
      <c r="B159" s="64">
        <v>51</v>
      </c>
      <c r="C159" s="64">
        <v>2</v>
      </c>
      <c r="D159" s="87" t="s">
        <v>137</v>
      </c>
      <c r="E159" s="64">
        <v>851</v>
      </c>
      <c r="F159" s="87" t="s">
        <v>58</v>
      </c>
      <c r="G159" s="87" t="s">
        <v>11</v>
      </c>
      <c r="H159" s="87" t="s">
        <v>206</v>
      </c>
      <c r="I159" s="216">
        <v>600</v>
      </c>
      <c r="J159" s="90">
        <f t="shared" si="72"/>
        <v>7430500</v>
      </c>
      <c r="K159" s="90">
        <f t="shared" si="72"/>
        <v>7430500</v>
      </c>
      <c r="L159" s="90">
        <f t="shared" si="72"/>
        <v>3432920</v>
      </c>
      <c r="M159" s="164">
        <f t="shared" si="65"/>
        <v>46.200390283291839</v>
      </c>
    </row>
    <row r="160" spans="1:13" s="48" customFormat="1" ht="30" x14ac:dyDescent="0.25">
      <c r="A160" s="35" t="s">
        <v>84</v>
      </c>
      <c r="B160" s="64">
        <v>51</v>
      </c>
      <c r="C160" s="64">
        <v>2</v>
      </c>
      <c r="D160" s="87" t="s">
        <v>137</v>
      </c>
      <c r="E160" s="64">
        <v>851</v>
      </c>
      <c r="F160" s="87" t="s">
        <v>58</v>
      </c>
      <c r="G160" s="87" t="s">
        <v>11</v>
      </c>
      <c r="H160" s="87" t="s">
        <v>206</v>
      </c>
      <c r="I160" s="216">
        <v>610</v>
      </c>
      <c r="J160" s="90">
        <f>'6.ВС'!J158</f>
        <v>7430500</v>
      </c>
      <c r="K160" s="90">
        <f>'6.ВС'!K158</f>
        <v>7430500</v>
      </c>
      <c r="L160" s="90">
        <f>'6.ВС'!L158</f>
        <v>3432920</v>
      </c>
      <c r="M160" s="164">
        <f t="shared" si="65"/>
        <v>46.200390283291839</v>
      </c>
    </row>
    <row r="161" spans="1:13" s="48" customFormat="1" ht="30" x14ac:dyDescent="0.25">
      <c r="A161" s="172" t="s">
        <v>89</v>
      </c>
      <c r="B161" s="64">
        <v>51</v>
      </c>
      <c r="C161" s="64">
        <v>2</v>
      </c>
      <c r="D161" s="87" t="s">
        <v>137</v>
      </c>
      <c r="E161" s="64">
        <v>851</v>
      </c>
      <c r="F161" s="87" t="s">
        <v>58</v>
      </c>
      <c r="G161" s="87" t="s">
        <v>11</v>
      </c>
      <c r="H161" s="87" t="s">
        <v>208</v>
      </c>
      <c r="I161" s="216"/>
      <c r="J161" s="90">
        <f t="shared" ref="J161:L161" si="73">J162+J164</f>
        <v>205000</v>
      </c>
      <c r="K161" s="90">
        <f t="shared" si="73"/>
        <v>205000</v>
      </c>
      <c r="L161" s="90">
        <f t="shared" si="73"/>
        <v>83100</v>
      </c>
      <c r="M161" s="164">
        <f t="shared" si="65"/>
        <v>40.536585365853661</v>
      </c>
    </row>
    <row r="162" spans="1:13" s="48" customFormat="1" ht="45" x14ac:dyDescent="0.25">
      <c r="A162" s="35" t="s">
        <v>20</v>
      </c>
      <c r="B162" s="64">
        <v>51</v>
      </c>
      <c r="C162" s="64">
        <v>2</v>
      </c>
      <c r="D162" s="87" t="s">
        <v>137</v>
      </c>
      <c r="E162" s="64">
        <v>851</v>
      </c>
      <c r="F162" s="87" t="s">
        <v>58</v>
      </c>
      <c r="G162" s="87" t="s">
        <v>11</v>
      </c>
      <c r="H162" s="87" t="s">
        <v>208</v>
      </c>
      <c r="I162" s="216">
        <v>200</v>
      </c>
      <c r="J162" s="90">
        <f t="shared" si="72"/>
        <v>145000</v>
      </c>
      <c r="K162" s="90">
        <f t="shared" si="72"/>
        <v>145000</v>
      </c>
      <c r="L162" s="90">
        <f t="shared" si="72"/>
        <v>56600</v>
      </c>
      <c r="M162" s="164">
        <f t="shared" si="65"/>
        <v>39.03448275862069</v>
      </c>
    </row>
    <row r="163" spans="1:13" s="48" customFormat="1" ht="60" x14ac:dyDescent="0.25">
      <c r="A163" s="35" t="s">
        <v>9</v>
      </c>
      <c r="B163" s="64">
        <v>51</v>
      </c>
      <c r="C163" s="64">
        <v>2</v>
      </c>
      <c r="D163" s="87" t="s">
        <v>137</v>
      </c>
      <c r="E163" s="64">
        <v>851</v>
      </c>
      <c r="F163" s="87" t="s">
        <v>58</v>
      </c>
      <c r="G163" s="87" t="s">
        <v>11</v>
      </c>
      <c r="H163" s="87" t="s">
        <v>208</v>
      </c>
      <c r="I163" s="216">
        <v>240</v>
      </c>
      <c r="J163" s="90">
        <f>'6.ВС'!J161</f>
        <v>145000</v>
      </c>
      <c r="K163" s="90">
        <f>'6.ВС'!K161</f>
        <v>145000</v>
      </c>
      <c r="L163" s="90">
        <f>'6.ВС'!L161</f>
        <v>56600</v>
      </c>
      <c r="M163" s="164">
        <f t="shared" si="65"/>
        <v>39.03448275862069</v>
      </c>
    </row>
    <row r="164" spans="1:13" s="48" customFormat="1" ht="60" x14ac:dyDescent="0.25">
      <c r="A164" s="35" t="s">
        <v>41</v>
      </c>
      <c r="B164" s="64">
        <v>51</v>
      </c>
      <c r="C164" s="64">
        <v>2</v>
      </c>
      <c r="D164" s="87" t="s">
        <v>137</v>
      </c>
      <c r="E164" s="64">
        <v>851</v>
      </c>
      <c r="F164" s="87" t="s">
        <v>58</v>
      </c>
      <c r="G164" s="87" t="s">
        <v>11</v>
      </c>
      <c r="H164" s="87" t="s">
        <v>208</v>
      </c>
      <c r="I164" s="216">
        <v>600</v>
      </c>
      <c r="J164" s="90">
        <f t="shared" ref="J164:L164" si="74">J165</f>
        <v>60000</v>
      </c>
      <c r="K164" s="90">
        <f t="shared" si="74"/>
        <v>60000</v>
      </c>
      <c r="L164" s="90">
        <f t="shared" si="74"/>
        <v>26500</v>
      </c>
      <c r="M164" s="164">
        <f t="shared" si="65"/>
        <v>44.166666666666664</v>
      </c>
    </row>
    <row r="165" spans="1:13" s="48" customFormat="1" ht="30" x14ac:dyDescent="0.25">
      <c r="A165" s="35" t="s">
        <v>84</v>
      </c>
      <c r="B165" s="64">
        <v>51</v>
      </c>
      <c r="C165" s="64">
        <v>2</v>
      </c>
      <c r="D165" s="87" t="s">
        <v>137</v>
      </c>
      <c r="E165" s="64">
        <v>851</v>
      </c>
      <c r="F165" s="87" t="s">
        <v>58</v>
      </c>
      <c r="G165" s="87" t="s">
        <v>11</v>
      </c>
      <c r="H165" s="87" t="s">
        <v>208</v>
      </c>
      <c r="I165" s="216">
        <v>610</v>
      </c>
      <c r="J165" s="90">
        <f>'6.ВС'!J163</f>
        <v>60000</v>
      </c>
      <c r="K165" s="90">
        <f>'6.ВС'!K163</f>
        <v>60000</v>
      </c>
      <c r="L165" s="90">
        <f>'6.ВС'!L163</f>
        <v>26500</v>
      </c>
      <c r="M165" s="164">
        <f t="shared" si="65"/>
        <v>44.166666666666664</v>
      </c>
    </row>
    <row r="166" spans="1:13" s="48" customFormat="1" ht="135" x14ac:dyDescent="0.25">
      <c r="A166" s="172" t="s">
        <v>87</v>
      </c>
      <c r="B166" s="64">
        <v>51</v>
      </c>
      <c r="C166" s="64">
        <v>2</v>
      </c>
      <c r="D166" s="87" t="s">
        <v>137</v>
      </c>
      <c r="E166" s="64">
        <v>851</v>
      </c>
      <c r="F166" s="87" t="s">
        <v>58</v>
      </c>
      <c r="G166" s="87" t="s">
        <v>11</v>
      </c>
      <c r="H166" s="87" t="s">
        <v>207</v>
      </c>
      <c r="I166" s="216"/>
      <c r="J166" s="90">
        <f t="shared" ref="J166:L166" si="75">J167+J169</f>
        <v>5600000</v>
      </c>
      <c r="K166" s="90">
        <f t="shared" si="75"/>
        <v>5600000</v>
      </c>
      <c r="L166" s="90">
        <f t="shared" si="75"/>
        <v>3175700</v>
      </c>
      <c r="M166" s="164">
        <f t="shared" si="65"/>
        <v>56.708928571428572</v>
      </c>
    </row>
    <row r="167" spans="1:13" s="48" customFormat="1" ht="45" x14ac:dyDescent="0.25">
      <c r="A167" s="35" t="s">
        <v>20</v>
      </c>
      <c r="B167" s="64">
        <v>51</v>
      </c>
      <c r="C167" s="64">
        <v>2</v>
      </c>
      <c r="D167" s="87" t="s">
        <v>137</v>
      </c>
      <c r="E167" s="64">
        <v>851</v>
      </c>
      <c r="F167" s="87" t="s">
        <v>58</v>
      </c>
      <c r="G167" s="87" t="s">
        <v>11</v>
      </c>
      <c r="H167" s="87" t="s">
        <v>207</v>
      </c>
      <c r="I167" s="216">
        <v>200</v>
      </c>
      <c r="J167" s="90">
        <f t="shared" ref="J167:L169" si="76">J168</f>
        <v>375000</v>
      </c>
      <c r="K167" s="90">
        <f t="shared" si="76"/>
        <v>375000</v>
      </c>
      <c r="L167" s="90">
        <f t="shared" si="76"/>
        <v>185500</v>
      </c>
      <c r="M167" s="164">
        <f t="shared" si="65"/>
        <v>49.466666666666661</v>
      </c>
    </row>
    <row r="168" spans="1:13" s="48" customFormat="1" ht="60" x14ac:dyDescent="0.25">
      <c r="A168" s="35" t="s">
        <v>9</v>
      </c>
      <c r="B168" s="64">
        <v>51</v>
      </c>
      <c r="C168" s="64">
        <v>2</v>
      </c>
      <c r="D168" s="87" t="s">
        <v>137</v>
      </c>
      <c r="E168" s="64">
        <v>851</v>
      </c>
      <c r="F168" s="87" t="s">
        <v>58</v>
      </c>
      <c r="G168" s="87" t="s">
        <v>11</v>
      </c>
      <c r="H168" s="87" t="s">
        <v>207</v>
      </c>
      <c r="I168" s="216">
        <v>240</v>
      </c>
      <c r="J168" s="90">
        <f>'6.ВС'!J166</f>
        <v>375000</v>
      </c>
      <c r="K168" s="90">
        <f>'6.ВС'!K166</f>
        <v>375000</v>
      </c>
      <c r="L168" s="90">
        <f>'6.ВС'!L166</f>
        <v>185500</v>
      </c>
      <c r="M168" s="164">
        <f t="shared" si="65"/>
        <v>49.466666666666661</v>
      </c>
    </row>
    <row r="169" spans="1:13" s="48" customFormat="1" ht="60" x14ac:dyDescent="0.25">
      <c r="A169" s="35" t="s">
        <v>41</v>
      </c>
      <c r="B169" s="64">
        <v>51</v>
      </c>
      <c r="C169" s="64">
        <v>2</v>
      </c>
      <c r="D169" s="87" t="s">
        <v>137</v>
      </c>
      <c r="E169" s="64">
        <v>851</v>
      </c>
      <c r="F169" s="87" t="s">
        <v>58</v>
      </c>
      <c r="G169" s="87" t="s">
        <v>11</v>
      </c>
      <c r="H169" s="87" t="s">
        <v>207</v>
      </c>
      <c r="I169" s="216">
        <v>600</v>
      </c>
      <c r="J169" s="90">
        <f t="shared" si="76"/>
        <v>5225000</v>
      </c>
      <c r="K169" s="90">
        <f t="shared" si="76"/>
        <v>5225000</v>
      </c>
      <c r="L169" s="90">
        <f t="shared" si="76"/>
        <v>2990200</v>
      </c>
      <c r="M169" s="164">
        <f t="shared" si="65"/>
        <v>57.228708133971296</v>
      </c>
    </row>
    <row r="170" spans="1:13" s="48" customFormat="1" ht="30" x14ac:dyDescent="0.25">
      <c r="A170" s="35" t="s">
        <v>84</v>
      </c>
      <c r="B170" s="64">
        <v>51</v>
      </c>
      <c r="C170" s="64">
        <v>2</v>
      </c>
      <c r="D170" s="87" t="s">
        <v>137</v>
      </c>
      <c r="E170" s="64">
        <v>851</v>
      </c>
      <c r="F170" s="87" t="s">
        <v>58</v>
      </c>
      <c r="G170" s="87" t="s">
        <v>11</v>
      </c>
      <c r="H170" s="87" t="s">
        <v>207</v>
      </c>
      <c r="I170" s="216">
        <v>610</v>
      </c>
      <c r="J170" s="90">
        <f>'6.ВС'!J168</f>
        <v>5225000</v>
      </c>
      <c r="K170" s="90">
        <f>'6.ВС'!K168</f>
        <v>5225000</v>
      </c>
      <c r="L170" s="90">
        <f>'6.ВС'!L168</f>
        <v>2990200</v>
      </c>
      <c r="M170" s="164">
        <f t="shared" si="65"/>
        <v>57.228708133971296</v>
      </c>
    </row>
    <row r="171" spans="1:13" s="48" customFormat="1" x14ac:dyDescent="0.25">
      <c r="A171" s="187" t="s">
        <v>258</v>
      </c>
      <c r="B171" s="64">
        <v>51</v>
      </c>
      <c r="C171" s="64">
        <v>2</v>
      </c>
      <c r="D171" s="87" t="s">
        <v>137</v>
      </c>
      <c r="E171" s="64">
        <v>851</v>
      </c>
      <c r="F171" s="87" t="s">
        <v>58</v>
      </c>
      <c r="G171" s="87" t="s">
        <v>11</v>
      </c>
      <c r="H171" s="87" t="s">
        <v>255</v>
      </c>
      <c r="I171" s="87"/>
      <c r="J171" s="90">
        <f t="shared" ref="J171:L172" si="77">J172</f>
        <v>88667</v>
      </c>
      <c r="K171" s="90">
        <f t="shared" si="77"/>
        <v>88667</v>
      </c>
      <c r="L171" s="90">
        <f t="shared" si="77"/>
        <v>88667</v>
      </c>
      <c r="M171" s="164">
        <f t="shared" si="65"/>
        <v>100</v>
      </c>
    </row>
    <row r="172" spans="1:13" s="48" customFormat="1" ht="60" x14ac:dyDescent="0.25">
      <c r="A172" s="35" t="s">
        <v>41</v>
      </c>
      <c r="B172" s="64">
        <v>51</v>
      </c>
      <c r="C172" s="64">
        <v>2</v>
      </c>
      <c r="D172" s="87" t="s">
        <v>137</v>
      </c>
      <c r="E172" s="64">
        <v>851</v>
      </c>
      <c r="F172" s="87" t="s">
        <v>58</v>
      </c>
      <c r="G172" s="87" t="s">
        <v>11</v>
      </c>
      <c r="H172" s="87" t="s">
        <v>255</v>
      </c>
      <c r="I172" s="87" t="s">
        <v>83</v>
      </c>
      <c r="J172" s="90">
        <f t="shared" si="77"/>
        <v>88667</v>
      </c>
      <c r="K172" s="90">
        <f t="shared" si="77"/>
        <v>88667</v>
      </c>
      <c r="L172" s="90">
        <f t="shared" si="77"/>
        <v>88667</v>
      </c>
      <c r="M172" s="164">
        <f t="shared" si="65"/>
        <v>100</v>
      </c>
    </row>
    <row r="173" spans="1:13" s="48" customFormat="1" ht="30" x14ac:dyDescent="0.25">
      <c r="A173" s="35" t="s">
        <v>42</v>
      </c>
      <c r="B173" s="64">
        <v>51</v>
      </c>
      <c r="C173" s="64">
        <v>2</v>
      </c>
      <c r="D173" s="87" t="s">
        <v>137</v>
      </c>
      <c r="E173" s="64">
        <v>851</v>
      </c>
      <c r="F173" s="87" t="s">
        <v>58</v>
      </c>
      <c r="G173" s="87" t="s">
        <v>11</v>
      </c>
      <c r="H173" s="87" t="s">
        <v>255</v>
      </c>
      <c r="I173" s="87" t="s">
        <v>85</v>
      </c>
      <c r="J173" s="90">
        <f>'6.ВС'!J171</f>
        <v>88667</v>
      </c>
      <c r="K173" s="90">
        <f>'6.ВС'!K171</f>
        <v>88667</v>
      </c>
      <c r="L173" s="90">
        <f>'6.ВС'!L171</f>
        <v>88667</v>
      </c>
      <c r="M173" s="164">
        <f t="shared" si="65"/>
        <v>100</v>
      </c>
    </row>
    <row r="174" spans="1:13" s="48" customFormat="1" ht="75" x14ac:dyDescent="0.25">
      <c r="A174" s="187" t="s">
        <v>649</v>
      </c>
      <c r="B174" s="64">
        <v>51</v>
      </c>
      <c r="C174" s="64">
        <v>2</v>
      </c>
      <c r="D174" s="87" t="s">
        <v>648</v>
      </c>
      <c r="E174" s="64"/>
      <c r="F174" s="87"/>
      <c r="G174" s="87"/>
      <c r="H174" s="87"/>
      <c r="I174" s="216"/>
      <c r="J174" s="90">
        <f t="shared" ref="J174:L177" si="78">J175</f>
        <v>123599</v>
      </c>
      <c r="K174" s="90">
        <f t="shared" si="78"/>
        <v>123599</v>
      </c>
      <c r="L174" s="90">
        <f t="shared" si="78"/>
        <v>123599</v>
      </c>
      <c r="M174" s="164">
        <f t="shared" si="65"/>
        <v>100</v>
      </c>
    </row>
    <row r="175" spans="1:13" s="48" customFormat="1" ht="30" x14ac:dyDescent="0.25">
      <c r="A175" s="172" t="s">
        <v>6</v>
      </c>
      <c r="B175" s="64">
        <v>51</v>
      </c>
      <c r="C175" s="64">
        <v>2</v>
      </c>
      <c r="D175" s="87" t="s">
        <v>648</v>
      </c>
      <c r="E175" s="64">
        <v>851</v>
      </c>
      <c r="F175" s="87"/>
      <c r="G175" s="67"/>
      <c r="H175" s="67"/>
      <c r="I175" s="87"/>
      <c r="J175" s="90">
        <f t="shared" si="78"/>
        <v>123599</v>
      </c>
      <c r="K175" s="90">
        <f t="shared" si="78"/>
        <v>123599</v>
      </c>
      <c r="L175" s="90">
        <f t="shared" si="78"/>
        <v>123599</v>
      </c>
      <c r="M175" s="164">
        <f t="shared" si="65"/>
        <v>100</v>
      </c>
    </row>
    <row r="176" spans="1:13" s="48" customFormat="1" ht="45" x14ac:dyDescent="0.25">
      <c r="A176" s="187" t="s">
        <v>251</v>
      </c>
      <c r="B176" s="64">
        <v>51</v>
      </c>
      <c r="C176" s="64">
        <v>2</v>
      </c>
      <c r="D176" s="87" t="s">
        <v>648</v>
      </c>
      <c r="E176" s="64">
        <v>851</v>
      </c>
      <c r="F176" s="87" t="s">
        <v>58</v>
      </c>
      <c r="G176" s="87" t="s">
        <v>11</v>
      </c>
      <c r="H176" s="87" t="s">
        <v>252</v>
      </c>
      <c r="I176" s="216"/>
      <c r="J176" s="90">
        <f t="shared" si="78"/>
        <v>123599</v>
      </c>
      <c r="K176" s="90">
        <f t="shared" si="78"/>
        <v>123599</v>
      </c>
      <c r="L176" s="90">
        <f t="shared" si="78"/>
        <v>123599</v>
      </c>
      <c r="M176" s="164">
        <f t="shared" si="65"/>
        <v>100</v>
      </c>
    </row>
    <row r="177" spans="1:13" s="48" customFormat="1" ht="45" x14ac:dyDescent="0.25">
      <c r="A177" s="35" t="s">
        <v>20</v>
      </c>
      <c r="B177" s="64">
        <v>51</v>
      </c>
      <c r="C177" s="64">
        <v>2</v>
      </c>
      <c r="D177" s="87" t="s">
        <v>648</v>
      </c>
      <c r="E177" s="64">
        <v>851</v>
      </c>
      <c r="F177" s="87" t="s">
        <v>58</v>
      </c>
      <c r="G177" s="87" t="s">
        <v>11</v>
      </c>
      <c r="H177" s="87" t="s">
        <v>252</v>
      </c>
      <c r="I177" s="216">
        <v>200</v>
      </c>
      <c r="J177" s="90">
        <f t="shared" si="78"/>
        <v>123599</v>
      </c>
      <c r="K177" s="90">
        <f t="shared" si="78"/>
        <v>123599</v>
      </c>
      <c r="L177" s="90">
        <f t="shared" si="78"/>
        <v>123599</v>
      </c>
      <c r="M177" s="164">
        <f t="shared" si="65"/>
        <v>100</v>
      </c>
    </row>
    <row r="178" spans="1:13" s="48" customFormat="1" ht="60" x14ac:dyDescent="0.25">
      <c r="A178" s="35" t="s">
        <v>9</v>
      </c>
      <c r="B178" s="64">
        <v>51</v>
      </c>
      <c r="C178" s="64">
        <v>2</v>
      </c>
      <c r="D178" s="87" t="s">
        <v>648</v>
      </c>
      <c r="E178" s="64">
        <v>851</v>
      </c>
      <c r="F178" s="87" t="s">
        <v>58</v>
      </c>
      <c r="G178" s="87" t="s">
        <v>11</v>
      </c>
      <c r="H178" s="87" t="s">
        <v>252</v>
      </c>
      <c r="I178" s="216">
        <v>240</v>
      </c>
      <c r="J178" s="90">
        <f>'6.ВС'!J174</f>
        <v>123599</v>
      </c>
      <c r="K178" s="90">
        <f>'6.ВС'!K174</f>
        <v>123599</v>
      </c>
      <c r="L178" s="90">
        <f>'6.ВС'!L174</f>
        <v>123599</v>
      </c>
      <c r="M178" s="164">
        <f t="shared" si="65"/>
        <v>100</v>
      </c>
    </row>
    <row r="179" spans="1:13" s="48" customFormat="1" ht="30" x14ac:dyDescent="0.25">
      <c r="A179" s="65" t="s">
        <v>666</v>
      </c>
      <c r="B179" s="64">
        <v>51</v>
      </c>
      <c r="C179" s="64">
        <v>2</v>
      </c>
      <c r="D179" s="87" t="s">
        <v>667</v>
      </c>
      <c r="E179" s="64"/>
      <c r="F179" s="87"/>
      <c r="G179" s="87"/>
      <c r="H179" s="87"/>
      <c r="I179" s="216"/>
      <c r="J179" s="90">
        <f t="shared" ref="J179:L182" si="79">J180</f>
        <v>5742330</v>
      </c>
      <c r="K179" s="90">
        <f t="shared" si="79"/>
        <v>5742330</v>
      </c>
      <c r="L179" s="90">
        <f t="shared" si="79"/>
        <v>5193344</v>
      </c>
      <c r="M179" s="164">
        <f t="shared" si="65"/>
        <v>90.439664735394871</v>
      </c>
    </row>
    <row r="180" spans="1:13" s="48" customFormat="1" ht="30" x14ac:dyDescent="0.25">
      <c r="A180" s="172" t="s">
        <v>6</v>
      </c>
      <c r="B180" s="64">
        <v>51</v>
      </c>
      <c r="C180" s="64">
        <v>2</v>
      </c>
      <c r="D180" s="87" t="s">
        <v>667</v>
      </c>
      <c r="E180" s="64">
        <v>851</v>
      </c>
      <c r="F180" s="87"/>
      <c r="G180" s="87"/>
      <c r="H180" s="87"/>
      <c r="I180" s="216"/>
      <c r="J180" s="90">
        <f t="shared" si="79"/>
        <v>5742330</v>
      </c>
      <c r="K180" s="90">
        <f t="shared" si="79"/>
        <v>5742330</v>
      </c>
      <c r="L180" s="90">
        <f t="shared" si="79"/>
        <v>5193344</v>
      </c>
      <c r="M180" s="164">
        <f t="shared" si="65"/>
        <v>90.439664735394871</v>
      </c>
    </row>
    <row r="181" spans="1:13" s="48" customFormat="1" ht="30" x14ac:dyDescent="0.25">
      <c r="A181" s="187" t="s">
        <v>532</v>
      </c>
      <c r="B181" s="64">
        <v>51</v>
      </c>
      <c r="C181" s="64">
        <v>2</v>
      </c>
      <c r="D181" s="87" t="s">
        <v>667</v>
      </c>
      <c r="E181" s="87" t="s">
        <v>294</v>
      </c>
      <c r="F181" s="87"/>
      <c r="G181" s="87"/>
      <c r="H181" s="87" t="s">
        <v>534</v>
      </c>
      <c r="I181" s="87"/>
      <c r="J181" s="90">
        <f t="shared" si="79"/>
        <v>5742330</v>
      </c>
      <c r="K181" s="90">
        <f t="shared" si="79"/>
        <v>5742330</v>
      </c>
      <c r="L181" s="90">
        <f t="shared" si="79"/>
        <v>5193344</v>
      </c>
      <c r="M181" s="164">
        <f t="shared" si="65"/>
        <v>90.439664735394871</v>
      </c>
    </row>
    <row r="182" spans="1:13" s="48" customFormat="1" ht="60" x14ac:dyDescent="0.25">
      <c r="A182" s="35" t="s">
        <v>41</v>
      </c>
      <c r="B182" s="64">
        <v>51</v>
      </c>
      <c r="C182" s="64">
        <v>2</v>
      </c>
      <c r="D182" s="87" t="s">
        <v>667</v>
      </c>
      <c r="E182" s="87" t="s">
        <v>294</v>
      </c>
      <c r="F182" s="87"/>
      <c r="G182" s="87"/>
      <c r="H182" s="87" t="s">
        <v>534</v>
      </c>
      <c r="I182" s="87" t="s">
        <v>83</v>
      </c>
      <c r="J182" s="90">
        <f t="shared" si="79"/>
        <v>5742330</v>
      </c>
      <c r="K182" s="90">
        <f t="shared" si="79"/>
        <v>5742330</v>
      </c>
      <c r="L182" s="90">
        <f t="shared" si="79"/>
        <v>5193344</v>
      </c>
      <c r="M182" s="164">
        <f t="shared" si="65"/>
        <v>90.439664735394871</v>
      </c>
    </row>
    <row r="183" spans="1:13" s="48" customFormat="1" ht="30" x14ac:dyDescent="0.25">
      <c r="A183" s="35" t="s">
        <v>84</v>
      </c>
      <c r="B183" s="64">
        <v>51</v>
      </c>
      <c r="C183" s="64">
        <v>2</v>
      </c>
      <c r="D183" s="87" t="s">
        <v>667</v>
      </c>
      <c r="E183" s="87" t="s">
        <v>294</v>
      </c>
      <c r="F183" s="87"/>
      <c r="G183" s="87"/>
      <c r="H183" s="87" t="s">
        <v>534</v>
      </c>
      <c r="I183" s="87" t="s">
        <v>85</v>
      </c>
      <c r="J183" s="90">
        <f>'6.ВС'!J132</f>
        <v>5742330</v>
      </c>
      <c r="K183" s="90">
        <f>'6.ВС'!K132</f>
        <v>5742330</v>
      </c>
      <c r="L183" s="90">
        <f>'6.ВС'!L132</f>
        <v>5193344</v>
      </c>
      <c r="M183" s="164">
        <f t="shared" si="65"/>
        <v>90.439664735394871</v>
      </c>
    </row>
    <row r="184" spans="1:13" s="48" customFormat="1" ht="30" x14ac:dyDescent="0.25">
      <c r="A184" s="187" t="s">
        <v>535</v>
      </c>
      <c r="B184" s="64">
        <v>51</v>
      </c>
      <c r="C184" s="64">
        <v>2</v>
      </c>
      <c r="D184" s="87" t="s">
        <v>533</v>
      </c>
      <c r="E184" s="64"/>
      <c r="F184" s="87"/>
      <c r="G184" s="87"/>
      <c r="H184" s="87"/>
      <c r="I184" s="87"/>
      <c r="J184" s="90">
        <f t="shared" ref="J184:L187" si="80">J185</f>
        <v>107458</v>
      </c>
      <c r="K184" s="90">
        <f t="shared" si="80"/>
        <v>107458</v>
      </c>
      <c r="L184" s="90">
        <f t="shared" si="80"/>
        <v>107458</v>
      </c>
      <c r="M184" s="164">
        <f t="shared" si="65"/>
        <v>100</v>
      </c>
    </row>
    <row r="185" spans="1:13" s="48" customFormat="1" ht="30" x14ac:dyDescent="0.25">
      <c r="A185" s="187" t="s">
        <v>6</v>
      </c>
      <c r="B185" s="64">
        <v>51</v>
      </c>
      <c r="C185" s="64">
        <v>2</v>
      </c>
      <c r="D185" s="87" t="s">
        <v>533</v>
      </c>
      <c r="E185" s="87" t="s">
        <v>294</v>
      </c>
      <c r="F185" s="87"/>
      <c r="G185" s="87"/>
      <c r="H185" s="87"/>
      <c r="I185" s="87"/>
      <c r="J185" s="90">
        <f t="shared" si="80"/>
        <v>107458</v>
      </c>
      <c r="K185" s="90">
        <f t="shared" si="80"/>
        <v>107458</v>
      </c>
      <c r="L185" s="90">
        <f t="shared" si="80"/>
        <v>107458</v>
      </c>
      <c r="M185" s="164">
        <f t="shared" si="65"/>
        <v>100</v>
      </c>
    </row>
    <row r="186" spans="1:13" s="48" customFormat="1" ht="30" x14ac:dyDescent="0.25">
      <c r="A186" s="187" t="s">
        <v>532</v>
      </c>
      <c r="B186" s="64">
        <v>51</v>
      </c>
      <c r="C186" s="64">
        <v>2</v>
      </c>
      <c r="D186" s="87" t="s">
        <v>533</v>
      </c>
      <c r="E186" s="87" t="s">
        <v>294</v>
      </c>
      <c r="F186" s="87"/>
      <c r="G186" s="87"/>
      <c r="H186" s="87" t="s">
        <v>534</v>
      </c>
      <c r="I186" s="87"/>
      <c r="J186" s="90">
        <f t="shared" si="80"/>
        <v>107458</v>
      </c>
      <c r="K186" s="90">
        <f t="shared" si="80"/>
        <v>107458</v>
      </c>
      <c r="L186" s="90">
        <f t="shared" si="80"/>
        <v>107458</v>
      </c>
      <c r="M186" s="164">
        <f t="shared" si="65"/>
        <v>100</v>
      </c>
    </row>
    <row r="187" spans="1:13" s="48" customFormat="1" ht="60" x14ac:dyDescent="0.25">
      <c r="A187" s="35" t="s">
        <v>41</v>
      </c>
      <c r="B187" s="64">
        <v>51</v>
      </c>
      <c r="C187" s="64">
        <v>2</v>
      </c>
      <c r="D187" s="87" t="s">
        <v>533</v>
      </c>
      <c r="E187" s="87" t="s">
        <v>294</v>
      </c>
      <c r="F187" s="87"/>
      <c r="G187" s="87"/>
      <c r="H187" s="87" t="s">
        <v>534</v>
      </c>
      <c r="I187" s="87" t="s">
        <v>83</v>
      </c>
      <c r="J187" s="90">
        <f t="shared" si="80"/>
        <v>107458</v>
      </c>
      <c r="K187" s="90">
        <f t="shared" si="80"/>
        <v>107458</v>
      </c>
      <c r="L187" s="90">
        <f t="shared" si="80"/>
        <v>107458</v>
      </c>
      <c r="M187" s="164">
        <f t="shared" si="65"/>
        <v>100</v>
      </c>
    </row>
    <row r="188" spans="1:13" s="48" customFormat="1" ht="30" x14ac:dyDescent="0.25">
      <c r="A188" s="35" t="s">
        <v>84</v>
      </c>
      <c r="B188" s="64">
        <v>51</v>
      </c>
      <c r="C188" s="64">
        <v>2</v>
      </c>
      <c r="D188" s="87" t="s">
        <v>533</v>
      </c>
      <c r="E188" s="87" t="s">
        <v>294</v>
      </c>
      <c r="F188" s="87"/>
      <c r="G188" s="87"/>
      <c r="H188" s="87" t="s">
        <v>534</v>
      </c>
      <c r="I188" s="87" t="s">
        <v>85</v>
      </c>
      <c r="J188" s="90">
        <f>'6.ВС'!J149</f>
        <v>107458</v>
      </c>
      <c r="K188" s="90">
        <f>'6.ВС'!K149</f>
        <v>107458</v>
      </c>
      <c r="L188" s="90">
        <f>'6.ВС'!L149</f>
        <v>107458</v>
      </c>
      <c r="M188" s="164">
        <f t="shared" si="65"/>
        <v>100</v>
      </c>
    </row>
    <row r="189" spans="1:13" s="48" customFormat="1" ht="60" x14ac:dyDescent="0.25">
      <c r="A189" s="172" t="s">
        <v>271</v>
      </c>
      <c r="B189" s="64">
        <v>51</v>
      </c>
      <c r="C189" s="64">
        <v>3</v>
      </c>
      <c r="D189" s="87"/>
      <c r="E189" s="64"/>
      <c r="F189" s="87"/>
      <c r="G189" s="67"/>
      <c r="H189" s="67"/>
      <c r="I189" s="87"/>
      <c r="J189" s="90">
        <f t="shared" ref="J189:L189" si="81">J191</f>
        <v>5000</v>
      </c>
      <c r="K189" s="90">
        <f t="shared" si="81"/>
        <v>5000</v>
      </c>
      <c r="L189" s="90">
        <f t="shared" si="81"/>
        <v>0</v>
      </c>
      <c r="M189" s="164">
        <f t="shared" si="65"/>
        <v>0</v>
      </c>
    </row>
    <row r="190" spans="1:13" s="48" customFormat="1" ht="90" x14ac:dyDescent="0.25">
      <c r="A190" s="172" t="s">
        <v>172</v>
      </c>
      <c r="B190" s="64">
        <v>51</v>
      </c>
      <c r="C190" s="64">
        <v>3</v>
      </c>
      <c r="D190" s="87" t="s">
        <v>651</v>
      </c>
      <c r="E190" s="64"/>
      <c r="F190" s="87"/>
      <c r="G190" s="67"/>
      <c r="H190" s="67"/>
      <c r="I190" s="87"/>
      <c r="J190" s="90">
        <f t="shared" ref="J190:L193" si="82">J191</f>
        <v>5000</v>
      </c>
      <c r="K190" s="90">
        <f t="shared" si="82"/>
        <v>5000</v>
      </c>
      <c r="L190" s="90">
        <f t="shared" si="82"/>
        <v>0</v>
      </c>
      <c r="M190" s="164">
        <f t="shared" si="65"/>
        <v>0</v>
      </c>
    </row>
    <row r="191" spans="1:13" s="48" customFormat="1" ht="30" x14ac:dyDescent="0.25">
      <c r="A191" s="172" t="s">
        <v>6</v>
      </c>
      <c r="B191" s="64">
        <v>51</v>
      </c>
      <c r="C191" s="64">
        <v>3</v>
      </c>
      <c r="D191" s="87" t="s">
        <v>651</v>
      </c>
      <c r="E191" s="64">
        <v>851</v>
      </c>
      <c r="F191" s="87"/>
      <c r="G191" s="67"/>
      <c r="H191" s="67"/>
      <c r="I191" s="87"/>
      <c r="J191" s="90">
        <f t="shared" si="82"/>
        <v>5000</v>
      </c>
      <c r="K191" s="90">
        <f t="shared" si="82"/>
        <v>5000</v>
      </c>
      <c r="L191" s="90">
        <f t="shared" si="82"/>
        <v>0</v>
      </c>
      <c r="M191" s="164">
        <f t="shared" si="65"/>
        <v>0</v>
      </c>
    </row>
    <row r="192" spans="1:13" s="48" customFormat="1" ht="45" x14ac:dyDescent="0.25">
      <c r="A192" s="172" t="s">
        <v>91</v>
      </c>
      <c r="B192" s="64">
        <v>51</v>
      </c>
      <c r="C192" s="64">
        <v>3</v>
      </c>
      <c r="D192" s="87" t="s">
        <v>651</v>
      </c>
      <c r="E192" s="64">
        <v>851</v>
      </c>
      <c r="F192" s="87" t="s">
        <v>58</v>
      </c>
      <c r="G192" s="87" t="s">
        <v>13</v>
      </c>
      <c r="H192" s="87" t="s">
        <v>209</v>
      </c>
      <c r="I192" s="87"/>
      <c r="J192" s="90">
        <f t="shared" si="82"/>
        <v>5000</v>
      </c>
      <c r="K192" s="90">
        <f t="shared" si="82"/>
        <v>5000</v>
      </c>
      <c r="L192" s="90">
        <f t="shared" si="82"/>
        <v>0</v>
      </c>
      <c r="M192" s="164">
        <f t="shared" si="65"/>
        <v>0</v>
      </c>
    </row>
    <row r="193" spans="1:13" s="48" customFormat="1" ht="45" x14ac:dyDescent="0.25">
      <c r="A193" s="35" t="s">
        <v>20</v>
      </c>
      <c r="B193" s="64">
        <v>51</v>
      </c>
      <c r="C193" s="64">
        <v>3</v>
      </c>
      <c r="D193" s="87" t="s">
        <v>651</v>
      </c>
      <c r="E193" s="64">
        <v>851</v>
      </c>
      <c r="F193" s="87" t="s">
        <v>58</v>
      </c>
      <c r="G193" s="87" t="s">
        <v>13</v>
      </c>
      <c r="H193" s="87" t="s">
        <v>209</v>
      </c>
      <c r="I193" s="87" t="s">
        <v>21</v>
      </c>
      <c r="J193" s="90">
        <f t="shared" si="82"/>
        <v>5000</v>
      </c>
      <c r="K193" s="90">
        <f t="shared" si="82"/>
        <v>5000</v>
      </c>
      <c r="L193" s="90">
        <f t="shared" si="82"/>
        <v>0</v>
      </c>
      <c r="M193" s="164">
        <f t="shared" si="65"/>
        <v>0</v>
      </c>
    </row>
    <row r="194" spans="1:13" s="48" customFormat="1" ht="60" x14ac:dyDescent="0.25">
      <c r="A194" s="35" t="s">
        <v>9</v>
      </c>
      <c r="B194" s="64">
        <v>51</v>
      </c>
      <c r="C194" s="64">
        <v>3</v>
      </c>
      <c r="D194" s="87" t="s">
        <v>651</v>
      </c>
      <c r="E194" s="64">
        <v>851</v>
      </c>
      <c r="F194" s="87" t="s">
        <v>58</v>
      </c>
      <c r="G194" s="87" t="s">
        <v>13</v>
      </c>
      <c r="H194" s="87" t="s">
        <v>209</v>
      </c>
      <c r="I194" s="87" t="s">
        <v>22</v>
      </c>
      <c r="J194" s="90">
        <f>'6.ВС'!J178</f>
        <v>5000</v>
      </c>
      <c r="K194" s="90">
        <f>'6.ВС'!K178</f>
        <v>5000</v>
      </c>
      <c r="L194" s="90">
        <f>'6.ВС'!L178</f>
        <v>0</v>
      </c>
      <c r="M194" s="164">
        <f t="shared" si="65"/>
        <v>0</v>
      </c>
    </row>
    <row r="195" spans="1:13" s="48" customFormat="1" ht="60" x14ac:dyDescent="0.25">
      <c r="A195" s="172" t="s">
        <v>270</v>
      </c>
      <c r="B195" s="64">
        <v>51</v>
      </c>
      <c r="C195" s="64">
        <v>4</v>
      </c>
      <c r="D195" s="67"/>
      <c r="E195" s="64"/>
      <c r="F195" s="87"/>
      <c r="G195" s="67"/>
      <c r="H195" s="67"/>
      <c r="I195" s="87"/>
      <c r="J195" s="90">
        <f>J196</f>
        <v>788500</v>
      </c>
      <c r="K195" s="90">
        <f t="shared" ref="K195:L195" si="83">K196</f>
        <v>788500</v>
      </c>
      <c r="L195" s="90">
        <f t="shared" si="83"/>
        <v>351679.2</v>
      </c>
      <c r="M195" s="164">
        <f t="shared" si="65"/>
        <v>44.601039949270771</v>
      </c>
    </row>
    <row r="196" spans="1:13" s="48" customFormat="1" ht="45" x14ac:dyDescent="0.25">
      <c r="A196" s="172" t="s">
        <v>173</v>
      </c>
      <c r="B196" s="64">
        <v>51</v>
      </c>
      <c r="C196" s="64">
        <v>4</v>
      </c>
      <c r="D196" s="67" t="s">
        <v>652</v>
      </c>
      <c r="E196" s="64"/>
      <c r="F196" s="87"/>
      <c r="G196" s="67"/>
      <c r="H196" s="67"/>
      <c r="I196" s="87"/>
      <c r="J196" s="90">
        <f t="shared" ref="J196:L196" si="84">J197</f>
        <v>788500</v>
      </c>
      <c r="K196" s="90">
        <f t="shared" si="84"/>
        <v>788500</v>
      </c>
      <c r="L196" s="90">
        <f t="shared" si="84"/>
        <v>351679.2</v>
      </c>
      <c r="M196" s="164">
        <f t="shared" si="65"/>
        <v>44.601039949270771</v>
      </c>
    </row>
    <row r="197" spans="1:13" s="48" customFormat="1" ht="30" x14ac:dyDescent="0.25">
      <c r="A197" s="172" t="s">
        <v>6</v>
      </c>
      <c r="B197" s="64">
        <v>51</v>
      </c>
      <c r="C197" s="64">
        <v>4</v>
      </c>
      <c r="D197" s="87" t="s">
        <v>652</v>
      </c>
      <c r="E197" s="64">
        <v>851</v>
      </c>
      <c r="F197" s="87"/>
      <c r="G197" s="67"/>
      <c r="H197" s="67"/>
      <c r="I197" s="87"/>
      <c r="J197" s="90">
        <f t="shared" ref="J197:L197" si="85">J198+J203+J208+J211</f>
        <v>788500</v>
      </c>
      <c r="K197" s="90">
        <f t="shared" si="85"/>
        <v>788500</v>
      </c>
      <c r="L197" s="90">
        <f t="shared" si="85"/>
        <v>351679.2</v>
      </c>
      <c r="M197" s="164">
        <f t="shared" si="65"/>
        <v>44.601039949270771</v>
      </c>
    </row>
    <row r="198" spans="1:13" s="48" customFormat="1" ht="30" x14ac:dyDescent="0.25">
      <c r="A198" s="172" t="s">
        <v>110</v>
      </c>
      <c r="B198" s="64">
        <v>51</v>
      </c>
      <c r="C198" s="64">
        <v>4</v>
      </c>
      <c r="D198" s="87" t="s">
        <v>652</v>
      </c>
      <c r="E198" s="64">
        <v>851</v>
      </c>
      <c r="F198" s="87" t="s">
        <v>108</v>
      </c>
      <c r="G198" s="87" t="s">
        <v>44</v>
      </c>
      <c r="H198" s="87" t="s">
        <v>211</v>
      </c>
      <c r="I198" s="87"/>
      <c r="J198" s="90">
        <f t="shared" ref="J198:L198" si="86">J199+J201</f>
        <v>90600</v>
      </c>
      <c r="K198" s="90">
        <f t="shared" si="86"/>
        <v>90600</v>
      </c>
      <c r="L198" s="90">
        <f t="shared" si="86"/>
        <v>25592</v>
      </c>
      <c r="M198" s="164">
        <f t="shared" ref="M198:M261" si="87">L198/K198*100</f>
        <v>28.247240618101543</v>
      </c>
    </row>
    <row r="199" spans="1:13" s="48" customFormat="1" ht="120" x14ac:dyDescent="0.25">
      <c r="A199" s="95" t="s">
        <v>15</v>
      </c>
      <c r="B199" s="64">
        <v>51</v>
      </c>
      <c r="C199" s="64">
        <v>4</v>
      </c>
      <c r="D199" s="67" t="s">
        <v>652</v>
      </c>
      <c r="E199" s="64">
        <v>851</v>
      </c>
      <c r="F199" s="87" t="s">
        <v>108</v>
      </c>
      <c r="G199" s="87" t="s">
        <v>44</v>
      </c>
      <c r="H199" s="87" t="s">
        <v>211</v>
      </c>
      <c r="I199" s="87" t="s">
        <v>17</v>
      </c>
      <c r="J199" s="90">
        <f t="shared" ref="J199:L199" si="88">J200</f>
        <v>26000</v>
      </c>
      <c r="K199" s="90">
        <f t="shared" si="88"/>
        <v>26000</v>
      </c>
      <c r="L199" s="90">
        <f t="shared" si="88"/>
        <v>20400</v>
      </c>
      <c r="M199" s="164">
        <f t="shared" si="87"/>
        <v>78.461538461538467</v>
      </c>
    </row>
    <row r="200" spans="1:13" s="48" customFormat="1" ht="30" x14ac:dyDescent="0.25">
      <c r="A200" s="35" t="s">
        <v>7</v>
      </c>
      <c r="B200" s="64">
        <v>51</v>
      </c>
      <c r="C200" s="64">
        <v>4</v>
      </c>
      <c r="D200" s="87" t="s">
        <v>652</v>
      </c>
      <c r="E200" s="64">
        <v>851</v>
      </c>
      <c r="F200" s="87" t="s">
        <v>108</v>
      </c>
      <c r="G200" s="87" t="s">
        <v>44</v>
      </c>
      <c r="H200" s="87" t="s">
        <v>211</v>
      </c>
      <c r="I200" s="87" t="s">
        <v>52</v>
      </c>
      <c r="J200" s="90">
        <f>'6.ВС'!J203</f>
        <v>26000</v>
      </c>
      <c r="K200" s="90">
        <f>'6.ВС'!K203</f>
        <v>26000</v>
      </c>
      <c r="L200" s="90">
        <f>'6.ВС'!L203</f>
        <v>20400</v>
      </c>
      <c r="M200" s="164">
        <f t="shared" si="87"/>
        <v>78.461538461538467</v>
      </c>
    </row>
    <row r="201" spans="1:13" s="48" customFormat="1" ht="45" x14ac:dyDescent="0.25">
      <c r="A201" s="35" t="s">
        <v>20</v>
      </c>
      <c r="B201" s="64">
        <v>51</v>
      </c>
      <c r="C201" s="64">
        <v>4</v>
      </c>
      <c r="D201" s="87" t="s">
        <v>652</v>
      </c>
      <c r="E201" s="64">
        <v>851</v>
      </c>
      <c r="F201" s="87" t="s">
        <v>108</v>
      </c>
      <c r="G201" s="87" t="s">
        <v>44</v>
      </c>
      <c r="H201" s="87" t="s">
        <v>211</v>
      </c>
      <c r="I201" s="87" t="s">
        <v>21</v>
      </c>
      <c r="J201" s="90">
        <f t="shared" ref="J201:L201" si="89">J202</f>
        <v>64600</v>
      </c>
      <c r="K201" s="90">
        <f t="shared" si="89"/>
        <v>64600</v>
      </c>
      <c r="L201" s="90">
        <f t="shared" si="89"/>
        <v>5192</v>
      </c>
      <c r="M201" s="164">
        <f t="shared" si="87"/>
        <v>8.0371517027863764</v>
      </c>
    </row>
    <row r="202" spans="1:13" s="48" customFormat="1" ht="60" x14ac:dyDescent="0.25">
      <c r="A202" s="35" t="s">
        <v>9</v>
      </c>
      <c r="B202" s="64">
        <v>51</v>
      </c>
      <c r="C202" s="64">
        <v>4</v>
      </c>
      <c r="D202" s="67" t="s">
        <v>652</v>
      </c>
      <c r="E202" s="64">
        <v>851</v>
      </c>
      <c r="F202" s="87" t="s">
        <v>108</v>
      </c>
      <c r="G202" s="87" t="s">
        <v>44</v>
      </c>
      <c r="H202" s="87" t="s">
        <v>211</v>
      </c>
      <c r="I202" s="87" t="s">
        <v>22</v>
      </c>
      <c r="J202" s="90">
        <f>'6.ВС'!J205</f>
        <v>64600</v>
      </c>
      <c r="K202" s="90">
        <f>'6.ВС'!K205</f>
        <v>64600</v>
      </c>
      <c r="L202" s="90">
        <f>'6.ВС'!L205</f>
        <v>5192</v>
      </c>
      <c r="M202" s="164">
        <f t="shared" si="87"/>
        <v>8.0371517027863764</v>
      </c>
    </row>
    <row r="203" spans="1:13" s="48" customFormat="1" ht="30" x14ac:dyDescent="0.25">
      <c r="A203" s="172" t="s">
        <v>111</v>
      </c>
      <c r="B203" s="216">
        <v>51</v>
      </c>
      <c r="C203" s="64">
        <v>4</v>
      </c>
      <c r="D203" s="87" t="s">
        <v>652</v>
      </c>
      <c r="E203" s="64">
        <v>851</v>
      </c>
      <c r="F203" s="87" t="s">
        <v>108</v>
      </c>
      <c r="G203" s="87" t="s">
        <v>44</v>
      </c>
      <c r="H203" s="87" t="s">
        <v>212</v>
      </c>
      <c r="I203" s="87"/>
      <c r="J203" s="90">
        <f t="shared" ref="J203:L203" si="90">J204+J206</f>
        <v>419900</v>
      </c>
      <c r="K203" s="90">
        <f t="shared" si="90"/>
        <v>419900</v>
      </c>
      <c r="L203" s="90">
        <f t="shared" si="90"/>
        <v>235021.6</v>
      </c>
      <c r="M203" s="164">
        <f t="shared" si="87"/>
        <v>55.970850202429155</v>
      </c>
    </row>
    <row r="204" spans="1:13" s="48" customFormat="1" ht="120" x14ac:dyDescent="0.25">
      <c r="A204" s="95" t="s">
        <v>15</v>
      </c>
      <c r="B204" s="216">
        <v>51</v>
      </c>
      <c r="C204" s="64">
        <v>4</v>
      </c>
      <c r="D204" s="87" t="s">
        <v>652</v>
      </c>
      <c r="E204" s="64">
        <v>851</v>
      </c>
      <c r="F204" s="87" t="s">
        <v>108</v>
      </c>
      <c r="G204" s="87" t="s">
        <v>44</v>
      </c>
      <c r="H204" s="87" t="s">
        <v>212</v>
      </c>
      <c r="I204" s="87" t="s">
        <v>17</v>
      </c>
      <c r="J204" s="90">
        <f t="shared" ref="J204:L204" si="91">J205</f>
        <v>211200</v>
      </c>
      <c r="K204" s="90">
        <f t="shared" si="91"/>
        <v>211200</v>
      </c>
      <c r="L204" s="90">
        <f t="shared" si="91"/>
        <v>110200</v>
      </c>
      <c r="M204" s="164">
        <f t="shared" si="87"/>
        <v>52.178030303030297</v>
      </c>
    </row>
    <row r="205" spans="1:13" s="48" customFormat="1" ht="30" x14ac:dyDescent="0.25">
      <c r="A205" s="35" t="s">
        <v>7</v>
      </c>
      <c r="B205" s="216">
        <v>51</v>
      </c>
      <c r="C205" s="64">
        <v>4</v>
      </c>
      <c r="D205" s="67" t="s">
        <v>652</v>
      </c>
      <c r="E205" s="64">
        <v>851</v>
      </c>
      <c r="F205" s="87" t="s">
        <v>108</v>
      </c>
      <c r="G205" s="87" t="s">
        <v>44</v>
      </c>
      <c r="H205" s="87" t="s">
        <v>212</v>
      </c>
      <c r="I205" s="87" t="s">
        <v>52</v>
      </c>
      <c r="J205" s="90">
        <f>'6.ВС'!J208</f>
        <v>211200</v>
      </c>
      <c r="K205" s="90">
        <f>'6.ВС'!K208</f>
        <v>211200</v>
      </c>
      <c r="L205" s="90">
        <f>'6.ВС'!L208</f>
        <v>110200</v>
      </c>
      <c r="M205" s="164">
        <f t="shared" si="87"/>
        <v>52.178030303030297</v>
      </c>
    </row>
    <row r="206" spans="1:13" s="48" customFormat="1" ht="45" x14ac:dyDescent="0.25">
      <c r="A206" s="35" t="s">
        <v>20</v>
      </c>
      <c r="B206" s="216">
        <v>51</v>
      </c>
      <c r="C206" s="64">
        <v>4</v>
      </c>
      <c r="D206" s="87" t="s">
        <v>652</v>
      </c>
      <c r="E206" s="64">
        <v>851</v>
      </c>
      <c r="F206" s="87" t="s">
        <v>108</v>
      </c>
      <c r="G206" s="87" t="s">
        <v>44</v>
      </c>
      <c r="H206" s="87" t="s">
        <v>212</v>
      </c>
      <c r="I206" s="87" t="s">
        <v>21</v>
      </c>
      <c r="J206" s="90">
        <f t="shared" ref="J206:L214" si="92">J207</f>
        <v>208700</v>
      </c>
      <c r="K206" s="90">
        <f t="shared" si="92"/>
        <v>208700</v>
      </c>
      <c r="L206" s="90">
        <f t="shared" si="92"/>
        <v>124821.6</v>
      </c>
      <c r="M206" s="164">
        <f t="shared" si="87"/>
        <v>59.809103977000476</v>
      </c>
    </row>
    <row r="207" spans="1:13" s="48" customFormat="1" ht="60" x14ac:dyDescent="0.25">
      <c r="A207" s="35" t="s">
        <v>9</v>
      </c>
      <c r="B207" s="216">
        <v>51</v>
      </c>
      <c r="C207" s="64">
        <v>4</v>
      </c>
      <c r="D207" s="87" t="s">
        <v>652</v>
      </c>
      <c r="E207" s="64">
        <v>851</v>
      </c>
      <c r="F207" s="87" t="s">
        <v>108</v>
      </c>
      <c r="G207" s="87" t="s">
        <v>44</v>
      </c>
      <c r="H207" s="87" t="s">
        <v>212</v>
      </c>
      <c r="I207" s="87" t="s">
        <v>22</v>
      </c>
      <c r="J207" s="90">
        <f>'6.ВС'!J210</f>
        <v>208700</v>
      </c>
      <c r="K207" s="90">
        <f>'6.ВС'!K210</f>
        <v>208700</v>
      </c>
      <c r="L207" s="90">
        <f>'6.ВС'!L210</f>
        <v>124821.6</v>
      </c>
      <c r="M207" s="164">
        <f t="shared" si="87"/>
        <v>59.809103977000476</v>
      </c>
    </row>
    <row r="208" spans="1:13" s="174" customFormat="1" ht="75" x14ac:dyDescent="0.25">
      <c r="A208" s="172" t="s">
        <v>113</v>
      </c>
      <c r="B208" s="216">
        <v>51</v>
      </c>
      <c r="C208" s="64">
        <v>4</v>
      </c>
      <c r="D208" s="67" t="s">
        <v>652</v>
      </c>
      <c r="E208" s="64">
        <v>851</v>
      </c>
      <c r="F208" s="87" t="s">
        <v>108</v>
      </c>
      <c r="G208" s="87" t="s">
        <v>44</v>
      </c>
      <c r="H208" s="87" t="s">
        <v>214</v>
      </c>
      <c r="I208" s="87"/>
      <c r="J208" s="90">
        <f t="shared" ref="J208:L209" si="93">J209</f>
        <v>10000</v>
      </c>
      <c r="K208" s="90">
        <f t="shared" si="93"/>
        <v>10000</v>
      </c>
      <c r="L208" s="90">
        <f t="shared" si="93"/>
        <v>0</v>
      </c>
      <c r="M208" s="164">
        <f t="shared" si="87"/>
        <v>0</v>
      </c>
    </row>
    <row r="209" spans="1:13" s="174" customFormat="1" ht="45" x14ac:dyDescent="0.25">
      <c r="A209" s="35" t="s">
        <v>20</v>
      </c>
      <c r="B209" s="216">
        <v>51</v>
      </c>
      <c r="C209" s="64">
        <v>4</v>
      </c>
      <c r="D209" s="87" t="s">
        <v>652</v>
      </c>
      <c r="E209" s="64">
        <v>851</v>
      </c>
      <c r="F209" s="87" t="s">
        <v>108</v>
      </c>
      <c r="G209" s="87" t="s">
        <v>44</v>
      </c>
      <c r="H209" s="87" t="s">
        <v>214</v>
      </c>
      <c r="I209" s="87" t="s">
        <v>21</v>
      </c>
      <c r="J209" s="90">
        <f t="shared" si="93"/>
        <v>10000</v>
      </c>
      <c r="K209" s="90">
        <f t="shared" si="93"/>
        <v>10000</v>
      </c>
      <c r="L209" s="90">
        <f t="shared" si="93"/>
        <v>0</v>
      </c>
      <c r="M209" s="164">
        <f t="shared" si="87"/>
        <v>0</v>
      </c>
    </row>
    <row r="210" spans="1:13" s="174" customFormat="1" ht="60" x14ac:dyDescent="0.25">
      <c r="A210" s="35" t="s">
        <v>9</v>
      </c>
      <c r="B210" s="216">
        <v>51</v>
      </c>
      <c r="C210" s="64">
        <v>4</v>
      </c>
      <c r="D210" s="87" t="s">
        <v>652</v>
      </c>
      <c r="E210" s="64">
        <v>851</v>
      </c>
      <c r="F210" s="87" t="s">
        <v>108</v>
      </c>
      <c r="G210" s="87" t="s">
        <v>44</v>
      </c>
      <c r="H210" s="87" t="s">
        <v>214</v>
      </c>
      <c r="I210" s="87" t="s">
        <v>22</v>
      </c>
      <c r="J210" s="90">
        <f>'6.ВС'!J213</f>
        <v>10000</v>
      </c>
      <c r="K210" s="90">
        <f>'6.ВС'!K213</f>
        <v>10000</v>
      </c>
      <c r="L210" s="90">
        <f>'6.ВС'!L213</f>
        <v>0</v>
      </c>
      <c r="M210" s="164">
        <f t="shared" si="87"/>
        <v>0</v>
      </c>
    </row>
    <row r="211" spans="1:13" s="48" customFormat="1" ht="210" x14ac:dyDescent="0.25">
      <c r="A211" s="172" t="s">
        <v>112</v>
      </c>
      <c r="B211" s="216">
        <v>51</v>
      </c>
      <c r="C211" s="64">
        <v>4</v>
      </c>
      <c r="D211" s="67" t="s">
        <v>652</v>
      </c>
      <c r="E211" s="64">
        <v>851</v>
      </c>
      <c r="F211" s="87" t="s">
        <v>108</v>
      </c>
      <c r="G211" s="87" t="s">
        <v>44</v>
      </c>
      <c r="H211" s="87" t="s">
        <v>213</v>
      </c>
      <c r="I211" s="87"/>
      <c r="J211" s="90">
        <f t="shared" ref="J211:L211" si="94">J212+J214</f>
        <v>268000</v>
      </c>
      <c r="K211" s="90">
        <f t="shared" si="94"/>
        <v>268000</v>
      </c>
      <c r="L211" s="90">
        <f t="shared" si="94"/>
        <v>91065.600000000006</v>
      </c>
      <c r="M211" s="164">
        <f t="shared" si="87"/>
        <v>33.979701492537316</v>
      </c>
    </row>
    <row r="212" spans="1:13" s="48" customFormat="1" ht="120" x14ac:dyDescent="0.25">
      <c r="A212" s="95" t="s">
        <v>15</v>
      </c>
      <c r="B212" s="216">
        <v>51</v>
      </c>
      <c r="C212" s="64">
        <v>4</v>
      </c>
      <c r="D212" s="87" t="s">
        <v>652</v>
      </c>
      <c r="E212" s="64">
        <v>851</v>
      </c>
      <c r="F212" s="87" t="s">
        <v>108</v>
      </c>
      <c r="G212" s="87" t="s">
        <v>44</v>
      </c>
      <c r="H212" s="87" t="s">
        <v>213</v>
      </c>
      <c r="I212" s="87" t="s">
        <v>17</v>
      </c>
      <c r="J212" s="90">
        <f t="shared" si="92"/>
        <v>71000</v>
      </c>
      <c r="K212" s="90">
        <f t="shared" si="92"/>
        <v>71000</v>
      </c>
      <c r="L212" s="90">
        <f t="shared" si="92"/>
        <v>39200</v>
      </c>
      <c r="M212" s="164">
        <f t="shared" si="87"/>
        <v>55.211267605633807</v>
      </c>
    </row>
    <row r="213" spans="1:13" s="48" customFormat="1" ht="30" x14ac:dyDescent="0.25">
      <c r="A213" s="35" t="s">
        <v>7</v>
      </c>
      <c r="B213" s="216">
        <v>51</v>
      </c>
      <c r="C213" s="64">
        <v>4</v>
      </c>
      <c r="D213" s="67" t="s">
        <v>652</v>
      </c>
      <c r="E213" s="64">
        <v>851</v>
      </c>
      <c r="F213" s="87" t="s">
        <v>108</v>
      </c>
      <c r="G213" s="87" t="s">
        <v>44</v>
      </c>
      <c r="H213" s="87" t="s">
        <v>213</v>
      </c>
      <c r="I213" s="87" t="s">
        <v>52</v>
      </c>
      <c r="J213" s="90">
        <f>'6.ВС'!J216</f>
        <v>71000</v>
      </c>
      <c r="K213" s="90">
        <f>'6.ВС'!K216</f>
        <v>71000</v>
      </c>
      <c r="L213" s="90">
        <f>'6.ВС'!L216</f>
        <v>39200</v>
      </c>
      <c r="M213" s="164">
        <f t="shared" si="87"/>
        <v>55.211267605633807</v>
      </c>
    </row>
    <row r="214" spans="1:13" s="48" customFormat="1" ht="45" x14ac:dyDescent="0.25">
      <c r="A214" s="35" t="s">
        <v>20</v>
      </c>
      <c r="B214" s="216">
        <v>51</v>
      </c>
      <c r="C214" s="64">
        <v>4</v>
      </c>
      <c r="D214" s="87" t="s">
        <v>652</v>
      </c>
      <c r="E214" s="64">
        <v>851</v>
      </c>
      <c r="F214" s="87" t="s">
        <v>108</v>
      </c>
      <c r="G214" s="87" t="s">
        <v>44</v>
      </c>
      <c r="H214" s="87" t="s">
        <v>213</v>
      </c>
      <c r="I214" s="87" t="s">
        <v>21</v>
      </c>
      <c r="J214" s="90">
        <f t="shared" si="92"/>
        <v>197000</v>
      </c>
      <c r="K214" s="90">
        <f t="shared" si="92"/>
        <v>197000</v>
      </c>
      <c r="L214" s="90">
        <f t="shared" si="92"/>
        <v>51865.599999999999</v>
      </c>
      <c r="M214" s="164">
        <f t="shared" si="87"/>
        <v>26.327715736040609</v>
      </c>
    </row>
    <row r="215" spans="1:13" s="174" customFormat="1" ht="60" x14ac:dyDescent="0.25">
      <c r="A215" s="35" t="s">
        <v>9</v>
      </c>
      <c r="B215" s="216">
        <v>51</v>
      </c>
      <c r="C215" s="64">
        <v>4</v>
      </c>
      <c r="D215" s="87" t="s">
        <v>652</v>
      </c>
      <c r="E215" s="64">
        <v>851</v>
      </c>
      <c r="F215" s="87" t="s">
        <v>108</v>
      </c>
      <c r="G215" s="87" t="s">
        <v>44</v>
      </c>
      <c r="H215" s="87" t="s">
        <v>213</v>
      </c>
      <c r="I215" s="87" t="s">
        <v>22</v>
      </c>
      <c r="J215" s="90">
        <f>'6.ВС'!J218</f>
        <v>197000</v>
      </c>
      <c r="K215" s="90">
        <f>'6.ВС'!K218</f>
        <v>197000</v>
      </c>
      <c r="L215" s="90">
        <f>'6.ВС'!L218</f>
        <v>51865.599999999999</v>
      </c>
      <c r="M215" s="164">
        <f t="shared" si="87"/>
        <v>26.327715736040609</v>
      </c>
    </row>
    <row r="216" spans="1:13" s="48" customFormat="1" ht="30" x14ac:dyDescent="0.25">
      <c r="A216" s="172" t="s">
        <v>269</v>
      </c>
      <c r="B216" s="64">
        <v>51</v>
      </c>
      <c r="C216" s="64">
        <v>5</v>
      </c>
      <c r="D216" s="87"/>
      <c r="E216" s="64"/>
      <c r="F216" s="87"/>
      <c r="G216" s="67"/>
      <c r="H216" s="67"/>
      <c r="I216" s="87"/>
      <c r="J216" s="90">
        <f t="shared" ref="J216:L216" si="95">J217+J222</f>
        <v>12261860</v>
      </c>
      <c r="K216" s="90">
        <f t="shared" si="95"/>
        <v>13415175.66</v>
      </c>
      <c r="L216" s="90">
        <f t="shared" si="95"/>
        <v>10156268.77</v>
      </c>
      <c r="M216" s="164">
        <f t="shared" si="87"/>
        <v>75.7073110886123</v>
      </c>
    </row>
    <row r="217" spans="1:13" s="48" customFormat="1" ht="45" x14ac:dyDescent="0.25">
      <c r="A217" s="172" t="s">
        <v>656</v>
      </c>
      <c r="B217" s="64">
        <v>51</v>
      </c>
      <c r="C217" s="64">
        <v>5</v>
      </c>
      <c r="D217" s="87" t="s">
        <v>653</v>
      </c>
      <c r="E217" s="64"/>
      <c r="F217" s="87"/>
      <c r="G217" s="67"/>
      <c r="H217" s="67"/>
      <c r="I217" s="87"/>
      <c r="J217" s="90">
        <f t="shared" ref="J217:L220" si="96">J218</f>
        <v>3235700</v>
      </c>
      <c r="K217" s="90">
        <f t="shared" si="96"/>
        <v>3235700</v>
      </c>
      <c r="L217" s="90">
        <f t="shared" si="96"/>
        <v>1496245.11</v>
      </c>
      <c r="M217" s="164">
        <f t="shared" si="87"/>
        <v>46.241774886423343</v>
      </c>
    </row>
    <row r="218" spans="1:13" s="48" customFormat="1" ht="30" x14ac:dyDescent="0.25">
      <c r="A218" s="172" t="s">
        <v>6</v>
      </c>
      <c r="B218" s="64">
        <v>51</v>
      </c>
      <c r="C218" s="64">
        <v>5</v>
      </c>
      <c r="D218" s="87" t="s">
        <v>653</v>
      </c>
      <c r="E218" s="64">
        <v>851</v>
      </c>
      <c r="F218" s="87"/>
      <c r="G218" s="67"/>
      <c r="H218" s="67"/>
      <c r="I218" s="87"/>
      <c r="J218" s="90">
        <f t="shared" si="96"/>
        <v>3235700</v>
      </c>
      <c r="K218" s="90">
        <f t="shared" si="96"/>
        <v>3235700</v>
      </c>
      <c r="L218" s="90">
        <f t="shared" si="96"/>
        <v>1496245.11</v>
      </c>
      <c r="M218" s="164">
        <f t="shared" si="87"/>
        <v>46.241774886423343</v>
      </c>
    </row>
    <row r="219" spans="1:13" s="48" customFormat="1" ht="45" x14ac:dyDescent="0.25">
      <c r="A219" s="172" t="s">
        <v>95</v>
      </c>
      <c r="B219" s="64">
        <v>51</v>
      </c>
      <c r="C219" s="64">
        <v>5</v>
      </c>
      <c r="D219" s="87" t="s">
        <v>653</v>
      </c>
      <c r="E219" s="64">
        <v>851</v>
      </c>
      <c r="F219" s="87" t="s">
        <v>93</v>
      </c>
      <c r="G219" s="87" t="s">
        <v>11</v>
      </c>
      <c r="H219" s="87" t="s">
        <v>210</v>
      </c>
      <c r="I219" s="87"/>
      <c r="J219" s="90">
        <f t="shared" si="96"/>
        <v>3235700</v>
      </c>
      <c r="K219" s="90">
        <f t="shared" si="96"/>
        <v>3235700</v>
      </c>
      <c r="L219" s="90">
        <f t="shared" si="96"/>
        <v>1496245.11</v>
      </c>
      <c r="M219" s="164">
        <f t="shared" si="87"/>
        <v>46.241774886423343</v>
      </c>
    </row>
    <row r="220" spans="1:13" s="48" customFormat="1" ht="30" x14ac:dyDescent="0.25">
      <c r="A220" s="95" t="s">
        <v>96</v>
      </c>
      <c r="B220" s="64">
        <v>51</v>
      </c>
      <c r="C220" s="64">
        <v>5</v>
      </c>
      <c r="D220" s="87" t="s">
        <v>653</v>
      </c>
      <c r="E220" s="64">
        <v>851</v>
      </c>
      <c r="F220" s="87" t="s">
        <v>93</v>
      </c>
      <c r="G220" s="87" t="s">
        <v>11</v>
      </c>
      <c r="H220" s="87" t="s">
        <v>210</v>
      </c>
      <c r="I220" s="87" t="s">
        <v>97</v>
      </c>
      <c r="J220" s="90">
        <f t="shared" si="96"/>
        <v>3235700</v>
      </c>
      <c r="K220" s="90">
        <f t="shared" si="96"/>
        <v>3235700</v>
      </c>
      <c r="L220" s="90">
        <f t="shared" si="96"/>
        <v>1496245.11</v>
      </c>
      <c r="M220" s="164">
        <f t="shared" si="87"/>
        <v>46.241774886423343</v>
      </c>
    </row>
    <row r="221" spans="1:13" s="48" customFormat="1" ht="45" x14ac:dyDescent="0.25">
      <c r="A221" s="95" t="s">
        <v>98</v>
      </c>
      <c r="B221" s="64">
        <v>51</v>
      </c>
      <c r="C221" s="64">
        <v>5</v>
      </c>
      <c r="D221" s="87" t="s">
        <v>653</v>
      </c>
      <c r="E221" s="64">
        <v>851</v>
      </c>
      <c r="F221" s="87" t="s">
        <v>93</v>
      </c>
      <c r="G221" s="87" t="s">
        <v>11</v>
      </c>
      <c r="H221" s="87" t="s">
        <v>210</v>
      </c>
      <c r="I221" s="87" t="s">
        <v>99</v>
      </c>
      <c r="J221" s="90">
        <f>'6.ВС'!J183</f>
        <v>3235700</v>
      </c>
      <c r="K221" s="90">
        <f>'6.ВС'!K183</f>
        <v>3235700</v>
      </c>
      <c r="L221" s="90">
        <f>'6.ВС'!L183</f>
        <v>1496245.11</v>
      </c>
      <c r="M221" s="164">
        <f t="shared" si="87"/>
        <v>46.241774886423343</v>
      </c>
    </row>
    <row r="222" spans="1:13" s="48" customFormat="1" ht="60" x14ac:dyDescent="0.25">
      <c r="A222" s="172" t="s">
        <v>174</v>
      </c>
      <c r="B222" s="64">
        <v>51</v>
      </c>
      <c r="C222" s="64">
        <v>5</v>
      </c>
      <c r="D222" s="87" t="s">
        <v>654</v>
      </c>
      <c r="E222" s="64"/>
      <c r="F222" s="87"/>
      <c r="G222" s="87"/>
      <c r="H222" s="87"/>
      <c r="I222" s="87"/>
      <c r="J222" s="90">
        <f t="shared" ref="J222:L223" si="97">J223</f>
        <v>9026160</v>
      </c>
      <c r="K222" s="90">
        <f t="shared" si="97"/>
        <v>10179475.66</v>
      </c>
      <c r="L222" s="90">
        <f t="shared" si="97"/>
        <v>8660023.6600000001</v>
      </c>
      <c r="M222" s="164">
        <f t="shared" si="87"/>
        <v>85.073376559358067</v>
      </c>
    </row>
    <row r="223" spans="1:13" s="48" customFormat="1" ht="30" x14ac:dyDescent="0.25">
      <c r="A223" s="172" t="s">
        <v>6</v>
      </c>
      <c r="B223" s="64">
        <v>51</v>
      </c>
      <c r="C223" s="64">
        <v>5</v>
      </c>
      <c r="D223" s="87" t="s">
        <v>654</v>
      </c>
      <c r="E223" s="64">
        <v>851</v>
      </c>
      <c r="F223" s="87"/>
      <c r="G223" s="67"/>
      <c r="H223" s="67"/>
      <c r="I223" s="87"/>
      <c r="J223" s="90">
        <f>J224</f>
        <v>9026160</v>
      </c>
      <c r="K223" s="90">
        <f t="shared" si="97"/>
        <v>10179475.66</v>
      </c>
      <c r="L223" s="90">
        <f t="shared" si="97"/>
        <v>8660023.6600000001</v>
      </c>
      <c r="M223" s="164">
        <f t="shared" si="87"/>
        <v>85.073376559358067</v>
      </c>
    </row>
    <row r="224" spans="1:13" s="48" customFormat="1" ht="105" x14ac:dyDescent="0.25">
      <c r="A224" s="172" t="s">
        <v>244</v>
      </c>
      <c r="B224" s="64">
        <v>51</v>
      </c>
      <c r="C224" s="64">
        <v>5</v>
      </c>
      <c r="D224" s="87" t="s">
        <v>654</v>
      </c>
      <c r="E224" s="64">
        <v>851</v>
      </c>
      <c r="F224" s="67" t="s">
        <v>93</v>
      </c>
      <c r="G224" s="67" t="s">
        <v>13</v>
      </c>
      <c r="H224" s="67" t="s">
        <v>176</v>
      </c>
      <c r="I224" s="67"/>
      <c r="J224" s="90">
        <f t="shared" ref="J224:L225" si="98">J225</f>
        <v>9026160</v>
      </c>
      <c r="K224" s="90">
        <f t="shared" si="98"/>
        <v>10179475.66</v>
      </c>
      <c r="L224" s="90">
        <f t="shared" si="98"/>
        <v>8660023.6600000001</v>
      </c>
      <c r="M224" s="164">
        <f t="shared" si="87"/>
        <v>85.073376559358067</v>
      </c>
    </row>
    <row r="225" spans="1:16" s="48" customFormat="1" ht="45" x14ac:dyDescent="0.25">
      <c r="A225" s="35" t="s">
        <v>71</v>
      </c>
      <c r="B225" s="64">
        <v>51</v>
      </c>
      <c r="C225" s="64">
        <v>5</v>
      </c>
      <c r="D225" s="67" t="s">
        <v>654</v>
      </c>
      <c r="E225" s="64">
        <v>851</v>
      </c>
      <c r="F225" s="67" t="s">
        <v>93</v>
      </c>
      <c r="G225" s="67" t="s">
        <v>13</v>
      </c>
      <c r="H225" s="67" t="s">
        <v>176</v>
      </c>
      <c r="I225" s="67" t="s">
        <v>72</v>
      </c>
      <c r="J225" s="217">
        <f t="shared" si="98"/>
        <v>9026160</v>
      </c>
      <c r="K225" s="217">
        <f t="shared" si="98"/>
        <v>10179475.66</v>
      </c>
      <c r="L225" s="217">
        <f t="shared" si="98"/>
        <v>8660023.6600000001</v>
      </c>
      <c r="M225" s="164">
        <f t="shared" si="87"/>
        <v>85.073376559358067</v>
      </c>
    </row>
    <row r="226" spans="1:16" s="48" customFormat="1" x14ac:dyDescent="0.25">
      <c r="A226" s="35" t="s">
        <v>73</v>
      </c>
      <c r="B226" s="64">
        <v>51</v>
      </c>
      <c r="C226" s="64">
        <v>5</v>
      </c>
      <c r="D226" s="67" t="s">
        <v>654</v>
      </c>
      <c r="E226" s="64">
        <v>851</v>
      </c>
      <c r="F226" s="67" t="s">
        <v>93</v>
      </c>
      <c r="G226" s="67" t="s">
        <v>13</v>
      </c>
      <c r="H226" s="67" t="s">
        <v>176</v>
      </c>
      <c r="I226" s="67" t="s">
        <v>74</v>
      </c>
      <c r="J226" s="217">
        <f>'6.ВС'!J187</f>
        <v>9026160</v>
      </c>
      <c r="K226" s="217">
        <f>'6.ВС'!K187</f>
        <v>10179475.66</v>
      </c>
      <c r="L226" s="217">
        <f>'6.ВС'!L187</f>
        <v>8660023.6600000001</v>
      </c>
      <c r="M226" s="164">
        <f t="shared" si="87"/>
        <v>85.073376559358067</v>
      </c>
    </row>
    <row r="227" spans="1:16" s="48" customFormat="1" ht="45" x14ac:dyDescent="0.25">
      <c r="A227" s="172" t="s">
        <v>268</v>
      </c>
      <c r="B227" s="64">
        <v>51</v>
      </c>
      <c r="C227" s="64">
        <v>6</v>
      </c>
      <c r="D227" s="67"/>
      <c r="E227" s="64"/>
      <c r="F227" s="87"/>
      <c r="G227" s="67"/>
      <c r="H227" s="67"/>
      <c r="I227" s="87"/>
      <c r="J227" s="90">
        <f t="shared" ref="J227:L227" si="99">J229</f>
        <v>3151297.8</v>
      </c>
      <c r="K227" s="90">
        <f t="shared" si="99"/>
        <v>3151297.8</v>
      </c>
      <c r="L227" s="90">
        <f t="shared" si="99"/>
        <v>3151297.8</v>
      </c>
      <c r="M227" s="164">
        <f t="shared" si="87"/>
        <v>100</v>
      </c>
    </row>
    <row r="228" spans="1:16" s="48" customFormat="1" ht="45" x14ac:dyDescent="0.25">
      <c r="A228" s="172" t="s">
        <v>177</v>
      </c>
      <c r="B228" s="64">
        <v>51</v>
      </c>
      <c r="C228" s="64">
        <v>6</v>
      </c>
      <c r="D228" s="67" t="s">
        <v>655</v>
      </c>
      <c r="E228" s="64"/>
      <c r="F228" s="87"/>
      <c r="G228" s="67"/>
      <c r="H228" s="67"/>
      <c r="I228" s="87"/>
      <c r="J228" s="90">
        <f t="shared" ref="J228:L231" si="100">J229</f>
        <v>3151297.8</v>
      </c>
      <c r="K228" s="90">
        <f t="shared" si="100"/>
        <v>3151297.8</v>
      </c>
      <c r="L228" s="90">
        <f t="shared" si="100"/>
        <v>3151297.8</v>
      </c>
      <c r="M228" s="164">
        <f t="shared" si="87"/>
        <v>100</v>
      </c>
    </row>
    <row r="229" spans="1:16" s="174" customFormat="1" ht="30" x14ac:dyDescent="0.25">
      <c r="A229" s="172" t="s">
        <v>6</v>
      </c>
      <c r="B229" s="64">
        <v>51</v>
      </c>
      <c r="C229" s="64">
        <v>6</v>
      </c>
      <c r="D229" s="67" t="s">
        <v>655</v>
      </c>
      <c r="E229" s="64">
        <v>851</v>
      </c>
      <c r="F229" s="87"/>
      <c r="G229" s="67"/>
      <c r="H229" s="67"/>
      <c r="I229" s="87"/>
      <c r="J229" s="90">
        <f t="shared" si="100"/>
        <v>3151297.8</v>
      </c>
      <c r="K229" s="90">
        <f t="shared" si="100"/>
        <v>3151297.8</v>
      </c>
      <c r="L229" s="90">
        <f t="shared" si="100"/>
        <v>3151297.8</v>
      </c>
      <c r="M229" s="164">
        <f t="shared" si="87"/>
        <v>100</v>
      </c>
    </row>
    <row r="230" spans="1:16" s="174" customFormat="1" ht="45" x14ac:dyDescent="0.25">
      <c r="A230" s="172" t="s">
        <v>257</v>
      </c>
      <c r="B230" s="64">
        <v>51</v>
      </c>
      <c r="C230" s="64">
        <v>6</v>
      </c>
      <c r="D230" s="67" t="s">
        <v>655</v>
      </c>
      <c r="E230" s="64">
        <v>851</v>
      </c>
      <c r="F230" s="87" t="s">
        <v>93</v>
      </c>
      <c r="G230" s="87" t="s">
        <v>46</v>
      </c>
      <c r="H230" s="87" t="s">
        <v>243</v>
      </c>
      <c r="I230" s="87"/>
      <c r="J230" s="90">
        <f t="shared" si="100"/>
        <v>3151297.8</v>
      </c>
      <c r="K230" s="90">
        <f t="shared" si="100"/>
        <v>3151297.8</v>
      </c>
      <c r="L230" s="90">
        <f t="shared" si="100"/>
        <v>3151297.8</v>
      </c>
      <c r="M230" s="164">
        <f t="shared" si="87"/>
        <v>100</v>
      </c>
    </row>
    <row r="231" spans="1:16" s="174" customFormat="1" ht="30" x14ac:dyDescent="0.25">
      <c r="A231" s="95" t="s">
        <v>96</v>
      </c>
      <c r="B231" s="64">
        <v>51</v>
      </c>
      <c r="C231" s="64">
        <v>6</v>
      </c>
      <c r="D231" s="67" t="s">
        <v>655</v>
      </c>
      <c r="E231" s="64">
        <v>851</v>
      </c>
      <c r="F231" s="87" t="s">
        <v>93</v>
      </c>
      <c r="G231" s="87" t="s">
        <v>46</v>
      </c>
      <c r="H231" s="87" t="s">
        <v>243</v>
      </c>
      <c r="I231" s="87" t="s">
        <v>97</v>
      </c>
      <c r="J231" s="90">
        <f t="shared" si="100"/>
        <v>3151297.8</v>
      </c>
      <c r="K231" s="90">
        <f t="shared" si="100"/>
        <v>3151297.8</v>
      </c>
      <c r="L231" s="90">
        <f t="shared" si="100"/>
        <v>3151297.8</v>
      </c>
      <c r="M231" s="164">
        <f t="shared" si="87"/>
        <v>100</v>
      </c>
    </row>
    <row r="232" spans="1:16" s="48" customFormat="1" ht="45" x14ac:dyDescent="0.25">
      <c r="A232" s="95" t="s">
        <v>98</v>
      </c>
      <c r="B232" s="64">
        <v>51</v>
      </c>
      <c r="C232" s="64">
        <v>6</v>
      </c>
      <c r="D232" s="67" t="s">
        <v>655</v>
      </c>
      <c r="E232" s="64">
        <v>851</v>
      </c>
      <c r="F232" s="87" t="s">
        <v>93</v>
      </c>
      <c r="G232" s="87" t="s">
        <v>46</v>
      </c>
      <c r="H232" s="87" t="s">
        <v>243</v>
      </c>
      <c r="I232" s="87" t="s">
        <v>99</v>
      </c>
      <c r="J232" s="90">
        <f>'6.ВС'!J190</f>
        <v>3151297.8</v>
      </c>
      <c r="K232" s="90">
        <f>'6.ВС'!K190</f>
        <v>3151297.8</v>
      </c>
      <c r="L232" s="90">
        <f>'6.ВС'!L190</f>
        <v>3151297.8</v>
      </c>
      <c r="M232" s="164">
        <f t="shared" si="87"/>
        <v>100</v>
      </c>
    </row>
    <row r="233" spans="1:16" s="48" customFormat="1" ht="75" x14ac:dyDescent="0.25">
      <c r="A233" s="65" t="s">
        <v>546</v>
      </c>
      <c r="B233" s="64">
        <v>51</v>
      </c>
      <c r="C233" s="64">
        <v>7</v>
      </c>
      <c r="D233" s="67"/>
      <c r="E233" s="64"/>
      <c r="F233" s="87"/>
      <c r="G233" s="87"/>
      <c r="H233" s="87"/>
      <c r="I233" s="87"/>
      <c r="J233" s="90">
        <f t="shared" ref="J233:L237" si="101">J234</f>
        <v>1846260</v>
      </c>
      <c r="K233" s="90">
        <f t="shared" si="101"/>
        <v>92313</v>
      </c>
      <c r="L233" s="90">
        <f t="shared" si="101"/>
        <v>0</v>
      </c>
      <c r="M233" s="164">
        <f t="shared" si="87"/>
        <v>0</v>
      </c>
    </row>
    <row r="234" spans="1:16" s="48" customFormat="1" ht="195" x14ac:dyDescent="0.25">
      <c r="A234" s="65" t="s">
        <v>547</v>
      </c>
      <c r="B234" s="64">
        <v>51</v>
      </c>
      <c r="C234" s="64">
        <v>7</v>
      </c>
      <c r="D234" s="67" t="s">
        <v>162</v>
      </c>
      <c r="E234" s="64"/>
      <c r="F234" s="87"/>
      <c r="G234" s="87"/>
      <c r="H234" s="87"/>
      <c r="I234" s="87"/>
      <c r="J234" s="90">
        <f t="shared" si="101"/>
        <v>1846260</v>
      </c>
      <c r="K234" s="90">
        <f t="shared" si="101"/>
        <v>92313</v>
      </c>
      <c r="L234" s="90">
        <f t="shared" si="101"/>
        <v>0</v>
      </c>
      <c r="M234" s="164">
        <f t="shared" si="87"/>
        <v>0</v>
      </c>
    </row>
    <row r="235" spans="1:16" s="48" customFormat="1" ht="30" x14ac:dyDescent="0.25">
      <c r="A235" s="172" t="s">
        <v>6</v>
      </c>
      <c r="B235" s="64">
        <v>51</v>
      </c>
      <c r="C235" s="64">
        <v>7</v>
      </c>
      <c r="D235" s="67" t="s">
        <v>162</v>
      </c>
      <c r="E235" s="64">
        <v>851</v>
      </c>
      <c r="F235" s="87"/>
      <c r="G235" s="87"/>
      <c r="H235" s="87"/>
      <c r="I235" s="87"/>
      <c r="J235" s="90">
        <f t="shared" si="101"/>
        <v>1846260</v>
      </c>
      <c r="K235" s="90">
        <f t="shared" si="101"/>
        <v>92313</v>
      </c>
      <c r="L235" s="90">
        <f t="shared" si="101"/>
        <v>0</v>
      </c>
      <c r="M235" s="164">
        <f t="shared" si="87"/>
        <v>0</v>
      </c>
    </row>
    <row r="236" spans="1:16" s="48" customFormat="1" ht="60" x14ac:dyDescent="0.25">
      <c r="A236" s="172" t="s">
        <v>548</v>
      </c>
      <c r="B236" s="64">
        <v>51</v>
      </c>
      <c r="C236" s="64">
        <v>7</v>
      </c>
      <c r="D236" s="67" t="s">
        <v>162</v>
      </c>
      <c r="E236" s="64">
        <v>851</v>
      </c>
      <c r="F236" s="87"/>
      <c r="G236" s="87"/>
      <c r="H236" s="87" t="s">
        <v>545</v>
      </c>
      <c r="I236" s="87"/>
      <c r="J236" s="90">
        <f t="shared" si="101"/>
        <v>1846260</v>
      </c>
      <c r="K236" s="90">
        <f t="shared" si="101"/>
        <v>92313</v>
      </c>
      <c r="L236" s="90">
        <f t="shared" si="101"/>
        <v>0</v>
      </c>
      <c r="M236" s="164">
        <f t="shared" si="87"/>
        <v>0</v>
      </c>
    </row>
    <row r="237" spans="1:16" s="48" customFormat="1" ht="45" x14ac:dyDescent="0.25">
      <c r="A237" s="35" t="s">
        <v>71</v>
      </c>
      <c r="B237" s="64">
        <v>51</v>
      </c>
      <c r="C237" s="64">
        <v>7</v>
      </c>
      <c r="D237" s="67" t="s">
        <v>162</v>
      </c>
      <c r="E237" s="64">
        <v>851</v>
      </c>
      <c r="F237" s="87"/>
      <c r="G237" s="87"/>
      <c r="H237" s="87" t="s">
        <v>545</v>
      </c>
      <c r="I237" s="87" t="s">
        <v>72</v>
      </c>
      <c r="J237" s="90">
        <f t="shared" si="101"/>
        <v>1846260</v>
      </c>
      <c r="K237" s="90">
        <f t="shared" si="101"/>
        <v>92313</v>
      </c>
      <c r="L237" s="90">
        <f t="shared" si="101"/>
        <v>0</v>
      </c>
      <c r="M237" s="164">
        <f t="shared" si="87"/>
        <v>0</v>
      </c>
    </row>
    <row r="238" spans="1:16" s="48" customFormat="1" x14ac:dyDescent="0.25">
      <c r="A238" s="35" t="s">
        <v>73</v>
      </c>
      <c r="B238" s="64">
        <v>51</v>
      </c>
      <c r="C238" s="64">
        <v>7</v>
      </c>
      <c r="D238" s="67" t="s">
        <v>162</v>
      </c>
      <c r="E238" s="64">
        <v>851</v>
      </c>
      <c r="F238" s="87"/>
      <c r="G238" s="87"/>
      <c r="H238" s="87" t="s">
        <v>545</v>
      </c>
      <c r="I238" s="87" t="s">
        <v>74</v>
      </c>
      <c r="J238" s="90">
        <f>'6.ВС'!J199</f>
        <v>1846260</v>
      </c>
      <c r="K238" s="90">
        <f>'6.ВС'!K199</f>
        <v>92313</v>
      </c>
      <c r="L238" s="90">
        <f>'6.ВС'!L199</f>
        <v>0</v>
      </c>
      <c r="M238" s="164">
        <f t="shared" si="87"/>
        <v>0</v>
      </c>
    </row>
    <row r="239" spans="1:16" s="48" customFormat="1" ht="45" x14ac:dyDescent="0.25">
      <c r="A239" s="172" t="s">
        <v>266</v>
      </c>
      <c r="B239" s="216">
        <v>52</v>
      </c>
      <c r="C239" s="216"/>
      <c r="D239" s="216"/>
      <c r="E239" s="179"/>
      <c r="F239" s="179"/>
      <c r="G239" s="179"/>
      <c r="H239" s="216"/>
      <c r="I239" s="87"/>
      <c r="J239" s="90">
        <f>J240+J257+J295+J302+J307+J318+J323+J330</f>
        <v>249355728.93000001</v>
      </c>
      <c r="K239" s="90">
        <f>K240+K257+K295+K302+K307+K318+K323+K330</f>
        <v>247034095.93000001</v>
      </c>
      <c r="L239" s="90">
        <f>L240+L257+L295+L302+L307+L318+L323+L330</f>
        <v>100917009.73</v>
      </c>
      <c r="M239" s="164">
        <f t="shared" si="87"/>
        <v>40.851449817111892</v>
      </c>
    </row>
    <row r="240" spans="1:16" s="48" customFormat="1" ht="45" x14ac:dyDescent="0.25">
      <c r="A240" s="172" t="s">
        <v>178</v>
      </c>
      <c r="B240" s="216">
        <v>52</v>
      </c>
      <c r="C240" s="216">
        <v>0</v>
      </c>
      <c r="D240" s="67" t="s">
        <v>11</v>
      </c>
      <c r="E240" s="179"/>
      <c r="F240" s="179"/>
      <c r="G240" s="179"/>
      <c r="H240" s="216"/>
      <c r="I240" s="87"/>
      <c r="J240" s="90">
        <f t="shared" ref="J240:L248" si="102">J241</f>
        <v>19758411</v>
      </c>
      <c r="K240" s="90">
        <f t="shared" si="102"/>
        <v>19758411</v>
      </c>
      <c r="L240" s="90">
        <f t="shared" si="102"/>
        <v>8484081.7799999993</v>
      </c>
      <c r="M240" s="164">
        <f t="shared" si="87"/>
        <v>42.939089484473214</v>
      </c>
      <c r="N240" s="218"/>
      <c r="O240" s="218"/>
      <c r="P240" s="218"/>
    </row>
    <row r="241" spans="1:13" s="48" customFormat="1" ht="45" x14ac:dyDescent="0.25">
      <c r="A241" s="172" t="s">
        <v>114</v>
      </c>
      <c r="B241" s="64">
        <v>52</v>
      </c>
      <c r="C241" s="64">
        <v>0</v>
      </c>
      <c r="D241" s="87" t="s">
        <v>11</v>
      </c>
      <c r="E241" s="64">
        <v>852</v>
      </c>
      <c r="F241" s="67"/>
      <c r="G241" s="67"/>
      <c r="H241" s="67"/>
      <c r="I241" s="87"/>
      <c r="J241" s="90">
        <f t="shared" ref="J241:L241" si="103">J242+J247+J250</f>
        <v>19758411</v>
      </c>
      <c r="K241" s="90">
        <f t="shared" si="103"/>
        <v>19758411</v>
      </c>
      <c r="L241" s="90">
        <f t="shared" si="103"/>
        <v>8484081.7799999993</v>
      </c>
      <c r="M241" s="164">
        <f t="shared" si="87"/>
        <v>42.939089484473214</v>
      </c>
    </row>
    <row r="242" spans="1:13" s="48" customFormat="1" ht="75" x14ac:dyDescent="0.25">
      <c r="A242" s="172" t="s">
        <v>686</v>
      </c>
      <c r="B242" s="64">
        <v>52</v>
      </c>
      <c r="C242" s="64">
        <v>0</v>
      </c>
      <c r="D242" s="87" t="s">
        <v>11</v>
      </c>
      <c r="E242" s="64">
        <v>852</v>
      </c>
      <c r="F242" s="87"/>
      <c r="G242" s="87"/>
      <c r="H242" s="87" t="s">
        <v>245</v>
      </c>
      <c r="I242" s="87"/>
      <c r="J242" s="90">
        <f t="shared" ref="J242:L242" si="104">J243+J245</f>
        <v>1044360</v>
      </c>
      <c r="K242" s="90">
        <f t="shared" si="104"/>
        <v>1044360</v>
      </c>
      <c r="L242" s="90">
        <f t="shared" si="104"/>
        <v>277316.2</v>
      </c>
      <c r="M242" s="164">
        <f t="shared" si="87"/>
        <v>26.553697958558352</v>
      </c>
    </row>
    <row r="243" spans="1:13" s="48" customFormat="1" ht="120" x14ac:dyDescent="0.25">
      <c r="A243" s="95" t="s">
        <v>15</v>
      </c>
      <c r="B243" s="64">
        <v>52</v>
      </c>
      <c r="C243" s="64">
        <v>0</v>
      </c>
      <c r="D243" s="87" t="s">
        <v>11</v>
      </c>
      <c r="E243" s="64">
        <v>852</v>
      </c>
      <c r="F243" s="67" t="s">
        <v>93</v>
      </c>
      <c r="G243" s="67" t="s">
        <v>104</v>
      </c>
      <c r="H243" s="87" t="s">
        <v>245</v>
      </c>
      <c r="I243" s="87" t="s">
        <v>17</v>
      </c>
      <c r="J243" s="90">
        <f t="shared" ref="J243:L243" si="105">J244</f>
        <v>625335</v>
      </c>
      <c r="K243" s="90">
        <f t="shared" si="105"/>
        <v>625335</v>
      </c>
      <c r="L243" s="90">
        <f t="shared" si="105"/>
        <v>260728.09</v>
      </c>
      <c r="M243" s="164">
        <f t="shared" si="87"/>
        <v>41.694146337563062</v>
      </c>
    </row>
    <row r="244" spans="1:13" s="48" customFormat="1" ht="45" x14ac:dyDescent="0.25">
      <c r="A244" s="95" t="s">
        <v>8</v>
      </c>
      <c r="B244" s="64">
        <v>52</v>
      </c>
      <c r="C244" s="64">
        <v>0</v>
      </c>
      <c r="D244" s="87" t="s">
        <v>11</v>
      </c>
      <c r="E244" s="64">
        <v>852</v>
      </c>
      <c r="F244" s="67" t="s">
        <v>93</v>
      </c>
      <c r="G244" s="67" t="s">
        <v>104</v>
      </c>
      <c r="H244" s="87" t="s">
        <v>245</v>
      </c>
      <c r="I244" s="87" t="s">
        <v>18</v>
      </c>
      <c r="J244" s="90">
        <f>'6.ВС'!J302</f>
        <v>625335</v>
      </c>
      <c r="K244" s="90">
        <f>'6.ВС'!K302</f>
        <v>625335</v>
      </c>
      <c r="L244" s="90">
        <f>'6.ВС'!L302</f>
        <v>260728.09</v>
      </c>
      <c r="M244" s="164">
        <f t="shared" si="87"/>
        <v>41.694146337563062</v>
      </c>
    </row>
    <row r="245" spans="1:13" s="48" customFormat="1" ht="45" x14ac:dyDescent="0.25">
      <c r="A245" s="35" t="s">
        <v>20</v>
      </c>
      <c r="B245" s="64">
        <v>52</v>
      </c>
      <c r="C245" s="64">
        <v>0</v>
      </c>
      <c r="D245" s="87" t="s">
        <v>11</v>
      </c>
      <c r="E245" s="64">
        <v>852</v>
      </c>
      <c r="F245" s="67" t="s">
        <v>93</v>
      </c>
      <c r="G245" s="67" t="s">
        <v>104</v>
      </c>
      <c r="H245" s="87" t="s">
        <v>245</v>
      </c>
      <c r="I245" s="87" t="s">
        <v>21</v>
      </c>
      <c r="J245" s="90">
        <f t="shared" ref="J245:L245" si="106">J246</f>
        <v>419025</v>
      </c>
      <c r="K245" s="90">
        <f t="shared" si="106"/>
        <v>419025</v>
      </c>
      <c r="L245" s="90">
        <f t="shared" si="106"/>
        <v>16588.11</v>
      </c>
      <c r="M245" s="164">
        <f t="shared" si="87"/>
        <v>3.9587399319849648</v>
      </c>
    </row>
    <row r="246" spans="1:13" s="48" customFormat="1" ht="60" x14ac:dyDescent="0.25">
      <c r="A246" s="35" t="s">
        <v>9</v>
      </c>
      <c r="B246" s="64">
        <v>52</v>
      </c>
      <c r="C246" s="64">
        <v>0</v>
      </c>
      <c r="D246" s="87" t="s">
        <v>11</v>
      </c>
      <c r="E246" s="64">
        <v>852</v>
      </c>
      <c r="F246" s="67" t="s">
        <v>93</v>
      </c>
      <c r="G246" s="67" t="s">
        <v>104</v>
      </c>
      <c r="H246" s="87" t="s">
        <v>245</v>
      </c>
      <c r="I246" s="87" t="s">
        <v>22</v>
      </c>
      <c r="J246" s="90">
        <f>'6.ВС'!J304</f>
        <v>419025</v>
      </c>
      <c r="K246" s="90">
        <f>'6.ВС'!K304</f>
        <v>419025</v>
      </c>
      <c r="L246" s="90">
        <f>'6.ВС'!L304</f>
        <v>16588.11</v>
      </c>
      <c r="M246" s="164">
        <f t="shared" si="87"/>
        <v>3.9587399319849648</v>
      </c>
    </row>
    <row r="247" spans="1:13" s="48" customFormat="1" ht="45" x14ac:dyDescent="0.25">
      <c r="A247" s="172" t="s">
        <v>19</v>
      </c>
      <c r="B247" s="64">
        <v>52</v>
      </c>
      <c r="C247" s="64">
        <v>0</v>
      </c>
      <c r="D247" s="87" t="s">
        <v>11</v>
      </c>
      <c r="E247" s="64">
        <v>852</v>
      </c>
      <c r="F247" s="87" t="s">
        <v>78</v>
      </c>
      <c r="G247" s="87" t="s">
        <v>50</v>
      </c>
      <c r="H247" s="87" t="s">
        <v>190</v>
      </c>
      <c r="I247" s="87"/>
      <c r="J247" s="90">
        <f t="shared" si="102"/>
        <v>1306000</v>
      </c>
      <c r="K247" s="90">
        <f t="shared" si="102"/>
        <v>1306000</v>
      </c>
      <c r="L247" s="90">
        <f t="shared" si="102"/>
        <v>553293.12</v>
      </c>
      <c r="M247" s="164">
        <f t="shared" si="87"/>
        <v>42.365476263399692</v>
      </c>
    </row>
    <row r="248" spans="1:13" s="48" customFormat="1" ht="120" x14ac:dyDescent="0.25">
      <c r="A248" s="95" t="s">
        <v>15</v>
      </c>
      <c r="B248" s="64">
        <v>52</v>
      </c>
      <c r="C248" s="64">
        <v>0</v>
      </c>
      <c r="D248" s="67" t="s">
        <v>11</v>
      </c>
      <c r="E248" s="64">
        <v>852</v>
      </c>
      <c r="F248" s="87" t="s">
        <v>78</v>
      </c>
      <c r="G248" s="87" t="s">
        <v>50</v>
      </c>
      <c r="H248" s="87" t="s">
        <v>190</v>
      </c>
      <c r="I248" s="87" t="s">
        <v>17</v>
      </c>
      <c r="J248" s="90">
        <f t="shared" si="102"/>
        <v>1306000</v>
      </c>
      <c r="K248" s="90">
        <f t="shared" si="102"/>
        <v>1306000</v>
      </c>
      <c r="L248" s="90">
        <f t="shared" si="102"/>
        <v>553293.12</v>
      </c>
      <c r="M248" s="164">
        <f t="shared" si="87"/>
        <v>42.365476263399692</v>
      </c>
    </row>
    <row r="249" spans="1:13" s="48" customFormat="1" ht="45" x14ac:dyDescent="0.25">
      <c r="A249" s="95" t="s">
        <v>8</v>
      </c>
      <c r="B249" s="64">
        <v>52</v>
      </c>
      <c r="C249" s="64">
        <v>0</v>
      </c>
      <c r="D249" s="87" t="s">
        <v>11</v>
      </c>
      <c r="E249" s="64">
        <v>852</v>
      </c>
      <c r="F249" s="87" t="s">
        <v>78</v>
      </c>
      <c r="G249" s="87" t="s">
        <v>50</v>
      </c>
      <c r="H249" s="87" t="s">
        <v>190</v>
      </c>
      <c r="I249" s="87" t="s">
        <v>18</v>
      </c>
      <c r="J249" s="90">
        <f>'6.ВС'!J307</f>
        <v>1306000</v>
      </c>
      <c r="K249" s="90">
        <f>'6.ВС'!K307</f>
        <v>1306000</v>
      </c>
      <c r="L249" s="90">
        <f>'6.ВС'!L307</f>
        <v>553293.12</v>
      </c>
      <c r="M249" s="164">
        <f t="shared" si="87"/>
        <v>42.365476263399692</v>
      </c>
    </row>
    <row r="250" spans="1:13" s="48" customFormat="1" ht="60" x14ac:dyDescent="0.25">
      <c r="A250" s="172" t="s">
        <v>127</v>
      </c>
      <c r="B250" s="64">
        <v>52</v>
      </c>
      <c r="C250" s="64">
        <v>0</v>
      </c>
      <c r="D250" s="87" t="s">
        <v>11</v>
      </c>
      <c r="E250" s="64">
        <v>852</v>
      </c>
      <c r="F250" s="87" t="s">
        <v>78</v>
      </c>
      <c r="G250" s="87" t="s">
        <v>50</v>
      </c>
      <c r="H250" s="87" t="s">
        <v>223</v>
      </c>
      <c r="I250" s="87"/>
      <c r="J250" s="90">
        <f t="shared" ref="J250:L250" si="107">J251+J253+J255</f>
        <v>17408051</v>
      </c>
      <c r="K250" s="90">
        <f t="shared" si="107"/>
        <v>17408051</v>
      </c>
      <c r="L250" s="90">
        <f t="shared" si="107"/>
        <v>7653472.46</v>
      </c>
      <c r="M250" s="164">
        <f t="shared" si="87"/>
        <v>43.965131191309126</v>
      </c>
    </row>
    <row r="251" spans="1:13" s="48" customFormat="1" ht="120" x14ac:dyDescent="0.25">
      <c r="A251" s="95" t="s">
        <v>15</v>
      </c>
      <c r="B251" s="64">
        <v>52</v>
      </c>
      <c r="C251" s="64">
        <v>0</v>
      </c>
      <c r="D251" s="87" t="s">
        <v>11</v>
      </c>
      <c r="E251" s="64">
        <v>852</v>
      </c>
      <c r="F251" s="87" t="s">
        <v>78</v>
      </c>
      <c r="G251" s="87" t="s">
        <v>50</v>
      </c>
      <c r="H251" s="87" t="s">
        <v>223</v>
      </c>
      <c r="I251" s="87" t="s">
        <v>17</v>
      </c>
      <c r="J251" s="90">
        <f t="shared" ref="J251:L251" si="108">J252</f>
        <v>16303100</v>
      </c>
      <c r="K251" s="90">
        <f t="shared" si="108"/>
        <v>16303100</v>
      </c>
      <c r="L251" s="90">
        <f t="shared" si="108"/>
        <v>7272452.7999999998</v>
      </c>
      <c r="M251" s="164">
        <f t="shared" si="87"/>
        <v>44.607791156283163</v>
      </c>
    </row>
    <row r="252" spans="1:13" s="48" customFormat="1" ht="45" x14ac:dyDescent="0.25">
      <c r="A252" s="95" t="s">
        <v>8</v>
      </c>
      <c r="B252" s="64">
        <v>52</v>
      </c>
      <c r="C252" s="64">
        <v>0</v>
      </c>
      <c r="D252" s="87" t="s">
        <v>11</v>
      </c>
      <c r="E252" s="64">
        <v>852</v>
      </c>
      <c r="F252" s="87" t="s">
        <v>78</v>
      </c>
      <c r="G252" s="87" t="s">
        <v>50</v>
      </c>
      <c r="H252" s="87" t="s">
        <v>223</v>
      </c>
      <c r="I252" s="87" t="s">
        <v>18</v>
      </c>
      <c r="J252" s="90">
        <f>'6.ВС'!J310</f>
        <v>16303100</v>
      </c>
      <c r="K252" s="90">
        <f>'6.ВС'!K310</f>
        <v>16303100</v>
      </c>
      <c r="L252" s="90">
        <f>'6.ВС'!L310</f>
        <v>7272452.7999999998</v>
      </c>
      <c r="M252" s="164">
        <f t="shared" si="87"/>
        <v>44.607791156283163</v>
      </c>
    </row>
    <row r="253" spans="1:13" s="48" customFormat="1" ht="45" x14ac:dyDescent="0.25">
      <c r="A253" s="35" t="s">
        <v>20</v>
      </c>
      <c r="B253" s="64">
        <v>52</v>
      </c>
      <c r="C253" s="64">
        <v>0</v>
      </c>
      <c r="D253" s="87" t="s">
        <v>11</v>
      </c>
      <c r="E253" s="64">
        <v>852</v>
      </c>
      <c r="F253" s="87" t="s">
        <v>78</v>
      </c>
      <c r="G253" s="87" t="s">
        <v>50</v>
      </c>
      <c r="H253" s="87" t="s">
        <v>223</v>
      </c>
      <c r="I253" s="87" t="s">
        <v>21</v>
      </c>
      <c r="J253" s="90">
        <f t="shared" ref="J253:L253" si="109">J254</f>
        <v>1084300</v>
      </c>
      <c r="K253" s="90">
        <f t="shared" si="109"/>
        <v>1084300</v>
      </c>
      <c r="L253" s="90">
        <f t="shared" si="109"/>
        <v>375369.2</v>
      </c>
      <c r="M253" s="164">
        <f t="shared" si="87"/>
        <v>34.618574195333395</v>
      </c>
    </row>
    <row r="254" spans="1:13" s="48" customFormat="1" ht="60" x14ac:dyDescent="0.25">
      <c r="A254" s="35" t="s">
        <v>9</v>
      </c>
      <c r="B254" s="64">
        <v>52</v>
      </c>
      <c r="C254" s="64">
        <v>0</v>
      </c>
      <c r="D254" s="87" t="s">
        <v>11</v>
      </c>
      <c r="E254" s="64">
        <v>852</v>
      </c>
      <c r="F254" s="87" t="s">
        <v>78</v>
      </c>
      <c r="G254" s="87" t="s">
        <v>50</v>
      </c>
      <c r="H254" s="87" t="s">
        <v>223</v>
      </c>
      <c r="I254" s="87" t="s">
        <v>22</v>
      </c>
      <c r="J254" s="90">
        <f>'6.ВС'!J312</f>
        <v>1084300</v>
      </c>
      <c r="K254" s="90">
        <f>'6.ВС'!K312</f>
        <v>1084300</v>
      </c>
      <c r="L254" s="90">
        <f>'6.ВС'!L312</f>
        <v>375369.2</v>
      </c>
      <c r="M254" s="164">
        <f t="shared" si="87"/>
        <v>34.618574195333395</v>
      </c>
    </row>
    <row r="255" spans="1:13" s="48" customFormat="1" x14ac:dyDescent="0.25">
      <c r="A255" s="35" t="s">
        <v>23</v>
      </c>
      <c r="B255" s="64">
        <v>52</v>
      </c>
      <c r="C255" s="64">
        <v>0</v>
      </c>
      <c r="D255" s="87" t="s">
        <v>11</v>
      </c>
      <c r="E255" s="64">
        <v>852</v>
      </c>
      <c r="F255" s="87" t="s">
        <v>78</v>
      </c>
      <c r="G255" s="87" t="s">
        <v>50</v>
      </c>
      <c r="H255" s="87" t="s">
        <v>223</v>
      </c>
      <c r="I255" s="87" t="s">
        <v>24</v>
      </c>
      <c r="J255" s="90">
        <f t="shared" ref="J255:L255" si="110">J256</f>
        <v>20651</v>
      </c>
      <c r="K255" s="90">
        <f t="shared" si="110"/>
        <v>20651</v>
      </c>
      <c r="L255" s="90">
        <f t="shared" si="110"/>
        <v>5650.46</v>
      </c>
      <c r="M255" s="164">
        <f t="shared" si="87"/>
        <v>27.361677400610141</v>
      </c>
    </row>
    <row r="256" spans="1:13" s="48" customFormat="1" ht="30" x14ac:dyDescent="0.25">
      <c r="A256" s="35" t="s">
        <v>25</v>
      </c>
      <c r="B256" s="64">
        <v>52</v>
      </c>
      <c r="C256" s="64">
        <v>0</v>
      </c>
      <c r="D256" s="87" t="s">
        <v>11</v>
      </c>
      <c r="E256" s="64">
        <v>852</v>
      </c>
      <c r="F256" s="87" t="s">
        <v>78</v>
      </c>
      <c r="G256" s="87" t="s">
        <v>50</v>
      </c>
      <c r="H256" s="87" t="s">
        <v>223</v>
      </c>
      <c r="I256" s="87" t="s">
        <v>26</v>
      </c>
      <c r="J256" s="90">
        <f>'6.ВС'!J314</f>
        <v>20651</v>
      </c>
      <c r="K256" s="90">
        <f>'6.ВС'!K314</f>
        <v>20651</v>
      </c>
      <c r="L256" s="90">
        <f>'6.ВС'!L314</f>
        <v>5650.46</v>
      </c>
      <c r="M256" s="164">
        <f t="shared" si="87"/>
        <v>27.361677400610141</v>
      </c>
    </row>
    <row r="257" spans="1:13" s="48" customFormat="1" ht="75" x14ac:dyDescent="0.25">
      <c r="A257" s="172" t="s">
        <v>658</v>
      </c>
      <c r="B257" s="64">
        <v>52</v>
      </c>
      <c r="C257" s="64">
        <v>0</v>
      </c>
      <c r="D257" s="87" t="s">
        <v>44</v>
      </c>
      <c r="E257" s="64"/>
      <c r="F257" s="87"/>
      <c r="G257" s="87"/>
      <c r="H257" s="87"/>
      <c r="I257" s="87"/>
      <c r="J257" s="90">
        <f t="shared" ref="J257:L257" si="111">J258</f>
        <v>154741353.64000002</v>
      </c>
      <c r="K257" s="90">
        <f t="shared" si="111"/>
        <v>154915320.64000002</v>
      </c>
      <c r="L257" s="90">
        <f t="shared" si="111"/>
        <v>83201195.760000005</v>
      </c>
      <c r="M257" s="164">
        <f t="shared" si="87"/>
        <v>53.707532228750388</v>
      </c>
    </row>
    <row r="258" spans="1:13" s="48" customFormat="1" ht="45" x14ac:dyDescent="0.25">
      <c r="A258" s="172" t="s">
        <v>114</v>
      </c>
      <c r="B258" s="64">
        <v>52</v>
      </c>
      <c r="C258" s="64">
        <v>0</v>
      </c>
      <c r="D258" s="67" t="s">
        <v>44</v>
      </c>
      <c r="E258" s="64">
        <v>852</v>
      </c>
      <c r="F258" s="67"/>
      <c r="G258" s="67"/>
      <c r="H258" s="67"/>
      <c r="I258" s="87"/>
      <c r="J258" s="90">
        <f>J259+J262+J265+J268+J271+J274+J277+J280+J283+J286+J289+J292</f>
        <v>154741353.64000002</v>
      </c>
      <c r="K258" s="90">
        <f t="shared" ref="K258:L258" si="112">K259+K262+K265+K268+K271+K274+K277+K280+K283+K286+K289+K292</f>
        <v>154915320.64000002</v>
      </c>
      <c r="L258" s="90">
        <f t="shared" si="112"/>
        <v>83201195.760000005</v>
      </c>
      <c r="M258" s="164">
        <f t="shared" si="87"/>
        <v>53.707532228750388</v>
      </c>
    </row>
    <row r="259" spans="1:13" s="48" customFormat="1" ht="165" x14ac:dyDescent="0.25">
      <c r="A259" s="65" t="s">
        <v>485</v>
      </c>
      <c r="B259" s="64">
        <v>52</v>
      </c>
      <c r="C259" s="64">
        <v>0</v>
      </c>
      <c r="D259" s="67" t="s">
        <v>44</v>
      </c>
      <c r="E259" s="64">
        <v>852</v>
      </c>
      <c r="F259" s="87" t="s">
        <v>78</v>
      </c>
      <c r="G259" s="87" t="s">
        <v>44</v>
      </c>
      <c r="H259" s="87" t="s">
        <v>486</v>
      </c>
      <c r="I259" s="87"/>
      <c r="J259" s="90">
        <f t="shared" ref="J259:L263" si="113">J260</f>
        <v>73105633</v>
      </c>
      <c r="K259" s="90">
        <f t="shared" si="113"/>
        <v>73105633</v>
      </c>
      <c r="L259" s="90">
        <f t="shared" si="113"/>
        <v>44879152</v>
      </c>
      <c r="M259" s="164">
        <f t="shared" si="87"/>
        <v>61.389458183065045</v>
      </c>
    </row>
    <row r="260" spans="1:13" s="48" customFormat="1" ht="60" x14ac:dyDescent="0.25">
      <c r="A260" s="35" t="s">
        <v>41</v>
      </c>
      <c r="B260" s="64">
        <v>52</v>
      </c>
      <c r="C260" s="64">
        <v>0</v>
      </c>
      <c r="D260" s="87" t="s">
        <v>44</v>
      </c>
      <c r="E260" s="64">
        <v>852</v>
      </c>
      <c r="F260" s="87" t="s">
        <v>78</v>
      </c>
      <c r="G260" s="87" t="s">
        <v>44</v>
      </c>
      <c r="H260" s="87" t="s">
        <v>486</v>
      </c>
      <c r="I260" s="87" t="s">
        <v>83</v>
      </c>
      <c r="J260" s="90">
        <f t="shared" si="113"/>
        <v>73105633</v>
      </c>
      <c r="K260" s="90">
        <f t="shared" si="113"/>
        <v>73105633</v>
      </c>
      <c r="L260" s="90">
        <f t="shared" si="113"/>
        <v>44879152</v>
      </c>
      <c r="M260" s="164">
        <f t="shared" si="87"/>
        <v>61.389458183065045</v>
      </c>
    </row>
    <row r="261" spans="1:13" s="48" customFormat="1" ht="30" x14ac:dyDescent="0.25">
      <c r="A261" s="35" t="s">
        <v>84</v>
      </c>
      <c r="B261" s="64">
        <v>52</v>
      </c>
      <c r="C261" s="64">
        <v>0</v>
      </c>
      <c r="D261" s="87" t="s">
        <v>44</v>
      </c>
      <c r="E261" s="64">
        <v>852</v>
      </c>
      <c r="F261" s="87" t="s">
        <v>78</v>
      </c>
      <c r="G261" s="87" t="s">
        <v>11</v>
      </c>
      <c r="H261" s="87" t="s">
        <v>486</v>
      </c>
      <c r="I261" s="87" t="s">
        <v>85</v>
      </c>
      <c r="J261" s="90">
        <f>'6.ВС'!J246</f>
        <v>73105633</v>
      </c>
      <c r="K261" s="90">
        <f>'6.ВС'!K246</f>
        <v>73105633</v>
      </c>
      <c r="L261" s="90">
        <f>'6.ВС'!L246</f>
        <v>44879152</v>
      </c>
      <c r="M261" s="164">
        <f t="shared" si="87"/>
        <v>61.389458183065045</v>
      </c>
    </row>
    <row r="262" spans="1:13" s="48" customFormat="1" ht="390" x14ac:dyDescent="0.25">
      <c r="A262" s="187" t="s">
        <v>483</v>
      </c>
      <c r="B262" s="64">
        <v>52</v>
      </c>
      <c r="C262" s="64">
        <v>0</v>
      </c>
      <c r="D262" s="67" t="s">
        <v>44</v>
      </c>
      <c r="E262" s="64">
        <v>852</v>
      </c>
      <c r="F262" s="87"/>
      <c r="G262" s="87"/>
      <c r="H262" s="87" t="s">
        <v>487</v>
      </c>
      <c r="I262" s="87"/>
      <c r="J262" s="90">
        <f t="shared" si="113"/>
        <v>31482346</v>
      </c>
      <c r="K262" s="90">
        <f t="shared" si="113"/>
        <v>31482346</v>
      </c>
      <c r="L262" s="90">
        <f t="shared" si="113"/>
        <v>13879028</v>
      </c>
      <c r="M262" s="164">
        <f t="shared" ref="M262:M325" si="114">L262/K262*100</f>
        <v>44.085113606209653</v>
      </c>
    </row>
    <row r="263" spans="1:13" s="48" customFormat="1" ht="60" x14ac:dyDescent="0.25">
      <c r="A263" s="35" t="s">
        <v>41</v>
      </c>
      <c r="B263" s="64">
        <v>52</v>
      </c>
      <c r="C263" s="64">
        <v>0</v>
      </c>
      <c r="D263" s="87" t="s">
        <v>44</v>
      </c>
      <c r="E263" s="64">
        <v>852</v>
      </c>
      <c r="F263" s="87"/>
      <c r="G263" s="87"/>
      <c r="H263" s="87" t="s">
        <v>487</v>
      </c>
      <c r="I263" s="87" t="s">
        <v>83</v>
      </c>
      <c r="J263" s="90">
        <f t="shared" si="113"/>
        <v>31482346</v>
      </c>
      <c r="K263" s="90">
        <f t="shared" si="113"/>
        <v>31482346</v>
      </c>
      <c r="L263" s="90">
        <f t="shared" si="113"/>
        <v>13879028</v>
      </c>
      <c r="M263" s="164">
        <f t="shared" si="114"/>
        <v>44.085113606209653</v>
      </c>
    </row>
    <row r="264" spans="1:13" s="48" customFormat="1" ht="30" x14ac:dyDescent="0.25">
      <c r="A264" s="35" t="s">
        <v>84</v>
      </c>
      <c r="B264" s="64">
        <v>52</v>
      </c>
      <c r="C264" s="64">
        <v>0</v>
      </c>
      <c r="D264" s="87" t="s">
        <v>44</v>
      </c>
      <c r="E264" s="64">
        <v>852</v>
      </c>
      <c r="F264" s="87"/>
      <c r="G264" s="87"/>
      <c r="H264" s="87" t="s">
        <v>487</v>
      </c>
      <c r="I264" s="87" t="s">
        <v>85</v>
      </c>
      <c r="J264" s="90">
        <f>'6.ВС'!J224</f>
        <v>31482346</v>
      </c>
      <c r="K264" s="90">
        <f>'6.ВС'!K224</f>
        <v>31482346</v>
      </c>
      <c r="L264" s="90">
        <f>'6.ВС'!L224</f>
        <v>13879028</v>
      </c>
      <c r="M264" s="164">
        <f t="shared" si="114"/>
        <v>44.085113606209653</v>
      </c>
    </row>
    <row r="265" spans="1:13" s="48" customFormat="1" ht="90" x14ac:dyDescent="0.25">
      <c r="A265" s="172" t="s">
        <v>129</v>
      </c>
      <c r="B265" s="64">
        <v>52</v>
      </c>
      <c r="C265" s="64">
        <v>0</v>
      </c>
      <c r="D265" s="67" t="s">
        <v>44</v>
      </c>
      <c r="E265" s="64">
        <v>852</v>
      </c>
      <c r="F265" s="87" t="s">
        <v>93</v>
      </c>
      <c r="G265" s="87" t="s">
        <v>13</v>
      </c>
      <c r="H265" s="87" t="s">
        <v>179</v>
      </c>
      <c r="I265" s="87"/>
      <c r="J265" s="90">
        <f t="shared" ref="J265:L266" si="115">J266</f>
        <v>867418</v>
      </c>
      <c r="K265" s="90">
        <f t="shared" si="115"/>
        <v>867418</v>
      </c>
      <c r="L265" s="90">
        <f t="shared" si="115"/>
        <v>355274.44</v>
      </c>
      <c r="M265" s="164">
        <f t="shared" si="114"/>
        <v>40.957697442294254</v>
      </c>
    </row>
    <row r="266" spans="1:13" s="48" customFormat="1" ht="30" x14ac:dyDescent="0.25">
      <c r="A266" s="95" t="s">
        <v>96</v>
      </c>
      <c r="B266" s="64">
        <v>52</v>
      </c>
      <c r="C266" s="64">
        <v>0</v>
      </c>
      <c r="D266" s="87" t="s">
        <v>44</v>
      </c>
      <c r="E266" s="64">
        <v>852</v>
      </c>
      <c r="F266" s="87" t="s">
        <v>93</v>
      </c>
      <c r="G266" s="87" t="s">
        <v>13</v>
      </c>
      <c r="H266" s="87" t="s">
        <v>179</v>
      </c>
      <c r="I266" s="87" t="s">
        <v>97</v>
      </c>
      <c r="J266" s="90">
        <f t="shared" si="115"/>
        <v>867418</v>
      </c>
      <c r="K266" s="90">
        <f t="shared" si="115"/>
        <v>867418</v>
      </c>
      <c r="L266" s="90">
        <f t="shared" si="115"/>
        <v>355274.44</v>
      </c>
      <c r="M266" s="164">
        <f t="shared" si="114"/>
        <v>40.957697442294254</v>
      </c>
    </row>
    <row r="267" spans="1:13" s="48" customFormat="1" ht="45" x14ac:dyDescent="0.25">
      <c r="A267" s="95" t="s">
        <v>98</v>
      </c>
      <c r="B267" s="64">
        <v>52</v>
      </c>
      <c r="C267" s="64">
        <v>0</v>
      </c>
      <c r="D267" s="87" t="s">
        <v>44</v>
      </c>
      <c r="E267" s="64">
        <v>852</v>
      </c>
      <c r="F267" s="87" t="s">
        <v>93</v>
      </c>
      <c r="G267" s="87" t="s">
        <v>13</v>
      </c>
      <c r="H267" s="87" t="s">
        <v>179</v>
      </c>
      <c r="I267" s="87" t="s">
        <v>99</v>
      </c>
      <c r="J267" s="90">
        <f>'6.ВС'!J322</f>
        <v>867418</v>
      </c>
      <c r="K267" s="90">
        <f>'6.ВС'!K322</f>
        <v>867418</v>
      </c>
      <c r="L267" s="90">
        <f>'6.ВС'!L322</f>
        <v>355274.44</v>
      </c>
      <c r="M267" s="164">
        <f t="shared" si="114"/>
        <v>40.957697442294254</v>
      </c>
    </row>
    <row r="268" spans="1:13" s="48" customFormat="1" ht="30" x14ac:dyDescent="0.25">
      <c r="A268" s="172" t="s">
        <v>116</v>
      </c>
      <c r="B268" s="64">
        <v>52</v>
      </c>
      <c r="C268" s="64">
        <v>0</v>
      </c>
      <c r="D268" s="67" t="s">
        <v>44</v>
      </c>
      <c r="E268" s="64">
        <v>852</v>
      </c>
      <c r="F268" s="67" t="s">
        <v>78</v>
      </c>
      <c r="G268" s="67" t="s">
        <v>11</v>
      </c>
      <c r="H268" s="67" t="s">
        <v>217</v>
      </c>
      <c r="I268" s="67"/>
      <c r="J268" s="217">
        <f t="shared" ref="J268:L269" si="116">J269</f>
        <v>10381100</v>
      </c>
      <c r="K268" s="217">
        <f t="shared" si="116"/>
        <v>10381100</v>
      </c>
      <c r="L268" s="217">
        <f t="shared" si="116"/>
        <v>5196903</v>
      </c>
      <c r="M268" s="164">
        <f t="shared" si="114"/>
        <v>50.061197753609918</v>
      </c>
    </row>
    <row r="269" spans="1:13" s="48" customFormat="1" ht="60" x14ac:dyDescent="0.25">
      <c r="A269" s="35" t="s">
        <v>41</v>
      </c>
      <c r="B269" s="64">
        <v>52</v>
      </c>
      <c r="C269" s="64">
        <v>0</v>
      </c>
      <c r="D269" s="87" t="s">
        <v>44</v>
      </c>
      <c r="E269" s="64">
        <v>852</v>
      </c>
      <c r="F269" s="67" t="s">
        <v>78</v>
      </c>
      <c r="G269" s="67" t="s">
        <v>11</v>
      </c>
      <c r="H269" s="67" t="s">
        <v>217</v>
      </c>
      <c r="I269" s="67" t="s">
        <v>83</v>
      </c>
      <c r="J269" s="90">
        <f t="shared" si="116"/>
        <v>10381100</v>
      </c>
      <c r="K269" s="90">
        <f t="shared" si="116"/>
        <v>10381100</v>
      </c>
      <c r="L269" s="90">
        <f t="shared" si="116"/>
        <v>5196903</v>
      </c>
      <c r="M269" s="164">
        <f t="shared" si="114"/>
        <v>50.061197753609918</v>
      </c>
    </row>
    <row r="270" spans="1:13" s="48" customFormat="1" ht="30" x14ac:dyDescent="0.25">
      <c r="A270" s="35" t="s">
        <v>84</v>
      </c>
      <c r="B270" s="64">
        <v>52</v>
      </c>
      <c r="C270" s="64">
        <v>0</v>
      </c>
      <c r="D270" s="87" t="s">
        <v>44</v>
      </c>
      <c r="E270" s="64">
        <v>852</v>
      </c>
      <c r="F270" s="87" t="s">
        <v>78</v>
      </c>
      <c r="G270" s="87" t="s">
        <v>11</v>
      </c>
      <c r="H270" s="87" t="s">
        <v>217</v>
      </c>
      <c r="I270" s="87" t="s">
        <v>85</v>
      </c>
      <c r="J270" s="90">
        <f>'6.ВС'!J227</f>
        <v>10381100</v>
      </c>
      <c r="K270" s="90">
        <f>'6.ВС'!K227</f>
        <v>10381100</v>
      </c>
      <c r="L270" s="90">
        <f>'6.ВС'!L227</f>
        <v>5196903</v>
      </c>
      <c r="M270" s="164">
        <f t="shared" si="114"/>
        <v>50.061197753609918</v>
      </c>
    </row>
    <row r="271" spans="1:13" s="48" customFormat="1" ht="30" x14ac:dyDescent="0.25">
      <c r="A271" s="172" t="s">
        <v>120</v>
      </c>
      <c r="B271" s="64">
        <v>52</v>
      </c>
      <c r="C271" s="64">
        <v>0</v>
      </c>
      <c r="D271" s="67" t="s">
        <v>44</v>
      </c>
      <c r="E271" s="64">
        <v>852</v>
      </c>
      <c r="F271" s="87" t="s">
        <v>78</v>
      </c>
      <c r="G271" s="87" t="s">
        <v>44</v>
      </c>
      <c r="H271" s="87" t="s">
        <v>220</v>
      </c>
      <c r="I271" s="87"/>
      <c r="J271" s="90">
        <f t="shared" ref="J271:L272" si="117">J272</f>
        <v>22797200</v>
      </c>
      <c r="K271" s="90">
        <f t="shared" si="117"/>
        <v>22797200</v>
      </c>
      <c r="L271" s="90">
        <f t="shared" si="117"/>
        <v>12265154.220000001</v>
      </c>
      <c r="M271" s="164">
        <f t="shared" si="114"/>
        <v>53.801143210569727</v>
      </c>
    </row>
    <row r="272" spans="1:13" s="48" customFormat="1" ht="60" x14ac:dyDescent="0.25">
      <c r="A272" s="35" t="s">
        <v>41</v>
      </c>
      <c r="B272" s="64">
        <v>52</v>
      </c>
      <c r="C272" s="64">
        <v>0</v>
      </c>
      <c r="D272" s="87" t="s">
        <v>44</v>
      </c>
      <c r="E272" s="64">
        <v>852</v>
      </c>
      <c r="F272" s="87" t="s">
        <v>78</v>
      </c>
      <c r="G272" s="67" t="s">
        <v>44</v>
      </c>
      <c r="H272" s="87" t="s">
        <v>220</v>
      </c>
      <c r="I272" s="87" t="s">
        <v>83</v>
      </c>
      <c r="J272" s="90">
        <f t="shared" si="117"/>
        <v>22797200</v>
      </c>
      <c r="K272" s="90">
        <f t="shared" si="117"/>
        <v>22797200</v>
      </c>
      <c r="L272" s="90">
        <f t="shared" si="117"/>
        <v>12265154.220000001</v>
      </c>
      <c r="M272" s="164">
        <f t="shared" si="114"/>
        <v>53.801143210569727</v>
      </c>
    </row>
    <row r="273" spans="1:13" s="48" customFormat="1" ht="30" x14ac:dyDescent="0.25">
      <c r="A273" s="35" t="s">
        <v>84</v>
      </c>
      <c r="B273" s="64">
        <v>52</v>
      </c>
      <c r="C273" s="64">
        <v>0</v>
      </c>
      <c r="D273" s="87" t="s">
        <v>44</v>
      </c>
      <c r="E273" s="64">
        <v>852</v>
      </c>
      <c r="F273" s="87" t="s">
        <v>78</v>
      </c>
      <c r="G273" s="67" t="s">
        <v>44</v>
      </c>
      <c r="H273" s="87" t="s">
        <v>220</v>
      </c>
      <c r="I273" s="87" t="s">
        <v>85</v>
      </c>
      <c r="J273" s="90">
        <f>'6.ВС'!J249</f>
        <v>22797200</v>
      </c>
      <c r="K273" s="90">
        <f>'6.ВС'!K249</f>
        <v>22797200</v>
      </c>
      <c r="L273" s="90">
        <f>'6.ВС'!L249</f>
        <v>12265154.220000001</v>
      </c>
      <c r="M273" s="164">
        <f t="shared" si="114"/>
        <v>53.801143210569727</v>
      </c>
    </row>
    <row r="274" spans="1:13" s="48" customFormat="1" ht="30" x14ac:dyDescent="0.25">
      <c r="A274" s="172" t="s">
        <v>123</v>
      </c>
      <c r="B274" s="64">
        <v>52</v>
      </c>
      <c r="C274" s="64">
        <v>0</v>
      </c>
      <c r="D274" s="67" t="s">
        <v>44</v>
      </c>
      <c r="E274" s="64">
        <v>852</v>
      </c>
      <c r="F274" s="67" t="s">
        <v>78</v>
      </c>
      <c r="G274" s="67" t="s">
        <v>44</v>
      </c>
      <c r="H274" s="67" t="s">
        <v>221</v>
      </c>
      <c r="I274" s="87"/>
      <c r="J274" s="90">
        <f t="shared" ref="J274:L275" si="118">J275</f>
        <v>7100740</v>
      </c>
      <c r="K274" s="90">
        <f t="shared" si="118"/>
        <v>7100740</v>
      </c>
      <c r="L274" s="90">
        <f t="shared" si="118"/>
        <v>3769740.17</v>
      </c>
      <c r="M274" s="164">
        <f t="shared" si="114"/>
        <v>53.089398710556921</v>
      </c>
    </row>
    <row r="275" spans="1:13" s="48" customFormat="1" ht="60" x14ac:dyDescent="0.25">
      <c r="A275" s="35" t="s">
        <v>41</v>
      </c>
      <c r="B275" s="64">
        <v>52</v>
      </c>
      <c r="C275" s="64">
        <v>0</v>
      </c>
      <c r="D275" s="87" t="s">
        <v>44</v>
      </c>
      <c r="E275" s="64">
        <v>852</v>
      </c>
      <c r="F275" s="87" t="s">
        <v>78</v>
      </c>
      <c r="G275" s="67" t="s">
        <v>44</v>
      </c>
      <c r="H275" s="67" t="s">
        <v>221</v>
      </c>
      <c r="I275" s="87" t="s">
        <v>83</v>
      </c>
      <c r="J275" s="90">
        <f t="shared" si="118"/>
        <v>7100740</v>
      </c>
      <c r="K275" s="90">
        <f t="shared" si="118"/>
        <v>7100740</v>
      </c>
      <c r="L275" s="90">
        <f t="shared" si="118"/>
        <v>3769740.17</v>
      </c>
      <c r="M275" s="164">
        <f t="shared" si="114"/>
        <v>53.089398710556921</v>
      </c>
    </row>
    <row r="276" spans="1:13" s="48" customFormat="1" ht="30" x14ac:dyDescent="0.25">
      <c r="A276" s="35" t="s">
        <v>84</v>
      </c>
      <c r="B276" s="64">
        <v>52</v>
      </c>
      <c r="C276" s="64">
        <v>0</v>
      </c>
      <c r="D276" s="87" t="s">
        <v>44</v>
      </c>
      <c r="E276" s="64">
        <v>852</v>
      </c>
      <c r="F276" s="87" t="s">
        <v>78</v>
      </c>
      <c r="G276" s="67" t="s">
        <v>44</v>
      </c>
      <c r="H276" s="67" t="s">
        <v>221</v>
      </c>
      <c r="I276" s="87" t="s">
        <v>85</v>
      </c>
      <c r="J276" s="90">
        <f>'6.ВС'!J280</f>
        <v>7100740</v>
      </c>
      <c r="K276" s="90">
        <f>'6.ВС'!K280</f>
        <v>7100740</v>
      </c>
      <c r="L276" s="90">
        <f>'6.ВС'!L280</f>
        <v>3769740.17</v>
      </c>
      <c r="M276" s="164">
        <f t="shared" si="114"/>
        <v>53.089398710556921</v>
      </c>
    </row>
    <row r="277" spans="1:13" s="48" customFormat="1" ht="30" x14ac:dyDescent="0.25">
      <c r="A277" s="172" t="s">
        <v>218</v>
      </c>
      <c r="B277" s="64">
        <v>52</v>
      </c>
      <c r="C277" s="64">
        <v>0</v>
      </c>
      <c r="D277" s="67" t="s">
        <v>44</v>
      </c>
      <c r="E277" s="64">
        <v>852</v>
      </c>
      <c r="F277" s="67" t="s">
        <v>78</v>
      </c>
      <c r="G277" s="87" t="s">
        <v>11</v>
      </c>
      <c r="H277" s="87" t="s">
        <v>219</v>
      </c>
      <c r="I277" s="87"/>
      <c r="J277" s="90">
        <f t="shared" ref="J277:L278" si="119">J278</f>
        <v>2063713</v>
      </c>
      <c r="K277" s="90">
        <f t="shared" si="119"/>
        <v>2063713</v>
      </c>
      <c r="L277" s="90">
        <f t="shared" si="119"/>
        <v>500932</v>
      </c>
      <c r="M277" s="164">
        <f t="shared" si="114"/>
        <v>24.273336457152713</v>
      </c>
    </row>
    <row r="278" spans="1:13" s="48" customFormat="1" ht="60" x14ac:dyDescent="0.25">
      <c r="A278" s="35" t="s">
        <v>41</v>
      </c>
      <c r="B278" s="64">
        <v>52</v>
      </c>
      <c r="C278" s="64">
        <v>0</v>
      </c>
      <c r="D278" s="87" t="s">
        <v>44</v>
      </c>
      <c r="E278" s="64">
        <v>852</v>
      </c>
      <c r="F278" s="87" t="s">
        <v>78</v>
      </c>
      <c r="G278" s="87" t="s">
        <v>11</v>
      </c>
      <c r="H278" s="87" t="s">
        <v>219</v>
      </c>
      <c r="I278" s="87" t="s">
        <v>83</v>
      </c>
      <c r="J278" s="90">
        <f t="shared" si="119"/>
        <v>2063713</v>
      </c>
      <c r="K278" s="90">
        <f t="shared" si="119"/>
        <v>2063713</v>
      </c>
      <c r="L278" s="90">
        <f t="shared" si="119"/>
        <v>500932</v>
      </c>
      <c r="M278" s="164">
        <f t="shared" si="114"/>
        <v>24.273336457152713</v>
      </c>
    </row>
    <row r="279" spans="1:13" s="48" customFormat="1" ht="30" x14ac:dyDescent="0.25">
      <c r="A279" s="35" t="s">
        <v>84</v>
      </c>
      <c r="B279" s="64">
        <v>52</v>
      </c>
      <c r="C279" s="64">
        <v>0</v>
      </c>
      <c r="D279" s="87" t="s">
        <v>44</v>
      </c>
      <c r="E279" s="64">
        <v>852</v>
      </c>
      <c r="F279" s="87" t="s">
        <v>78</v>
      </c>
      <c r="G279" s="87" t="s">
        <v>11</v>
      </c>
      <c r="H279" s="87" t="s">
        <v>219</v>
      </c>
      <c r="I279" s="87" t="s">
        <v>85</v>
      </c>
      <c r="J279" s="90">
        <f>'6.ВС'!J230+'6.ВС'!J252+'6.ВС'!J283</f>
        <v>2063713</v>
      </c>
      <c r="K279" s="90">
        <f>'6.ВС'!K230+'6.ВС'!K252+'6.ВС'!K283</f>
        <v>2063713</v>
      </c>
      <c r="L279" s="90">
        <f>'6.ВС'!L230+'6.ВС'!L252+'6.ВС'!L283</f>
        <v>500932</v>
      </c>
      <c r="M279" s="164">
        <f t="shared" si="114"/>
        <v>24.273336457152713</v>
      </c>
    </row>
    <row r="280" spans="1:13" s="48" customFormat="1" ht="45" x14ac:dyDescent="0.25">
      <c r="A280" s="65" t="s">
        <v>119</v>
      </c>
      <c r="B280" s="64">
        <v>52</v>
      </c>
      <c r="C280" s="64">
        <v>0</v>
      </c>
      <c r="D280" s="67" t="s">
        <v>44</v>
      </c>
      <c r="E280" s="64">
        <v>852</v>
      </c>
      <c r="F280" s="87" t="s">
        <v>78</v>
      </c>
      <c r="G280" s="87" t="s">
        <v>44</v>
      </c>
      <c r="H280" s="87" t="s">
        <v>489</v>
      </c>
      <c r="I280" s="87"/>
      <c r="J280" s="90">
        <f t="shared" ref="J280:L284" si="120">J281</f>
        <v>1422711</v>
      </c>
      <c r="K280" s="90">
        <f t="shared" si="120"/>
        <v>1422711</v>
      </c>
      <c r="L280" s="90">
        <f t="shared" si="120"/>
        <v>237359</v>
      </c>
      <c r="M280" s="164">
        <f t="shared" si="114"/>
        <v>16.683571013368141</v>
      </c>
    </row>
    <row r="281" spans="1:13" s="48" customFormat="1" ht="60" x14ac:dyDescent="0.25">
      <c r="A281" s="65" t="s">
        <v>41</v>
      </c>
      <c r="B281" s="64">
        <v>52</v>
      </c>
      <c r="C281" s="64">
        <v>0</v>
      </c>
      <c r="D281" s="87" t="s">
        <v>44</v>
      </c>
      <c r="E281" s="64">
        <v>852</v>
      </c>
      <c r="F281" s="87" t="s">
        <v>78</v>
      </c>
      <c r="G281" s="67" t="s">
        <v>44</v>
      </c>
      <c r="H281" s="87" t="s">
        <v>489</v>
      </c>
      <c r="I281" s="87" t="s">
        <v>83</v>
      </c>
      <c r="J281" s="90">
        <f t="shared" si="120"/>
        <v>1422711</v>
      </c>
      <c r="K281" s="90">
        <f t="shared" si="120"/>
        <v>1422711</v>
      </c>
      <c r="L281" s="90">
        <f t="shared" si="120"/>
        <v>237359</v>
      </c>
      <c r="M281" s="164">
        <f t="shared" si="114"/>
        <v>16.683571013368141</v>
      </c>
    </row>
    <row r="282" spans="1:13" s="48" customFormat="1" ht="30" x14ac:dyDescent="0.25">
      <c r="A282" s="65" t="s">
        <v>84</v>
      </c>
      <c r="B282" s="64">
        <v>52</v>
      </c>
      <c r="C282" s="64">
        <v>0</v>
      </c>
      <c r="D282" s="87" t="s">
        <v>44</v>
      </c>
      <c r="E282" s="64">
        <v>852</v>
      </c>
      <c r="F282" s="87" t="s">
        <v>78</v>
      </c>
      <c r="G282" s="67" t="s">
        <v>44</v>
      </c>
      <c r="H282" s="87" t="s">
        <v>489</v>
      </c>
      <c r="I282" s="87" t="s">
        <v>85</v>
      </c>
      <c r="J282" s="90">
        <f>'6.ВС'!J255+'6.ВС'!J233+'6.ВС'!J286</f>
        <v>1422711</v>
      </c>
      <c r="K282" s="90">
        <f>'6.ВС'!K255+'6.ВС'!K233+'6.ВС'!K286</f>
        <v>1422711</v>
      </c>
      <c r="L282" s="90">
        <f>'6.ВС'!L255+'6.ВС'!L233+'6.ВС'!L286</f>
        <v>237359</v>
      </c>
      <c r="M282" s="164">
        <f t="shared" si="114"/>
        <v>16.683571013368141</v>
      </c>
    </row>
    <row r="283" spans="1:13" s="48" customFormat="1" ht="90" x14ac:dyDescent="0.25">
      <c r="A283" s="65" t="s">
        <v>507</v>
      </c>
      <c r="B283" s="64">
        <v>52</v>
      </c>
      <c r="C283" s="64">
        <v>0</v>
      </c>
      <c r="D283" s="67" t="s">
        <v>44</v>
      </c>
      <c r="E283" s="64">
        <v>852</v>
      </c>
      <c r="F283" s="87" t="s">
        <v>78</v>
      </c>
      <c r="G283" s="87" t="s">
        <v>44</v>
      </c>
      <c r="H283" s="87" t="s">
        <v>508</v>
      </c>
      <c r="I283" s="87"/>
      <c r="J283" s="90">
        <f t="shared" si="120"/>
        <v>5109180</v>
      </c>
      <c r="K283" s="90">
        <f t="shared" si="120"/>
        <v>5109180</v>
      </c>
      <c r="L283" s="90">
        <f t="shared" si="120"/>
        <v>2059172.93</v>
      </c>
      <c r="M283" s="164">
        <f t="shared" si="114"/>
        <v>40.303393695270081</v>
      </c>
    </row>
    <row r="284" spans="1:13" s="48" customFormat="1" ht="60" x14ac:dyDescent="0.25">
      <c r="A284" s="65" t="s">
        <v>41</v>
      </c>
      <c r="B284" s="64">
        <v>52</v>
      </c>
      <c r="C284" s="64">
        <v>0</v>
      </c>
      <c r="D284" s="87" t="s">
        <v>44</v>
      </c>
      <c r="E284" s="64">
        <v>852</v>
      </c>
      <c r="F284" s="87" t="s">
        <v>78</v>
      </c>
      <c r="G284" s="67" t="s">
        <v>44</v>
      </c>
      <c r="H284" s="87" t="s">
        <v>508</v>
      </c>
      <c r="I284" s="87" t="s">
        <v>83</v>
      </c>
      <c r="J284" s="90">
        <f t="shared" si="120"/>
        <v>5109180</v>
      </c>
      <c r="K284" s="90">
        <f t="shared" si="120"/>
        <v>5109180</v>
      </c>
      <c r="L284" s="90">
        <f t="shared" si="120"/>
        <v>2059172.93</v>
      </c>
      <c r="M284" s="164">
        <f t="shared" si="114"/>
        <v>40.303393695270081</v>
      </c>
    </row>
    <row r="285" spans="1:13" s="48" customFormat="1" ht="30" x14ac:dyDescent="0.25">
      <c r="A285" s="65" t="s">
        <v>84</v>
      </c>
      <c r="B285" s="64">
        <v>52</v>
      </c>
      <c r="C285" s="64">
        <v>0</v>
      </c>
      <c r="D285" s="87" t="s">
        <v>44</v>
      </c>
      <c r="E285" s="64">
        <v>852</v>
      </c>
      <c r="F285" s="87" t="s">
        <v>78</v>
      </c>
      <c r="G285" s="67" t="s">
        <v>44</v>
      </c>
      <c r="H285" s="87" t="s">
        <v>508</v>
      </c>
      <c r="I285" s="87" t="s">
        <v>85</v>
      </c>
      <c r="J285" s="90">
        <f>'6.ВС'!J258</f>
        <v>5109180</v>
      </c>
      <c r="K285" s="90">
        <f>'6.ВС'!K258</f>
        <v>5109180</v>
      </c>
      <c r="L285" s="90">
        <f>'6.ВС'!L258</f>
        <v>2059172.93</v>
      </c>
      <c r="M285" s="164">
        <f t="shared" si="114"/>
        <v>40.303393695270081</v>
      </c>
    </row>
    <row r="286" spans="1:13" s="48" customFormat="1" ht="90" x14ac:dyDescent="0.25">
      <c r="A286" s="65" t="s">
        <v>497</v>
      </c>
      <c r="B286" s="64">
        <v>52</v>
      </c>
      <c r="C286" s="64">
        <v>0</v>
      </c>
      <c r="D286" s="67" t="s">
        <v>44</v>
      </c>
      <c r="E286" s="64">
        <v>852</v>
      </c>
      <c r="F286" s="87"/>
      <c r="G286" s="87"/>
      <c r="H286" s="87" t="s">
        <v>496</v>
      </c>
      <c r="I286" s="87"/>
      <c r="J286" s="90">
        <f t="shared" ref="J286:L287" si="121">J287</f>
        <v>236178.96</v>
      </c>
      <c r="K286" s="90">
        <f t="shared" si="121"/>
        <v>236178.96</v>
      </c>
      <c r="L286" s="90">
        <f t="shared" si="121"/>
        <v>58480</v>
      </c>
      <c r="M286" s="164">
        <f t="shared" si="114"/>
        <v>24.760884712169112</v>
      </c>
    </row>
    <row r="287" spans="1:13" s="48" customFormat="1" ht="60" x14ac:dyDescent="0.25">
      <c r="A287" s="65" t="s">
        <v>41</v>
      </c>
      <c r="B287" s="64">
        <v>52</v>
      </c>
      <c r="C287" s="64">
        <v>0</v>
      </c>
      <c r="D287" s="87" t="s">
        <v>44</v>
      </c>
      <c r="E287" s="64">
        <v>852</v>
      </c>
      <c r="F287" s="87"/>
      <c r="G287" s="87"/>
      <c r="H287" s="87" t="s">
        <v>496</v>
      </c>
      <c r="I287" s="87" t="s">
        <v>83</v>
      </c>
      <c r="J287" s="90">
        <f t="shared" si="121"/>
        <v>236178.96</v>
      </c>
      <c r="K287" s="90">
        <f t="shared" si="121"/>
        <v>236178.96</v>
      </c>
      <c r="L287" s="90">
        <f t="shared" si="121"/>
        <v>58480</v>
      </c>
      <c r="M287" s="164">
        <f t="shared" si="114"/>
        <v>24.760884712169112</v>
      </c>
    </row>
    <row r="288" spans="1:13" s="48" customFormat="1" ht="30" x14ac:dyDescent="0.25">
      <c r="A288" s="65" t="s">
        <v>84</v>
      </c>
      <c r="B288" s="64">
        <v>52</v>
      </c>
      <c r="C288" s="64">
        <v>0</v>
      </c>
      <c r="D288" s="87" t="s">
        <v>44</v>
      </c>
      <c r="E288" s="64">
        <v>852</v>
      </c>
      <c r="F288" s="87"/>
      <c r="G288" s="87"/>
      <c r="H288" s="87" t="s">
        <v>496</v>
      </c>
      <c r="I288" s="87" t="s">
        <v>85</v>
      </c>
      <c r="J288" s="90">
        <f>'6.ВС'!J261</f>
        <v>236178.96</v>
      </c>
      <c r="K288" s="90">
        <f>'6.ВС'!K261</f>
        <v>236178.96</v>
      </c>
      <c r="L288" s="90">
        <f>'6.ВС'!L261</f>
        <v>58480</v>
      </c>
      <c r="M288" s="164">
        <f t="shared" si="114"/>
        <v>24.760884712169112</v>
      </c>
    </row>
    <row r="289" spans="1:13" s="48" customFormat="1" ht="75" x14ac:dyDescent="0.25">
      <c r="A289" s="65" t="s">
        <v>521</v>
      </c>
      <c r="B289" s="64">
        <v>52</v>
      </c>
      <c r="C289" s="64">
        <v>0</v>
      </c>
      <c r="D289" s="67" t="s">
        <v>44</v>
      </c>
      <c r="E289" s="64">
        <v>852</v>
      </c>
      <c r="F289" s="87"/>
      <c r="G289" s="87"/>
      <c r="H289" s="87" t="s">
        <v>495</v>
      </c>
      <c r="I289" s="87"/>
      <c r="J289" s="90">
        <f t="shared" ref="J289:L290" si="122">J290</f>
        <v>164473.68</v>
      </c>
      <c r="K289" s="90">
        <f t="shared" si="122"/>
        <v>164473.68</v>
      </c>
      <c r="L289" s="90">
        <f t="shared" si="122"/>
        <v>0</v>
      </c>
      <c r="M289" s="164">
        <f t="shared" si="114"/>
        <v>0</v>
      </c>
    </row>
    <row r="290" spans="1:13" s="48" customFormat="1" ht="60" x14ac:dyDescent="0.25">
      <c r="A290" s="65" t="s">
        <v>41</v>
      </c>
      <c r="B290" s="64">
        <v>52</v>
      </c>
      <c r="C290" s="64">
        <v>0</v>
      </c>
      <c r="D290" s="87" t="s">
        <v>44</v>
      </c>
      <c r="E290" s="64">
        <v>852</v>
      </c>
      <c r="F290" s="87"/>
      <c r="G290" s="87"/>
      <c r="H290" s="87" t="s">
        <v>495</v>
      </c>
      <c r="I290" s="87" t="s">
        <v>83</v>
      </c>
      <c r="J290" s="90">
        <f t="shared" si="122"/>
        <v>164473.68</v>
      </c>
      <c r="K290" s="90">
        <f t="shared" si="122"/>
        <v>164473.68</v>
      </c>
      <c r="L290" s="90">
        <f t="shared" si="122"/>
        <v>0</v>
      </c>
      <c r="M290" s="164">
        <f t="shared" si="114"/>
        <v>0</v>
      </c>
    </row>
    <row r="291" spans="1:13" s="48" customFormat="1" ht="30" x14ac:dyDescent="0.25">
      <c r="A291" s="65" t="s">
        <v>84</v>
      </c>
      <c r="B291" s="64">
        <v>52</v>
      </c>
      <c r="C291" s="64">
        <v>0</v>
      </c>
      <c r="D291" s="87" t="s">
        <v>44</v>
      </c>
      <c r="E291" s="64">
        <v>852</v>
      </c>
      <c r="F291" s="87"/>
      <c r="G291" s="87"/>
      <c r="H291" s="87" t="s">
        <v>495</v>
      </c>
      <c r="I291" s="87" t="s">
        <v>85</v>
      </c>
      <c r="J291" s="90">
        <f>'6.ВС'!J264</f>
        <v>164473.68</v>
      </c>
      <c r="K291" s="90">
        <f>'6.ВС'!K264</f>
        <v>164473.68</v>
      </c>
      <c r="L291" s="90">
        <f>'6.ВС'!L264</f>
        <v>0</v>
      </c>
      <c r="M291" s="164">
        <f t="shared" si="114"/>
        <v>0</v>
      </c>
    </row>
    <row r="292" spans="1:13" s="48" customFormat="1" ht="75" x14ac:dyDescent="0.25">
      <c r="A292" s="35" t="s">
        <v>543</v>
      </c>
      <c r="B292" s="64">
        <v>52</v>
      </c>
      <c r="C292" s="64">
        <v>0</v>
      </c>
      <c r="D292" s="67" t="s">
        <v>44</v>
      </c>
      <c r="E292" s="64">
        <v>852</v>
      </c>
      <c r="F292" s="87"/>
      <c r="G292" s="87"/>
      <c r="H292" s="87" t="s">
        <v>544</v>
      </c>
      <c r="I292" s="87"/>
      <c r="J292" s="90">
        <f t="shared" ref="J292:L293" si="123">J293</f>
        <v>10660</v>
      </c>
      <c r="K292" s="90">
        <f t="shared" si="123"/>
        <v>184627</v>
      </c>
      <c r="L292" s="90">
        <f t="shared" si="123"/>
        <v>0</v>
      </c>
      <c r="M292" s="164">
        <f t="shared" si="114"/>
        <v>0</v>
      </c>
    </row>
    <row r="293" spans="1:13" s="48" customFormat="1" ht="60" x14ac:dyDescent="0.25">
      <c r="A293" s="35" t="s">
        <v>41</v>
      </c>
      <c r="B293" s="64">
        <v>52</v>
      </c>
      <c r="C293" s="64">
        <v>0</v>
      </c>
      <c r="D293" s="87" t="s">
        <v>44</v>
      </c>
      <c r="E293" s="64">
        <v>852</v>
      </c>
      <c r="F293" s="87"/>
      <c r="G293" s="87"/>
      <c r="H293" s="87" t="s">
        <v>544</v>
      </c>
      <c r="I293" s="87" t="s">
        <v>83</v>
      </c>
      <c r="J293" s="90">
        <f t="shared" si="123"/>
        <v>10660</v>
      </c>
      <c r="K293" s="90">
        <f t="shared" si="123"/>
        <v>184627</v>
      </c>
      <c r="L293" s="90">
        <f t="shared" si="123"/>
        <v>0</v>
      </c>
      <c r="M293" s="164">
        <f t="shared" si="114"/>
        <v>0</v>
      </c>
    </row>
    <row r="294" spans="1:13" s="48" customFormat="1" ht="30" x14ac:dyDescent="0.25">
      <c r="A294" s="35" t="s">
        <v>84</v>
      </c>
      <c r="B294" s="64">
        <v>52</v>
      </c>
      <c r="C294" s="64">
        <v>0</v>
      </c>
      <c r="D294" s="87" t="s">
        <v>44</v>
      </c>
      <c r="E294" s="64">
        <v>852</v>
      </c>
      <c r="F294" s="87"/>
      <c r="G294" s="87"/>
      <c r="H294" s="87" t="s">
        <v>544</v>
      </c>
      <c r="I294" s="87" t="s">
        <v>85</v>
      </c>
      <c r="J294" s="90">
        <f>'6.ВС'!J289</f>
        <v>10660</v>
      </c>
      <c r="K294" s="90">
        <f>'6.ВС'!K289</f>
        <v>184627</v>
      </c>
      <c r="L294" s="90">
        <f>'6.ВС'!L289</f>
        <v>0</v>
      </c>
      <c r="M294" s="164">
        <f t="shared" si="114"/>
        <v>0</v>
      </c>
    </row>
    <row r="295" spans="1:13" s="48" customFormat="1" ht="45" x14ac:dyDescent="0.25">
      <c r="A295" s="172" t="s">
        <v>180</v>
      </c>
      <c r="B295" s="64">
        <v>52</v>
      </c>
      <c r="C295" s="64">
        <v>0</v>
      </c>
      <c r="D295" s="87" t="s">
        <v>46</v>
      </c>
      <c r="E295" s="64"/>
      <c r="F295" s="87"/>
      <c r="G295" s="87"/>
      <c r="H295" s="87"/>
      <c r="I295" s="87"/>
      <c r="J295" s="90">
        <f t="shared" ref="J295:L296" si="124">J296</f>
        <v>3784800</v>
      </c>
      <c r="K295" s="90">
        <f t="shared" si="124"/>
        <v>3784800</v>
      </c>
      <c r="L295" s="90">
        <f t="shared" si="124"/>
        <v>1829800</v>
      </c>
      <c r="M295" s="164">
        <f t="shared" si="114"/>
        <v>48.346015641513425</v>
      </c>
    </row>
    <row r="296" spans="1:13" s="48" customFormat="1" ht="45" x14ac:dyDescent="0.25">
      <c r="A296" s="172" t="s">
        <v>114</v>
      </c>
      <c r="B296" s="64">
        <v>52</v>
      </c>
      <c r="C296" s="64">
        <v>0</v>
      </c>
      <c r="D296" s="67" t="s">
        <v>46</v>
      </c>
      <c r="E296" s="64">
        <v>852</v>
      </c>
      <c r="F296" s="67"/>
      <c r="G296" s="67"/>
      <c r="H296" s="67"/>
      <c r="I296" s="87"/>
      <c r="J296" s="90">
        <f t="shared" si="124"/>
        <v>3784800</v>
      </c>
      <c r="K296" s="90">
        <f t="shared" si="124"/>
        <v>3784800</v>
      </c>
      <c r="L296" s="90">
        <f t="shared" si="124"/>
        <v>1829800</v>
      </c>
      <c r="M296" s="164">
        <f t="shared" si="114"/>
        <v>48.346015641513425</v>
      </c>
    </row>
    <row r="297" spans="1:13" s="48" customFormat="1" ht="165" x14ac:dyDescent="0.25">
      <c r="A297" s="65" t="s">
        <v>484</v>
      </c>
      <c r="B297" s="64">
        <v>52</v>
      </c>
      <c r="C297" s="64">
        <v>0</v>
      </c>
      <c r="D297" s="87" t="s">
        <v>46</v>
      </c>
      <c r="E297" s="64">
        <v>852</v>
      </c>
      <c r="F297" s="87" t="s">
        <v>78</v>
      </c>
      <c r="G297" s="87" t="s">
        <v>181</v>
      </c>
      <c r="H297" s="87" t="s">
        <v>517</v>
      </c>
      <c r="I297" s="87"/>
      <c r="J297" s="90">
        <f t="shared" ref="J297:L297" si="125">J298+J300</f>
        <v>3784800</v>
      </c>
      <c r="K297" s="90">
        <f t="shared" si="125"/>
        <v>3784800</v>
      </c>
      <c r="L297" s="90">
        <f t="shared" si="125"/>
        <v>1829800</v>
      </c>
      <c r="M297" s="164">
        <f t="shared" si="114"/>
        <v>48.346015641513425</v>
      </c>
    </row>
    <row r="298" spans="1:13" s="48" customFormat="1" ht="60" x14ac:dyDescent="0.25">
      <c r="A298" s="35" t="s">
        <v>41</v>
      </c>
      <c r="B298" s="64">
        <v>52</v>
      </c>
      <c r="C298" s="64">
        <v>0</v>
      </c>
      <c r="D298" s="67" t="s">
        <v>46</v>
      </c>
      <c r="E298" s="64">
        <v>852</v>
      </c>
      <c r="F298" s="87" t="s">
        <v>78</v>
      </c>
      <c r="G298" s="87" t="s">
        <v>181</v>
      </c>
      <c r="H298" s="87" t="s">
        <v>517</v>
      </c>
      <c r="I298" s="87" t="s">
        <v>83</v>
      </c>
      <c r="J298" s="90">
        <f t="shared" ref="J298:L298" si="126">J299</f>
        <v>2398800</v>
      </c>
      <c r="K298" s="90">
        <f t="shared" si="126"/>
        <v>2398800</v>
      </c>
      <c r="L298" s="90">
        <f t="shared" si="126"/>
        <v>1142400</v>
      </c>
      <c r="M298" s="164">
        <f t="shared" si="114"/>
        <v>47.623811905952977</v>
      </c>
    </row>
    <row r="299" spans="1:13" s="48" customFormat="1" ht="30" x14ac:dyDescent="0.25">
      <c r="A299" s="35" t="s">
        <v>84</v>
      </c>
      <c r="B299" s="64">
        <v>52</v>
      </c>
      <c r="C299" s="64">
        <v>0</v>
      </c>
      <c r="D299" s="87" t="s">
        <v>46</v>
      </c>
      <c r="E299" s="64">
        <v>852</v>
      </c>
      <c r="F299" s="87" t="s">
        <v>78</v>
      </c>
      <c r="G299" s="87" t="s">
        <v>11</v>
      </c>
      <c r="H299" s="87" t="s">
        <v>517</v>
      </c>
      <c r="I299" s="87" t="s">
        <v>85</v>
      </c>
      <c r="J299" s="90">
        <f>'6.ВС'!J292+'6.ВС'!J267+'6.ВС'!J236</f>
        <v>2398800</v>
      </c>
      <c r="K299" s="90">
        <f>'6.ВС'!K292+'6.ВС'!K267+'6.ВС'!K236</f>
        <v>2398800</v>
      </c>
      <c r="L299" s="90">
        <f>'6.ВС'!L292+'6.ВС'!L267+'6.ВС'!L236</f>
        <v>1142400</v>
      </c>
      <c r="M299" s="164">
        <f t="shared" si="114"/>
        <v>47.623811905952977</v>
      </c>
    </row>
    <row r="300" spans="1:13" s="48" customFormat="1" ht="30" x14ac:dyDescent="0.25">
      <c r="A300" s="95" t="s">
        <v>96</v>
      </c>
      <c r="B300" s="64">
        <v>52</v>
      </c>
      <c r="C300" s="64">
        <v>0</v>
      </c>
      <c r="D300" s="67" t="s">
        <v>46</v>
      </c>
      <c r="E300" s="64">
        <v>852</v>
      </c>
      <c r="F300" s="87" t="s">
        <v>78</v>
      </c>
      <c r="G300" s="87" t="s">
        <v>50</v>
      </c>
      <c r="H300" s="87" t="s">
        <v>517</v>
      </c>
      <c r="I300" s="87" t="s">
        <v>97</v>
      </c>
      <c r="J300" s="90">
        <f t="shared" ref="J300:L300" si="127">J301</f>
        <v>1386000</v>
      </c>
      <c r="K300" s="90">
        <f t="shared" si="127"/>
        <v>1386000</v>
      </c>
      <c r="L300" s="90">
        <f t="shared" si="127"/>
        <v>687400</v>
      </c>
      <c r="M300" s="164">
        <f t="shared" si="114"/>
        <v>49.595959595959592</v>
      </c>
    </row>
    <row r="301" spans="1:13" s="48" customFormat="1" ht="45" x14ac:dyDescent="0.25">
      <c r="A301" s="95" t="s">
        <v>98</v>
      </c>
      <c r="B301" s="64">
        <v>52</v>
      </c>
      <c r="C301" s="64">
        <v>0</v>
      </c>
      <c r="D301" s="87" t="s">
        <v>46</v>
      </c>
      <c r="E301" s="64">
        <v>852</v>
      </c>
      <c r="F301" s="87" t="s">
        <v>93</v>
      </c>
      <c r="G301" s="87" t="s">
        <v>46</v>
      </c>
      <c r="H301" s="87" t="s">
        <v>517</v>
      </c>
      <c r="I301" s="87" t="s">
        <v>99</v>
      </c>
      <c r="J301" s="90">
        <f>'6.ВС'!J317</f>
        <v>1386000</v>
      </c>
      <c r="K301" s="90">
        <f>'6.ВС'!K317</f>
        <v>1386000</v>
      </c>
      <c r="L301" s="90">
        <f>'6.ВС'!L317</f>
        <v>687400</v>
      </c>
      <c r="M301" s="164">
        <f t="shared" si="114"/>
        <v>49.595959595959592</v>
      </c>
    </row>
    <row r="302" spans="1:13" s="48" customFormat="1" ht="30" x14ac:dyDescent="0.25">
      <c r="A302" s="172" t="s">
        <v>660</v>
      </c>
      <c r="B302" s="64">
        <v>52</v>
      </c>
      <c r="C302" s="64">
        <v>0</v>
      </c>
      <c r="D302" s="87" t="s">
        <v>13</v>
      </c>
      <c r="E302" s="64"/>
      <c r="F302" s="87"/>
      <c r="G302" s="87"/>
      <c r="H302" s="87"/>
      <c r="I302" s="87"/>
      <c r="J302" s="90">
        <f t="shared" ref="J302:L305" si="128">J303</f>
        <v>7733880</v>
      </c>
      <c r="K302" s="90">
        <f t="shared" si="128"/>
        <v>7733880</v>
      </c>
      <c r="L302" s="90">
        <f t="shared" si="128"/>
        <v>4525298.3899999997</v>
      </c>
      <c r="M302" s="164">
        <f t="shared" si="114"/>
        <v>58.512653286578008</v>
      </c>
    </row>
    <row r="303" spans="1:13" s="48" customFormat="1" ht="45" x14ac:dyDescent="0.25">
      <c r="A303" s="172" t="s">
        <v>114</v>
      </c>
      <c r="B303" s="64">
        <v>52</v>
      </c>
      <c r="C303" s="64">
        <v>0</v>
      </c>
      <c r="D303" s="67" t="s">
        <v>13</v>
      </c>
      <c r="E303" s="64">
        <v>852</v>
      </c>
      <c r="F303" s="67"/>
      <c r="G303" s="67"/>
      <c r="H303" s="67"/>
      <c r="I303" s="87"/>
      <c r="J303" s="90">
        <f t="shared" si="128"/>
        <v>7733880</v>
      </c>
      <c r="K303" s="90">
        <f t="shared" si="128"/>
        <v>7733880</v>
      </c>
      <c r="L303" s="90">
        <f t="shared" si="128"/>
        <v>4525298.3899999997</v>
      </c>
      <c r="M303" s="164">
        <f t="shared" si="114"/>
        <v>58.512653286578008</v>
      </c>
    </row>
    <row r="304" spans="1:13" s="48" customFormat="1" ht="105" x14ac:dyDescent="0.25">
      <c r="A304" s="65" t="s">
        <v>505</v>
      </c>
      <c r="B304" s="64">
        <v>52</v>
      </c>
      <c r="C304" s="64">
        <v>0</v>
      </c>
      <c r="D304" s="87" t="s">
        <v>13</v>
      </c>
      <c r="E304" s="64">
        <v>852</v>
      </c>
      <c r="F304" s="87"/>
      <c r="G304" s="87"/>
      <c r="H304" s="87" t="s">
        <v>506</v>
      </c>
      <c r="I304" s="87"/>
      <c r="J304" s="90">
        <f t="shared" si="128"/>
        <v>7733880</v>
      </c>
      <c r="K304" s="90">
        <f t="shared" si="128"/>
        <v>7733880</v>
      </c>
      <c r="L304" s="90">
        <f t="shared" si="128"/>
        <v>4525298.3899999997</v>
      </c>
      <c r="M304" s="164">
        <f t="shared" si="114"/>
        <v>58.512653286578008</v>
      </c>
    </row>
    <row r="305" spans="1:13" s="48" customFormat="1" ht="60" x14ac:dyDescent="0.25">
      <c r="A305" s="65" t="s">
        <v>41</v>
      </c>
      <c r="B305" s="64">
        <v>52</v>
      </c>
      <c r="C305" s="64">
        <v>0</v>
      </c>
      <c r="D305" s="87" t="s">
        <v>13</v>
      </c>
      <c r="E305" s="64">
        <v>852</v>
      </c>
      <c r="F305" s="87"/>
      <c r="G305" s="87"/>
      <c r="H305" s="87" t="s">
        <v>506</v>
      </c>
      <c r="I305" s="87" t="s">
        <v>83</v>
      </c>
      <c r="J305" s="90">
        <f t="shared" si="128"/>
        <v>7733880</v>
      </c>
      <c r="K305" s="90">
        <f t="shared" si="128"/>
        <v>7733880</v>
      </c>
      <c r="L305" s="90">
        <f t="shared" si="128"/>
        <v>4525298.3899999997</v>
      </c>
      <c r="M305" s="164">
        <f t="shared" si="114"/>
        <v>58.512653286578008</v>
      </c>
    </row>
    <row r="306" spans="1:13" s="48" customFormat="1" ht="30" x14ac:dyDescent="0.25">
      <c r="A306" s="65" t="s">
        <v>84</v>
      </c>
      <c r="B306" s="64">
        <v>52</v>
      </c>
      <c r="C306" s="64">
        <v>0</v>
      </c>
      <c r="D306" s="87" t="s">
        <v>13</v>
      </c>
      <c r="E306" s="64">
        <v>852</v>
      </c>
      <c r="F306" s="87"/>
      <c r="G306" s="87"/>
      <c r="H306" s="87" t="s">
        <v>506</v>
      </c>
      <c r="I306" s="87" t="s">
        <v>85</v>
      </c>
      <c r="J306" s="90">
        <f>'6.ВС'!J270</f>
        <v>7733880</v>
      </c>
      <c r="K306" s="90">
        <f>'6.ВС'!K270</f>
        <v>7733880</v>
      </c>
      <c r="L306" s="90">
        <f>'6.ВС'!L270</f>
        <v>4525298.3899999997</v>
      </c>
      <c r="M306" s="164">
        <f t="shared" si="114"/>
        <v>58.512653286578008</v>
      </c>
    </row>
    <row r="307" spans="1:13" s="48" customFormat="1" ht="60" x14ac:dyDescent="0.25">
      <c r="A307" s="172" t="s">
        <v>659</v>
      </c>
      <c r="B307" s="64">
        <v>52</v>
      </c>
      <c r="C307" s="64">
        <v>0</v>
      </c>
      <c r="D307" s="87" t="s">
        <v>30</v>
      </c>
      <c r="E307" s="64"/>
      <c r="F307" s="87"/>
      <c r="G307" s="87"/>
      <c r="H307" s="87"/>
      <c r="I307" s="87"/>
      <c r="J307" s="90">
        <f t="shared" ref="J307:L307" si="129">J308</f>
        <v>54828764.289999999</v>
      </c>
      <c r="K307" s="90">
        <f t="shared" si="129"/>
        <v>54828764.289999999</v>
      </c>
      <c r="L307" s="90">
        <f t="shared" si="129"/>
        <v>0</v>
      </c>
      <c r="M307" s="164">
        <f t="shared" si="114"/>
        <v>0</v>
      </c>
    </row>
    <row r="308" spans="1:13" s="48" customFormat="1" ht="45" x14ac:dyDescent="0.25">
      <c r="A308" s="172" t="s">
        <v>114</v>
      </c>
      <c r="B308" s="64">
        <v>52</v>
      </c>
      <c r="C308" s="64">
        <v>0</v>
      </c>
      <c r="D308" s="67" t="s">
        <v>30</v>
      </c>
      <c r="E308" s="64">
        <v>852</v>
      </c>
      <c r="F308" s="67"/>
      <c r="G308" s="67"/>
      <c r="H308" s="67"/>
      <c r="I308" s="87"/>
      <c r="J308" s="144">
        <f>J309+J312+J315</f>
        <v>54828764.289999999</v>
      </c>
      <c r="K308" s="144">
        <f t="shared" ref="K308:L308" si="130">K309+K312+K315</f>
        <v>54828764.289999999</v>
      </c>
      <c r="L308" s="144">
        <f t="shared" si="130"/>
        <v>0</v>
      </c>
      <c r="M308" s="164">
        <f t="shared" si="114"/>
        <v>0</v>
      </c>
    </row>
    <row r="309" spans="1:13" s="48" customFormat="1" ht="75" x14ac:dyDescent="0.25">
      <c r="A309" s="199" t="s">
        <v>693</v>
      </c>
      <c r="B309" s="64">
        <v>52</v>
      </c>
      <c r="C309" s="64">
        <v>0</v>
      </c>
      <c r="D309" s="67" t="s">
        <v>30</v>
      </c>
      <c r="E309" s="64">
        <v>852</v>
      </c>
      <c r="F309" s="67"/>
      <c r="G309" s="67"/>
      <c r="H309" s="67" t="s">
        <v>694</v>
      </c>
      <c r="I309" s="87"/>
      <c r="J309" s="90">
        <f t="shared" ref="J309:L309" si="131">J310</f>
        <v>2574341</v>
      </c>
      <c r="K309" s="90">
        <f t="shared" si="131"/>
        <v>2574341</v>
      </c>
      <c r="L309" s="90">
        <f t="shared" si="131"/>
        <v>0</v>
      </c>
      <c r="M309" s="164">
        <f t="shared" si="114"/>
        <v>0</v>
      </c>
    </row>
    <row r="310" spans="1:13" s="48" customFormat="1" ht="60" x14ac:dyDescent="0.25">
      <c r="A310" s="65" t="s">
        <v>41</v>
      </c>
      <c r="B310" s="64">
        <v>52</v>
      </c>
      <c r="C310" s="64">
        <v>0</v>
      </c>
      <c r="D310" s="67" t="s">
        <v>30</v>
      </c>
      <c r="E310" s="64">
        <v>852</v>
      </c>
      <c r="F310" s="67"/>
      <c r="G310" s="67"/>
      <c r="H310" s="67" t="s">
        <v>694</v>
      </c>
      <c r="I310" s="87" t="s">
        <v>83</v>
      </c>
      <c r="J310" s="90">
        <f t="shared" ref="J310:L313" si="132">J311</f>
        <v>2574341</v>
      </c>
      <c r="K310" s="90">
        <f t="shared" si="132"/>
        <v>2574341</v>
      </c>
      <c r="L310" s="90">
        <f t="shared" si="132"/>
        <v>0</v>
      </c>
      <c r="M310" s="164">
        <f t="shared" si="114"/>
        <v>0</v>
      </c>
    </row>
    <row r="311" spans="1:13" s="48" customFormat="1" ht="30" x14ac:dyDescent="0.25">
      <c r="A311" s="65" t="s">
        <v>84</v>
      </c>
      <c r="B311" s="64">
        <v>52</v>
      </c>
      <c r="C311" s="64">
        <v>0</v>
      </c>
      <c r="D311" s="67" t="s">
        <v>30</v>
      </c>
      <c r="E311" s="64">
        <v>852</v>
      </c>
      <c r="F311" s="67"/>
      <c r="G311" s="67"/>
      <c r="H311" s="67" t="s">
        <v>694</v>
      </c>
      <c r="I311" s="87" t="s">
        <v>85</v>
      </c>
      <c r="J311" s="90">
        <f>'6.ВС'!J240</f>
        <v>2574341</v>
      </c>
      <c r="K311" s="90">
        <f>'6.ВС'!K240</f>
        <v>2574341</v>
      </c>
      <c r="L311" s="90">
        <f>'6.ВС'!L240</f>
        <v>0</v>
      </c>
      <c r="M311" s="164">
        <f t="shared" si="114"/>
        <v>0</v>
      </c>
    </row>
    <row r="312" spans="1:13" s="48" customFormat="1" ht="45" x14ac:dyDescent="0.25">
      <c r="A312" s="65" t="s">
        <v>690</v>
      </c>
      <c r="B312" s="64">
        <v>52</v>
      </c>
      <c r="C312" s="64">
        <v>0</v>
      </c>
      <c r="D312" s="67" t="s">
        <v>30</v>
      </c>
      <c r="E312" s="64">
        <v>852</v>
      </c>
      <c r="F312" s="67"/>
      <c r="G312" s="67"/>
      <c r="H312" s="67" t="s">
        <v>691</v>
      </c>
      <c r="I312" s="87"/>
      <c r="J312" s="90">
        <f t="shared" si="132"/>
        <v>49254423.289999999</v>
      </c>
      <c r="K312" s="90">
        <f t="shared" si="132"/>
        <v>49254423.289999999</v>
      </c>
      <c r="L312" s="90">
        <f t="shared" si="132"/>
        <v>0</v>
      </c>
      <c r="M312" s="164">
        <f t="shared" si="114"/>
        <v>0</v>
      </c>
    </row>
    <row r="313" spans="1:13" s="48" customFormat="1" ht="60" x14ac:dyDescent="0.25">
      <c r="A313" s="65" t="s">
        <v>41</v>
      </c>
      <c r="B313" s="64">
        <v>52</v>
      </c>
      <c r="C313" s="64">
        <v>0</v>
      </c>
      <c r="D313" s="67" t="s">
        <v>30</v>
      </c>
      <c r="E313" s="64">
        <v>852</v>
      </c>
      <c r="F313" s="67"/>
      <c r="G313" s="67"/>
      <c r="H313" s="67" t="s">
        <v>691</v>
      </c>
      <c r="I313" s="87" t="s">
        <v>83</v>
      </c>
      <c r="J313" s="90">
        <f t="shared" si="132"/>
        <v>49254423.289999999</v>
      </c>
      <c r="K313" s="90">
        <f t="shared" si="132"/>
        <v>49254423.289999999</v>
      </c>
      <c r="L313" s="90">
        <f t="shared" si="132"/>
        <v>0</v>
      </c>
      <c r="M313" s="164">
        <f t="shared" si="114"/>
        <v>0</v>
      </c>
    </row>
    <row r="314" spans="1:13" s="48" customFormat="1" ht="30" x14ac:dyDescent="0.25">
      <c r="A314" s="65" t="s">
        <v>84</v>
      </c>
      <c r="B314" s="64">
        <v>52</v>
      </c>
      <c r="C314" s="64">
        <v>0</v>
      </c>
      <c r="D314" s="67" t="s">
        <v>30</v>
      </c>
      <c r="E314" s="64">
        <v>852</v>
      </c>
      <c r="F314" s="67"/>
      <c r="G314" s="67"/>
      <c r="H314" s="67" t="s">
        <v>691</v>
      </c>
      <c r="I314" s="87" t="s">
        <v>85</v>
      </c>
      <c r="J314" s="90">
        <f>'6.ВС'!J243</f>
        <v>49254423.289999999</v>
      </c>
      <c r="K314" s="90">
        <f>'6.ВС'!K243</f>
        <v>49254423.289999999</v>
      </c>
      <c r="L314" s="90">
        <f>'6.ВС'!L243</f>
        <v>0</v>
      </c>
      <c r="M314" s="164">
        <f t="shared" si="114"/>
        <v>0</v>
      </c>
    </row>
    <row r="315" spans="1:13" s="48" customFormat="1" ht="45" x14ac:dyDescent="0.25">
      <c r="A315" s="187" t="s">
        <v>477</v>
      </c>
      <c r="B315" s="64">
        <v>52</v>
      </c>
      <c r="C315" s="64">
        <v>0</v>
      </c>
      <c r="D315" s="87" t="s">
        <v>30</v>
      </c>
      <c r="E315" s="64">
        <v>852</v>
      </c>
      <c r="F315" s="87"/>
      <c r="G315" s="87"/>
      <c r="H315" s="87" t="s">
        <v>488</v>
      </c>
      <c r="I315" s="87"/>
      <c r="J315" s="90">
        <f>J316</f>
        <v>3000000</v>
      </c>
      <c r="K315" s="90">
        <f t="shared" ref="K315:L316" si="133">K316</f>
        <v>3000000</v>
      </c>
      <c r="L315" s="90">
        <f t="shared" si="133"/>
        <v>0</v>
      </c>
      <c r="M315" s="164">
        <f t="shared" si="114"/>
        <v>0</v>
      </c>
    </row>
    <row r="316" spans="1:13" s="48" customFormat="1" ht="60" x14ac:dyDescent="0.25">
      <c r="A316" s="35" t="s">
        <v>41</v>
      </c>
      <c r="B316" s="64">
        <v>52</v>
      </c>
      <c r="C316" s="64">
        <v>0</v>
      </c>
      <c r="D316" s="67" t="s">
        <v>30</v>
      </c>
      <c r="E316" s="64">
        <v>852</v>
      </c>
      <c r="F316" s="87"/>
      <c r="G316" s="87"/>
      <c r="H316" s="87" t="s">
        <v>488</v>
      </c>
      <c r="I316" s="87" t="s">
        <v>83</v>
      </c>
      <c r="J316" s="90">
        <f>J317</f>
        <v>3000000</v>
      </c>
      <c r="K316" s="90">
        <f t="shared" si="133"/>
        <v>3000000</v>
      </c>
      <c r="L316" s="90">
        <f t="shared" si="133"/>
        <v>0</v>
      </c>
      <c r="M316" s="164">
        <f t="shared" si="114"/>
        <v>0</v>
      </c>
    </row>
    <row r="317" spans="1:13" s="48" customFormat="1" ht="30" x14ac:dyDescent="0.25">
      <c r="A317" s="35" t="s">
        <v>42</v>
      </c>
      <c r="B317" s="64">
        <v>52</v>
      </c>
      <c r="C317" s="64">
        <v>0</v>
      </c>
      <c r="D317" s="67" t="s">
        <v>30</v>
      </c>
      <c r="E317" s="64">
        <v>852</v>
      </c>
      <c r="F317" s="87"/>
      <c r="G317" s="87"/>
      <c r="H317" s="87" t="s">
        <v>488</v>
      </c>
      <c r="I317" s="87" t="s">
        <v>85</v>
      </c>
      <c r="J317" s="90">
        <f>'6.ВС'!J273</f>
        <v>3000000</v>
      </c>
      <c r="K317" s="90">
        <f>'6.ВС'!K273</f>
        <v>3000000</v>
      </c>
      <c r="L317" s="90">
        <f>'6.ВС'!L273</f>
        <v>0</v>
      </c>
      <c r="M317" s="164">
        <f t="shared" si="114"/>
        <v>0</v>
      </c>
    </row>
    <row r="318" spans="1:13" s="48" customFormat="1" ht="30" x14ac:dyDescent="0.25">
      <c r="A318" s="172" t="s">
        <v>184</v>
      </c>
      <c r="B318" s="64">
        <v>52</v>
      </c>
      <c r="C318" s="64">
        <v>0</v>
      </c>
      <c r="D318" s="87" t="s">
        <v>104</v>
      </c>
      <c r="E318" s="64"/>
      <c r="F318" s="87"/>
      <c r="G318" s="87"/>
      <c r="H318" s="87"/>
      <c r="I318" s="87"/>
      <c r="J318" s="90">
        <f t="shared" ref="J318:L321" si="134">J319</f>
        <v>523980</v>
      </c>
      <c r="K318" s="90">
        <f t="shared" si="134"/>
        <v>523980</v>
      </c>
      <c r="L318" s="90">
        <f t="shared" si="134"/>
        <v>523980</v>
      </c>
      <c r="M318" s="164">
        <f t="shared" si="114"/>
        <v>100</v>
      </c>
    </row>
    <row r="319" spans="1:13" s="174" customFormat="1" ht="45" x14ac:dyDescent="0.25">
      <c r="A319" s="172" t="s">
        <v>114</v>
      </c>
      <c r="B319" s="64">
        <v>52</v>
      </c>
      <c r="C319" s="64">
        <v>0</v>
      </c>
      <c r="D319" s="67" t="s">
        <v>104</v>
      </c>
      <c r="E319" s="64">
        <v>852</v>
      </c>
      <c r="F319" s="67"/>
      <c r="G319" s="67"/>
      <c r="H319" s="67"/>
      <c r="I319" s="87"/>
      <c r="J319" s="90">
        <f t="shared" si="134"/>
        <v>523980</v>
      </c>
      <c r="K319" s="90">
        <f t="shared" si="134"/>
        <v>523980</v>
      </c>
      <c r="L319" s="90">
        <f t="shared" si="134"/>
        <v>523980</v>
      </c>
      <c r="M319" s="164">
        <f t="shared" si="114"/>
        <v>100</v>
      </c>
    </row>
    <row r="320" spans="1:13" s="48" customFormat="1" ht="30" x14ac:dyDescent="0.25">
      <c r="A320" s="172" t="s">
        <v>121</v>
      </c>
      <c r="B320" s="64">
        <v>52</v>
      </c>
      <c r="C320" s="64">
        <v>0</v>
      </c>
      <c r="D320" s="87" t="s">
        <v>104</v>
      </c>
      <c r="E320" s="64">
        <v>852</v>
      </c>
      <c r="F320" s="87" t="s">
        <v>78</v>
      </c>
      <c r="G320" s="87" t="s">
        <v>44</v>
      </c>
      <c r="H320" s="87" t="s">
        <v>185</v>
      </c>
      <c r="I320" s="87"/>
      <c r="J320" s="90">
        <f t="shared" si="134"/>
        <v>523980</v>
      </c>
      <c r="K320" s="90">
        <f t="shared" si="134"/>
        <v>523980</v>
      </c>
      <c r="L320" s="90">
        <f t="shared" si="134"/>
        <v>523980</v>
      </c>
      <c r="M320" s="164">
        <f t="shared" si="114"/>
        <v>100</v>
      </c>
    </row>
    <row r="321" spans="1:13" s="48" customFormat="1" ht="60" x14ac:dyDescent="0.25">
      <c r="A321" s="35" t="s">
        <v>41</v>
      </c>
      <c r="B321" s="64">
        <v>52</v>
      </c>
      <c r="C321" s="64">
        <v>0</v>
      </c>
      <c r="D321" s="87" t="s">
        <v>104</v>
      </c>
      <c r="E321" s="64">
        <v>852</v>
      </c>
      <c r="F321" s="87" t="s">
        <v>78</v>
      </c>
      <c r="G321" s="87" t="s">
        <v>44</v>
      </c>
      <c r="H321" s="87" t="s">
        <v>185</v>
      </c>
      <c r="I321" s="87" t="s">
        <v>83</v>
      </c>
      <c r="J321" s="90">
        <f t="shared" si="134"/>
        <v>523980</v>
      </c>
      <c r="K321" s="90">
        <f t="shared" si="134"/>
        <v>523980</v>
      </c>
      <c r="L321" s="90">
        <f t="shared" si="134"/>
        <v>523980</v>
      </c>
      <c r="M321" s="164">
        <f t="shared" si="114"/>
        <v>100</v>
      </c>
    </row>
    <row r="322" spans="1:13" s="48" customFormat="1" ht="30" x14ac:dyDescent="0.25">
      <c r="A322" s="35" t="s">
        <v>84</v>
      </c>
      <c r="B322" s="64">
        <v>52</v>
      </c>
      <c r="C322" s="64">
        <v>0</v>
      </c>
      <c r="D322" s="87" t="s">
        <v>104</v>
      </c>
      <c r="E322" s="64">
        <v>852</v>
      </c>
      <c r="F322" s="87" t="s">
        <v>78</v>
      </c>
      <c r="G322" s="87" t="s">
        <v>44</v>
      </c>
      <c r="H322" s="87" t="s">
        <v>185</v>
      </c>
      <c r="I322" s="87" t="s">
        <v>85</v>
      </c>
      <c r="J322" s="90">
        <f>'6.ВС'!J276</f>
        <v>523980</v>
      </c>
      <c r="K322" s="90">
        <f>'6.ВС'!K276</f>
        <v>523980</v>
      </c>
      <c r="L322" s="90">
        <f>'6.ВС'!L276</f>
        <v>523980</v>
      </c>
      <c r="M322" s="164">
        <f t="shared" si="114"/>
        <v>100</v>
      </c>
    </row>
    <row r="323" spans="1:13" s="48" customFormat="1" ht="30" x14ac:dyDescent="0.25">
      <c r="A323" s="172" t="s">
        <v>183</v>
      </c>
      <c r="B323" s="64">
        <v>52</v>
      </c>
      <c r="C323" s="64">
        <v>0</v>
      </c>
      <c r="D323" s="87" t="s">
        <v>78</v>
      </c>
      <c r="E323" s="64"/>
      <c r="F323" s="87"/>
      <c r="G323" s="87"/>
      <c r="H323" s="87"/>
      <c r="I323" s="87"/>
      <c r="J323" s="90">
        <f t="shared" ref="J323:L328" si="135">J324</f>
        <v>123400</v>
      </c>
      <c r="K323" s="90">
        <f t="shared" si="135"/>
        <v>123400</v>
      </c>
      <c r="L323" s="90">
        <f t="shared" si="135"/>
        <v>0</v>
      </c>
      <c r="M323" s="164">
        <f t="shared" si="114"/>
        <v>0</v>
      </c>
    </row>
    <row r="324" spans="1:13" s="48" customFormat="1" ht="45" x14ac:dyDescent="0.25">
      <c r="A324" s="172" t="s">
        <v>114</v>
      </c>
      <c r="B324" s="64">
        <v>52</v>
      </c>
      <c r="C324" s="64">
        <v>0</v>
      </c>
      <c r="D324" s="67" t="s">
        <v>78</v>
      </c>
      <c r="E324" s="64">
        <v>852</v>
      </c>
      <c r="F324" s="67"/>
      <c r="G324" s="67"/>
      <c r="H324" s="67"/>
      <c r="I324" s="87"/>
      <c r="J324" s="90">
        <f t="shared" si="135"/>
        <v>123400</v>
      </c>
      <c r="K324" s="90">
        <f t="shared" si="135"/>
        <v>123400</v>
      </c>
      <c r="L324" s="90">
        <f t="shared" si="135"/>
        <v>0</v>
      </c>
      <c r="M324" s="164">
        <f t="shared" si="114"/>
        <v>0</v>
      </c>
    </row>
    <row r="325" spans="1:13" s="48" customFormat="1" ht="30" x14ac:dyDescent="0.25">
      <c r="A325" s="172" t="s">
        <v>125</v>
      </c>
      <c r="B325" s="64">
        <v>52</v>
      </c>
      <c r="C325" s="64">
        <v>0</v>
      </c>
      <c r="D325" s="87" t="s">
        <v>78</v>
      </c>
      <c r="E325" s="64">
        <v>852</v>
      </c>
      <c r="F325" s="87" t="s">
        <v>78</v>
      </c>
      <c r="G325" s="87" t="s">
        <v>78</v>
      </c>
      <c r="H325" s="87" t="s">
        <v>222</v>
      </c>
      <c r="I325" s="87"/>
      <c r="J325" s="90">
        <f t="shared" ref="J325:L325" si="136">J326+J328</f>
        <v>123400</v>
      </c>
      <c r="K325" s="90">
        <f t="shared" si="136"/>
        <v>123400</v>
      </c>
      <c r="L325" s="90">
        <f t="shared" si="136"/>
        <v>0</v>
      </c>
      <c r="M325" s="164">
        <f t="shared" si="114"/>
        <v>0</v>
      </c>
    </row>
    <row r="326" spans="1:13" s="48" customFormat="1" ht="120" x14ac:dyDescent="0.25">
      <c r="A326" s="95" t="s">
        <v>15</v>
      </c>
      <c r="B326" s="64">
        <v>52</v>
      </c>
      <c r="C326" s="64">
        <v>0</v>
      </c>
      <c r="D326" s="87" t="s">
        <v>78</v>
      </c>
      <c r="E326" s="64">
        <v>852</v>
      </c>
      <c r="F326" s="87" t="s">
        <v>78</v>
      </c>
      <c r="G326" s="87" t="s">
        <v>78</v>
      </c>
      <c r="H326" s="87" t="s">
        <v>222</v>
      </c>
      <c r="I326" s="87" t="s">
        <v>17</v>
      </c>
      <c r="J326" s="90">
        <f t="shared" ref="J326:L326" si="137">J327</f>
        <v>16900</v>
      </c>
      <c r="K326" s="90">
        <f t="shared" si="137"/>
        <v>16900</v>
      </c>
      <c r="L326" s="90">
        <f t="shared" si="137"/>
        <v>0</v>
      </c>
      <c r="M326" s="164">
        <f t="shared" ref="M326:M385" si="138">L326/K326*100</f>
        <v>0</v>
      </c>
    </row>
    <row r="327" spans="1:13" s="48" customFormat="1" ht="30" x14ac:dyDescent="0.25">
      <c r="A327" s="35" t="s">
        <v>7</v>
      </c>
      <c r="B327" s="64">
        <v>52</v>
      </c>
      <c r="C327" s="64">
        <v>0</v>
      </c>
      <c r="D327" s="87" t="s">
        <v>78</v>
      </c>
      <c r="E327" s="64">
        <v>852</v>
      </c>
      <c r="F327" s="87" t="s">
        <v>78</v>
      </c>
      <c r="G327" s="87" t="s">
        <v>78</v>
      </c>
      <c r="H327" s="87" t="s">
        <v>222</v>
      </c>
      <c r="I327" s="87" t="s">
        <v>52</v>
      </c>
      <c r="J327" s="90">
        <f>'6.ВС'!J296</f>
        <v>16900</v>
      </c>
      <c r="K327" s="90">
        <f>'6.ВС'!K296</f>
        <v>16900</v>
      </c>
      <c r="L327" s="90">
        <f>'6.ВС'!L296</f>
        <v>0</v>
      </c>
      <c r="M327" s="164">
        <f t="shared" si="138"/>
        <v>0</v>
      </c>
    </row>
    <row r="328" spans="1:13" s="48" customFormat="1" ht="45" x14ac:dyDescent="0.25">
      <c r="A328" s="35" t="s">
        <v>20</v>
      </c>
      <c r="B328" s="64">
        <v>52</v>
      </c>
      <c r="C328" s="64">
        <v>0</v>
      </c>
      <c r="D328" s="87" t="s">
        <v>78</v>
      </c>
      <c r="E328" s="64">
        <v>852</v>
      </c>
      <c r="F328" s="87" t="s">
        <v>78</v>
      </c>
      <c r="G328" s="87" t="s">
        <v>78</v>
      </c>
      <c r="H328" s="87" t="s">
        <v>222</v>
      </c>
      <c r="I328" s="87" t="s">
        <v>21</v>
      </c>
      <c r="J328" s="90">
        <f t="shared" si="135"/>
        <v>106500</v>
      </c>
      <c r="K328" s="90">
        <f t="shared" si="135"/>
        <v>106500</v>
      </c>
      <c r="L328" s="90">
        <f t="shared" si="135"/>
        <v>0</v>
      </c>
      <c r="M328" s="164">
        <f t="shared" si="138"/>
        <v>0</v>
      </c>
    </row>
    <row r="329" spans="1:13" s="48" customFormat="1" ht="60" x14ac:dyDescent="0.25">
      <c r="A329" s="35" t="s">
        <v>9</v>
      </c>
      <c r="B329" s="64">
        <v>52</v>
      </c>
      <c r="C329" s="64">
        <v>0</v>
      </c>
      <c r="D329" s="87" t="s">
        <v>78</v>
      </c>
      <c r="E329" s="64">
        <v>852</v>
      </c>
      <c r="F329" s="87" t="s">
        <v>78</v>
      </c>
      <c r="G329" s="87" t="s">
        <v>78</v>
      </c>
      <c r="H329" s="87" t="s">
        <v>222</v>
      </c>
      <c r="I329" s="87" t="s">
        <v>22</v>
      </c>
      <c r="J329" s="90">
        <f>'6.ВС'!J298</f>
        <v>106500</v>
      </c>
      <c r="K329" s="90">
        <f>'6.ВС'!K298</f>
        <v>106500</v>
      </c>
      <c r="L329" s="90">
        <f>'6.ВС'!L298</f>
        <v>0</v>
      </c>
      <c r="M329" s="164">
        <f t="shared" si="138"/>
        <v>0</v>
      </c>
    </row>
    <row r="330" spans="1:13" s="48" customFormat="1" ht="60" x14ac:dyDescent="0.25">
      <c r="A330" s="172" t="s">
        <v>661</v>
      </c>
      <c r="B330" s="64">
        <v>52</v>
      </c>
      <c r="C330" s="64">
        <v>0</v>
      </c>
      <c r="D330" s="87" t="s">
        <v>58</v>
      </c>
      <c r="E330" s="64"/>
      <c r="F330" s="87"/>
      <c r="G330" s="87"/>
      <c r="H330" s="87"/>
      <c r="I330" s="87"/>
      <c r="J330" s="90">
        <f t="shared" ref="J330:L330" si="139">J331</f>
        <v>7861140</v>
      </c>
      <c r="K330" s="90">
        <f t="shared" si="139"/>
        <v>5365540</v>
      </c>
      <c r="L330" s="90">
        <f t="shared" si="139"/>
        <v>2352653.7999999998</v>
      </c>
      <c r="M330" s="164">
        <f t="shared" si="138"/>
        <v>43.847474811482158</v>
      </c>
    </row>
    <row r="331" spans="1:13" s="48" customFormat="1" ht="45" x14ac:dyDescent="0.25">
      <c r="A331" s="172" t="s">
        <v>114</v>
      </c>
      <c r="B331" s="64">
        <v>52</v>
      </c>
      <c r="C331" s="64">
        <v>0</v>
      </c>
      <c r="D331" s="67" t="s">
        <v>58</v>
      </c>
      <c r="E331" s="64">
        <v>852</v>
      </c>
      <c r="F331" s="67"/>
      <c r="G331" s="67"/>
      <c r="H331" s="67"/>
      <c r="I331" s="87"/>
      <c r="J331" s="90">
        <f>J332+J335+J338</f>
        <v>7861140</v>
      </c>
      <c r="K331" s="90">
        <f t="shared" ref="K331:L331" si="140">K332+K335+K338</f>
        <v>5365540</v>
      </c>
      <c r="L331" s="90">
        <f t="shared" si="140"/>
        <v>2352653.7999999998</v>
      </c>
      <c r="M331" s="164">
        <f t="shared" si="138"/>
        <v>43.847474811482158</v>
      </c>
    </row>
    <row r="332" spans="1:13" s="48" customFormat="1" ht="75" x14ac:dyDescent="0.25">
      <c r="A332" s="172" t="s">
        <v>128</v>
      </c>
      <c r="B332" s="64">
        <v>52</v>
      </c>
      <c r="C332" s="64">
        <v>0</v>
      </c>
      <c r="D332" s="87" t="s">
        <v>58</v>
      </c>
      <c r="E332" s="64">
        <v>852</v>
      </c>
      <c r="F332" s="87" t="s">
        <v>93</v>
      </c>
      <c r="G332" s="87" t="s">
        <v>46</v>
      </c>
      <c r="H332" s="87" t="s">
        <v>182</v>
      </c>
      <c r="I332" s="87"/>
      <c r="J332" s="90">
        <f>J333</f>
        <v>267600</v>
      </c>
      <c r="K332" s="90">
        <f t="shared" ref="K332:L333" si="141">K333</f>
        <v>267600</v>
      </c>
      <c r="L332" s="90">
        <f t="shared" si="141"/>
        <v>45200</v>
      </c>
      <c r="M332" s="164">
        <f t="shared" si="138"/>
        <v>16.890881913303438</v>
      </c>
    </row>
    <row r="333" spans="1:13" s="48" customFormat="1" ht="30" x14ac:dyDescent="0.25">
      <c r="A333" s="95" t="s">
        <v>96</v>
      </c>
      <c r="B333" s="64">
        <v>52</v>
      </c>
      <c r="C333" s="64">
        <v>0</v>
      </c>
      <c r="D333" s="87" t="s">
        <v>58</v>
      </c>
      <c r="E333" s="64">
        <v>852</v>
      </c>
      <c r="F333" s="87" t="s">
        <v>93</v>
      </c>
      <c r="G333" s="87" t="s">
        <v>46</v>
      </c>
      <c r="H333" s="87" t="s">
        <v>182</v>
      </c>
      <c r="I333" s="87" t="s">
        <v>97</v>
      </c>
      <c r="J333" s="90">
        <f>J334</f>
        <v>267600</v>
      </c>
      <c r="K333" s="90">
        <f t="shared" si="141"/>
        <v>267600</v>
      </c>
      <c r="L333" s="90">
        <f t="shared" si="141"/>
        <v>45200</v>
      </c>
      <c r="M333" s="164">
        <f t="shared" si="138"/>
        <v>16.890881913303438</v>
      </c>
    </row>
    <row r="334" spans="1:13" s="48" customFormat="1" ht="45" x14ac:dyDescent="0.25">
      <c r="A334" s="95" t="s">
        <v>98</v>
      </c>
      <c r="B334" s="64">
        <v>52</v>
      </c>
      <c r="C334" s="64">
        <v>0</v>
      </c>
      <c r="D334" s="87" t="s">
        <v>58</v>
      </c>
      <c r="E334" s="64">
        <v>852</v>
      </c>
      <c r="F334" s="87" t="s">
        <v>93</v>
      </c>
      <c r="G334" s="87" t="s">
        <v>46</v>
      </c>
      <c r="H334" s="87" t="s">
        <v>182</v>
      </c>
      <c r="I334" s="87" t="s">
        <v>99</v>
      </c>
      <c r="J334" s="90">
        <f>'6.ВС'!J325</f>
        <v>267600</v>
      </c>
      <c r="K334" s="90">
        <f>'6.ВС'!K325</f>
        <v>267600</v>
      </c>
      <c r="L334" s="90">
        <f>'6.ВС'!L325</f>
        <v>45200</v>
      </c>
      <c r="M334" s="164">
        <f t="shared" si="138"/>
        <v>16.890881913303438</v>
      </c>
    </row>
    <row r="335" spans="1:13" s="48" customFormat="1" ht="180" x14ac:dyDescent="0.25">
      <c r="A335" s="172" t="s">
        <v>687</v>
      </c>
      <c r="B335" s="64">
        <v>52</v>
      </c>
      <c r="C335" s="64">
        <v>0</v>
      </c>
      <c r="D335" s="87" t="s">
        <v>58</v>
      </c>
      <c r="E335" s="64">
        <v>852</v>
      </c>
      <c r="F335" s="87"/>
      <c r="G335" s="87"/>
      <c r="H335" s="87" t="s">
        <v>246</v>
      </c>
      <c r="I335" s="87"/>
      <c r="J335" s="90">
        <f t="shared" ref="J335:L336" si="142">J336</f>
        <v>47000</v>
      </c>
      <c r="K335" s="90">
        <f t="shared" si="142"/>
        <v>43000</v>
      </c>
      <c r="L335" s="90">
        <f t="shared" si="142"/>
        <v>7000</v>
      </c>
      <c r="M335" s="164">
        <f t="shared" si="138"/>
        <v>16.279069767441861</v>
      </c>
    </row>
    <row r="336" spans="1:13" s="48" customFormat="1" ht="45" x14ac:dyDescent="0.25">
      <c r="A336" s="35" t="s">
        <v>20</v>
      </c>
      <c r="B336" s="64">
        <v>52</v>
      </c>
      <c r="C336" s="64">
        <v>0</v>
      </c>
      <c r="D336" s="87" t="s">
        <v>58</v>
      </c>
      <c r="E336" s="64">
        <v>852</v>
      </c>
      <c r="F336" s="67" t="s">
        <v>93</v>
      </c>
      <c r="G336" s="67" t="s">
        <v>104</v>
      </c>
      <c r="H336" s="87" t="s">
        <v>246</v>
      </c>
      <c r="I336" s="87" t="s">
        <v>21</v>
      </c>
      <c r="J336" s="90">
        <f t="shared" si="142"/>
        <v>47000</v>
      </c>
      <c r="K336" s="90">
        <f t="shared" si="142"/>
        <v>43000</v>
      </c>
      <c r="L336" s="90">
        <f t="shared" si="142"/>
        <v>7000</v>
      </c>
      <c r="M336" s="164">
        <f t="shared" si="138"/>
        <v>16.279069767441861</v>
      </c>
    </row>
    <row r="337" spans="1:13" s="48" customFormat="1" ht="60" x14ac:dyDescent="0.25">
      <c r="A337" s="35" t="s">
        <v>9</v>
      </c>
      <c r="B337" s="64">
        <v>52</v>
      </c>
      <c r="C337" s="64">
        <v>0</v>
      </c>
      <c r="D337" s="87" t="s">
        <v>58</v>
      </c>
      <c r="E337" s="64">
        <v>852</v>
      </c>
      <c r="F337" s="67" t="s">
        <v>93</v>
      </c>
      <c r="G337" s="67" t="s">
        <v>104</v>
      </c>
      <c r="H337" s="87" t="s">
        <v>246</v>
      </c>
      <c r="I337" s="87" t="s">
        <v>22</v>
      </c>
      <c r="J337" s="90">
        <f>'6.ВС'!J333</f>
        <v>47000</v>
      </c>
      <c r="K337" s="90">
        <f>'6.ВС'!K333</f>
        <v>43000</v>
      </c>
      <c r="L337" s="90">
        <f>'6.ВС'!L333</f>
        <v>7000</v>
      </c>
      <c r="M337" s="164">
        <f t="shared" si="138"/>
        <v>16.279069767441861</v>
      </c>
    </row>
    <row r="338" spans="1:13" s="48" customFormat="1" ht="135" x14ac:dyDescent="0.25">
      <c r="A338" s="35" t="s">
        <v>685</v>
      </c>
      <c r="B338" s="64">
        <v>52</v>
      </c>
      <c r="C338" s="64">
        <v>0</v>
      </c>
      <c r="D338" s="87" t="s">
        <v>58</v>
      </c>
      <c r="E338" s="64">
        <v>852</v>
      </c>
      <c r="F338" s="87" t="s">
        <v>93</v>
      </c>
      <c r="G338" s="87" t="s">
        <v>13</v>
      </c>
      <c r="H338" s="87" t="s">
        <v>247</v>
      </c>
      <c r="I338" s="87"/>
      <c r="J338" s="90">
        <f t="shared" ref="J338:L338" si="143">J339</f>
        <v>7546540</v>
      </c>
      <c r="K338" s="90">
        <f t="shared" si="143"/>
        <v>5054940</v>
      </c>
      <c r="L338" s="90">
        <f t="shared" si="143"/>
        <v>2300453.7999999998</v>
      </c>
      <c r="M338" s="164">
        <f t="shared" si="138"/>
        <v>45.509022856848944</v>
      </c>
    </row>
    <row r="339" spans="1:13" s="48" customFormat="1" ht="30" x14ac:dyDescent="0.25">
      <c r="A339" s="95" t="s">
        <v>96</v>
      </c>
      <c r="B339" s="64">
        <v>52</v>
      </c>
      <c r="C339" s="64">
        <v>0</v>
      </c>
      <c r="D339" s="87" t="s">
        <v>58</v>
      </c>
      <c r="E339" s="64">
        <v>852</v>
      </c>
      <c r="F339" s="87" t="s">
        <v>93</v>
      </c>
      <c r="G339" s="87" t="s">
        <v>13</v>
      </c>
      <c r="H339" s="87" t="s">
        <v>247</v>
      </c>
      <c r="I339" s="87" t="s">
        <v>97</v>
      </c>
      <c r="J339" s="90">
        <f t="shared" ref="J339:L339" si="144">J340+J341</f>
        <v>7546540</v>
      </c>
      <c r="K339" s="90">
        <f t="shared" si="144"/>
        <v>5054940</v>
      </c>
      <c r="L339" s="90">
        <f t="shared" si="144"/>
        <v>2300453.7999999998</v>
      </c>
      <c r="M339" s="164">
        <f t="shared" si="138"/>
        <v>45.509022856848944</v>
      </c>
    </row>
    <row r="340" spans="1:13" s="48" customFormat="1" ht="30" x14ac:dyDescent="0.25">
      <c r="A340" s="95" t="s">
        <v>105</v>
      </c>
      <c r="B340" s="64">
        <v>52</v>
      </c>
      <c r="C340" s="64">
        <v>0</v>
      </c>
      <c r="D340" s="87" t="s">
        <v>58</v>
      </c>
      <c r="E340" s="64">
        <v>852</v>
      </c>
      <c r="F340" s="87" t="s">
        <v>93</v>
      </c>
      <c r="G340" s="87" t="s">
        <v>13</v>
      </c>
      <c r="H340" s="87" t="s">
        <v>247</v>
      </c>
      <c r="I340" s="87" t="s">
        <v>106</v>
      </c>
      <c r="J340" s="90">
        <f>'6.ВС'!J328</f>
        <v>5587309</v>
      </c>
      <c r="K340" s="90">
        <f>'6.ВС'!K328</f>
        <v>3521497</v>
      </c>
      <c r="L340" s="90">
        <f>'6.ВС'!L328</f>
        <v>1640771.24</v>
      </c>
      <c r="M340" s="164">
        <f t="shared" si="138"/>
        <v>46.593004054809647</v>
      </c>
    </row>
    <row r="341" spans="1:13" s="48" customFormat="1" ht="45" x14ac:dyDescent="0.25">
      <c r="A341" s="95" t="s">
        <v>98</v>
      </c>
      <c r="B341" s="64">
        <v>52</v>
      </c>
      <c r="C341" s="64">
        <v>0</v>
      </c>
      <c r="D341" s="87" t="s">
        <v>58</v>
      </c>
      <c r="E341" s="64">
        <v>852</v>
      </c>
      <c r="F341" s="87" t="s">
        <v>93</v>
      </c>
      <c r="G341" s="87" t="s">
        <v>46</v>
      </c>
      <c r="H341" s="87" t="s">
        <v>247</v>
      </c>
      <c r="I341" s="87" t="s">
        <v>99</v>
      </c>
      <c r="J341" s="90">
        <f>'6.ВС'!J329</f>
        <v>1959231</v>
      </c>
      <c r="K341" s="90">
        <f>'6.ВС'!K329</f>
        <v>1533443</v>
      </c>
      <c r="L341" s="90">
        <f>'6.ВС'!L329</f>
        <v>659682.56000000006</v>
      </c>
      <c r="M341" s="164">
        <f t="shared" si="138"/>
        <v>43.019698808498262</v>
      </c>
    </row>
    <row r="342" spans="1:13" s="48" customFormat="1" ht="45" x14ac:dyDescent="0.25">
      <c r="A342" s="172" t="s">
        <v>674</v>
      </c>
      <c r="B342" s="64">
        <v>53</v>
      </c>
      <c r="C342" s="64"/>
      <c r="D342" s="67"/>
      <c r="E342" s="64"/>
      <c r="F342" s="67"/>
      <c r="G342" s="67"/>
      <c r="H342" s="67"/>
      <c r="I342" s="87"/>
      <c r="J342" s="90">
        <f t="shared" ref="J342:L342" si="145">J343+J353</f>
        <v>8901900</v>
      </c>
      <c r="K342" s="90">
        <f t="shared" si="145"/>
        <v>8901900</v>
      </c>
      <c r="L342" s="90">
        <f t="shared" si="145"/>
        <v>3943683.54</v>
      </c>
      <c r="M342" s="164">
        <f t="shared" si="138"/>
        <v>44.301593367708023</v>
      </c>
    </row>
    <row r="343" spans="1:13" s="48" customFormat="1" ht="90" x14ac:dyDescent="0.25">
      <c r="A343" s="172" t="s">
        <v>662</v>
      </c>
      <c r="B343" s="64">
        <v>53</v>
      </c>
      <c r="C343" s="64">
        <v>0</v>
      </c>
      <c r="D343" s="67" t="s">
        <v>11</v>
      </c>
      <c r="E343" s="64"/>
      <c r="F343" s="67"/>
      <c r="G343" s="67"/>
      <c r="H343" s="67"/>
      <c r="I343" s="87"/>
      <c r="J343" s="90">
        <f t="shared" ref="J343:L343" si="146">J344</f>
        <v>6183900</v>
      </c>
      <c r="K343" s="90">
        <f t="shared" si="146"/>
        <v>6183900</v>
      </c>
      <c r="L343" s="90">
        <f t="shared" si="146"/>
        <v>2664185.54</v>
      </c>
      <c r="M343" s="164">
        <f t="shared" si="138"/>
        <v>43.082610326816415</v>
      </c>
    </row>
    <row r="344" spans="1:13" s="48" customFormat="1" ht="45" x14ac:dyDescent="0.25">
      <c r="A344" s="172" t="s">
        <v>131</v>
      </c>
      <c r="B344" s="64">
        <v>53</v>
      </c>
      <c r="C344" s="64">
        <v>0</v>
      </c>
      <c r="D344" s="87" t="s">
        <v>11</v>
      </c>
      <c r="E344" s="64">
        <v>853</v>
      </c>
      <c r="F344" s="87"/>
      <c r="G344" s="87"/>
      <c r="H344" s="87"/>
      <c r="I344" s="87"/>
      <c r="J344" s="90">
        <f t="shared" ref="J344:L344" si="147">J345+J350</f>
        <v>6183900</v>
      </c>
      <c r="K344" s="90">
        <f t="shared" si="147"/>
        <v>6183900</v>
      </c>
      <c r="L344" s="90">
        <f t="shared" si="147"/>
        <v>2664185.54</v>
      </c>
      <c r="M344" s="164">
        <f t="shared" si="138"/>
        <v>43.082610326816415</v>
      </c>
    </row>
    <row r="345" spans="1:13" s="48" customFormat="1" ht="45" x14ac:dyDescent="0.25">
      <c r="A345" s="172" t="s">
        <v>19</v>
      </c>
      <c r="B345" s="64">
        <v>53</v>
      </c>
      <c r="C345" s="64">
        <v>0</v>
      </c>
      <c r="D345" s="87" t="s">
        <v>11</v>
      </c>
      <c r="E345" s="216">
        <v>853</v>
      </c>
      <c r="F345" s="87" t="s">
        <v>16</v>
      </c>
      <c r="G345" s="87" t="s">
        <v>104</v>
      </c>
      <c r="H345" s="87" t="s">
        <v>190</v>
      </c>
      <c r="I345" s="87"/>
      <c r="J345" s="90">
        <f t="shared" ref="J345:L345" si="148">J346+J348</f>
        <v>6181500</v>
      </c>
      <c r="K345" s="90">
        <f t="shared" si="148"/>
        <v>6181500</v>
      </c>
      <c r="L345" s="90">
        <f t="shared" si="148"/>
        <v>2664185.54</v>
      </c>
      <c r="M345" s="164">
        <f t="shared" si="138"/>
        <v>43.099337377659147</v>
      </c>
    </row>
    <row r="346" spans="1:13" s="48" customFormat="1" ht="120" x14ac:dyDescent="0.25">
      <c r="A346" s="95" t="s">
        <v>15</v>
      </c>
      <c r="B346" s="64">
        <v>53</v>
      </c>
      <c r="C346" s="64">
        <v>0</v>
      </c>
      <c r="D346" s="87" t="s">
        <v>11</v>
      </c>
      <c r="E346" s="216">
        <v>853</v>
      </c>
      <c r="F346" s="87" t="s">
        <v>11</v>
      </c>
      <c r="G346" s="87" t="s">
        <v>104</v>
      </c>
      <c r="H346" s="87" t="s">
        <v>190</v>
      </c>
      <c r="I346" s="87" t="s">
        <v>17</v>
      </c>
      <c r="J346" s="90">
        <f t="shared" ref="J346:L346" si="149">J347</f>
        <v>5913700</v>
      </c>
      <c r="K346" s="90">
        <f t="shared" si="149"/>
        <v>5913700</v>
      </c>
      <c r="L346" s="90">
        <f t="shared" si="149"/>
        <v>2577802.7000000002</v>
      </c>
      <c r="M346" s="164">
        <f t="shared" si="138"/>
        <v>43.590352909346095</v>
      </c>
    </row>
    <row r="347" spans="1:13" s="48" customFormat="1" ht="45" x14ac:dyDescent="0.25">
      <c r="A347" s="95" t="s">
        <v>8</v>
      </c>
      <c r="B347" s="64">
        <v>53</v>
      </c>
      <c r="C347" s="64">
        <v>0</v>
      </c>
      <c r="D347" s="87" t="s">
        <v>11</v>
      </c>
      <c r="E347" s="216">
        <v>853</v>
      </c>
      <c r="F347" s="87" t="s">
        <v>11</v>
      </c>
      <c r="G347" s="87" t="s">
        <v>104</v>
      </c>
      <c r="H347" s="87" t="s">
        <v>190</v>
      </c>
      <c r="I347" s="87" t="s">
        <v>18</v>
      </c>
      <c r="J347" s="90">
        <f>'6.ВС'!J339</f>
        <v>5913700</v>
      </c>
      <c r="K347" s="90">
        <f>'6.ВС'!K339</f>
        <v>5913700</v>
      </c>
      <c r="L347" s="90">
        <f>'6.ВС'!L339</f>
        <v>2577802.7000000002</v>
      </c>
      <c r="M347" s="164">
        <f t="shared" si="138"/>
        <v>43.590352909346095</v>
      </c>
    </row>
    <row r="348" spans="1:13" s="174" customFormat="1" ht="45" x14ac:dyDescent="0.25">
      <c r="A348" s="35" t="s">
        <v>20</v>
      </c>
      <c r="B348" s="64">
        <v>53</v>
      </c>
      <c r="C348" s="64">
        <v>0</v>
      </c>
      <c r="D348" s="87" t="s">
        <v>11</v>
      </c>
      <c r="E348" s="216">
        <v>853</v>
      </c>
      <c r="F348" s="87" t="s">
        <v>11</v>
      </c>
      <c r="G348" s="87" t="s">
        <v>104</v>
      </c>
      <c r="H348" s="87" t="s">
        <v>190</v>
      </c>
      <c r="I348" s="87" t="s">
        <v>21</v>
      </c>
      <c r="J348" s="188">
        <f t="shared" ref="J348:L348" si="150">J349</f>
        <v>267800</v>
      </c>
      <c r="K348" s="188">
        <f t="shared" si="150"/>
        <v>267800</v>
      </c>
      <c r="L348" s="188">
        <f t="shared" si="150"/>
        <v>86382.84</v>
      </c>
      <c r="M348" s="164">
        <f t="shared" si="138"/>
        <v>32.256474981329347</v>
      </c>
    </row>
    <row r="349" spans="1:13" s="174" customFormat="1" ht="60" x14ac:dyDescent="0.25">
      <c r="A349" s="35" t="s">
        <v>9</v>
      </c>
      <c r="B349" s="64">
        <v>53</v>
      </c>
      <c r="C349" s="64">
        <v>0</v>
      </c>
      <c r="D349" s="87" t="s">
        <v>11</v>
      </c>
      <c r="E349" s="216">
        <v>853</v>
      </c>
      <c r="F349" s="87" t="s">
        <v>11</v>
      </c>
      <c r="G349" s="87" t="s">
        <v>104</v>
      </c>
      <c r="H349" s="87" t="s">
        <v>190</v>
      </c>
      <c r="I349" s="87" t="s">
        <v>22</v>
      </c>
      <c r="J349" s="188">
        <f>'6.ВС'!J341</f>
        <v>267800</v>
      </c>
      <c r="K349" s="188">
        <f>'6.ВС'!K341</f>
        <v>267800</v>
      </c>
      <c r="L349" s="188">
        <f>'6.ВС'!L341</f>
        <v>86382.84</v>
      </c>
      <c r="M349" s="164">
        <f t="shared" si="138"/>
        <v>32.256474981329347</v>
      </c>
    </row>
    <row r="350" spans="1:13" s="48" customFormat="1" ht="135" x14ac:dyDescent="0.25">
      <c r="A350" s="187" t="s">
        <v>262</v>
      </c>
      <c r="B350" s="64">
        <v>53</v>
      </c>
      <c r="C350" s="64">
        <v>0</v>
      </c>
      <c r="D350" s="87" t="s">
        <v>11</v>
      </c>
      <c r="E350" s="216">
        <v>853</v>
      </c>
      <c r="F350" s="87"/>
      <c r="G350" s="87"/>
      <c r="H350" s="87" t="s">
        <v>264</v>
      </c>
      <c r="I350" s="87"/>
      <c r="J350" s="90">
        <f t="shared" ref="J350:L351" si="151">J351</f>
        <v>2400</v>
      </c>
      <c r="K350" s="90">
        <f t="shared" si="151"/>
        <v>2400</v>
      </c>
      <c r="L350" s="90">
        <f t="shared" si="151"/>
        <v>0</v>
      </c>
      <c r="M350" s="164">
        <f t="shared" si="138"/>
        <v>0</v>
      </c>
    </row>
    <row r="351" spans="1:13" s="48" customFormat="1" ht="45" x14ac:dyDescent="0.25">
      <c r="A351" s="35" t="s">
        <v>20</v>
      </c>
      <c r="B351" s="64">
        <v>53</v>
      </c>
      <c r="C351" s="64">
        <v>0</v>
      </c>
      <c r="D351" s="87" t="s">
        <v>11</v>
      </c>
      <c r="E351" s="216">
        <v>853</v>
      </c>
      <c r="F351" s="87"/>
      <c r="G351" s="87"/>
      <c r="H351" s="87" t="s">
        <v>264</v>
      </c>
      <c r="I351" s="87" t="s">
        <v>21</v>
      </c>
      <c r="J351" s="90">
        <f t="shared" si="151"/>
        <v>2400</v>
      </c>
      <c r="K351" s="90">
        <f t="shared" si="151"/>
        <v>2400</v>
      </c>
      <c r="L351" s="90">
        <f t="shared" si="151"/>
        <v>0</v>
      </c>
      <c r="M351" s="164">
        <f t="shared" si="138"/>
        <v>0</v>
      </c>
    </row>
    <row r="352" spans="1:13" s="48" customFormat="1" ht="60" x14ac:dyDescent="0.25">
      <c r="A352" s="35" t="s">
        <v>9</v>
      </c>
      <c r="B352" s="64">
        <v>53</v>
      </c>
      <c r="C352" s="64">
        <v>0</v>
      </c>
      <c r="D352" s="87" t="s">
        <v>11</v>
      </c>
      <c r="E352" s="216">
        <v>853</v>
      </c>
      <c r="F352" s="87"/>
      <c r="G352" s="87"/>
      <c r="H352" s="87" t="s">
        <v>264</v>
      </c>
      <c r="I352" s="87" t="s">
        <v>22</v>
      </c>
      <c r="J352" s="90">
        <f>'6.ВС'!J344</f>
        <v>2400</v>
      </c>
      <c r="K352" s="90">
        <f>'6.ВС'!K344</f>
        <v>2400</v>
      </c>
      <c r="L352" s="90">
        <f>'6.ВС'!L344</f>
        <v>0</v>
      </c>
      <c r="M352" s="164">
        <f t="shared" si="138"/>
        <v>0</v>
      </c>
    </row>
    <row r="353" spans="1:13" s="48" customFormat="1" ht="75" x14ac:dyDescent="0.25">
      <c r="A353" s="172" t="s">
        <v>663</v>
      </c>
      <c r="B353" s="64">
        <v>53</v>
      </c>
      <c r="C353" s="64">
        <v>0</v>
      </c>
      <c r="D353" s="67" t="s">
        <v>44</v>
      </c>
      <c r="E353" s="64"/>
      <c r="F353" s="67"/>
      <c r="G353" s="67"/>
      <c r="H353" s="67"/>
      <c r="I353" s="67"/>
      <c r="J353" s="90">
        <f t="shared" ref="J353:L353" si="152">J354</f>
        <v>2718000</v>
      </c>
      <c r="K353" s="90">
        <f t="shared" si="152"/>
        <v>2718000</v>
      </c>
      <c r="L353" s="90">
        <f t="shared" si="152"/>
        <v>1279498</v>
      </c>
      <c r="M353" s="164">
        <f t="shared" si="138"/>
        <v>47.074981604120673</v>
      </c>
    </row>
    <row r="354" spans="1:13" s="48" customFormat="1" ht="45" x14ac:dyDescent="0.25">
      <c r="A354" s="172" t="s">
        <v>131</v>
      </c>
      <c r="B354" s="64">
        <v>53</v>
      </c>
      <c r="C354" s="64">
        <v>0</v>
      </c>
      <c r="D354" s="87" t="s">
        <v>44</v>
      </c>
      <c r="E354" s="64">
        <v>853</v>
      </c>
      <c r="F354" s="87"/>
      <c r="G354" s="87"/>
      <c r="H354" s="87"/>
      <c r="I354" s="87"/>
      <c r="J354" s="90">
        <f t="shared" ref="J354:L354" si="153">J355+J358</f>
        <v>2718000</v>
      </c>
      <c r="K354" s="90">
        <f t="shared" si="153"/>
        <v>2718000</v>
      </c>
      <c r="L354" s="90">
        <f t="shared" si="153"/>
        <v>1279498</v>
      </c>
      <c r="M354" s="164">
        <f t="shared" si="138"/>
        <v>47.074981604120673</v>
      </c>
    </row>
    <row r="355" spans="1:13" s="48" customFormat="1" ht="30" x14ac:dyDescent="0.25">
      <c r="A355" s="172" t="s">
        <v>229</v>
      </c>
      <c r="B355" s="64">
        <v>53</v>
      </c>
      <c r="C355" s="64">
        <v>0</v>
      </c>
      <c r="D355" s="67" t="s">
        <v>44</v>
      </c>
      <c r="E355" s="216">
        <v>853</v>
      </c>
      <c r="F355" s="67" t="s">
        <v>137</v>
      </c>
      <c r="G355" s="67" t="s">
        <v>11</v>
      </c>
      <c r="H355" s="67" t="s">
        <v>186</v>
      </c>
      <c r="I355" s="67"/>
      <c r="J355" s="90">
        <f t="shared" ref="J355:L356" si="154">J356</f>
        <v>859000</v>
      </c>
      <c r="K355" s="90">
        <f t="shared" si="154"/>
        <v>859000</v>
      </c>
      <c r="L355" s="90">
        <f t="shared" si="154"/>
        <v>429498</v>
      </c>
      <c r="M355" s="164">
        <f t="shared" si="138"/>
        <v>49.999767171129221</v>
      </c>
    </row>
    <row r="356" spans="1:13" s="48" customFormat="1" x14ac:dyDescent="0.25">
      <c r="A356" s="95" t="s">
        <v>34</v>
      </c>
      <c r="B356" s="64">
        <v>53</v>
      </c>
      <c r="C356" s="64">
        <v>0</v>
      </c>
      <c r="D356" s="87" t="s">
        <v>44</v>
      </c>
      <c r="E356" s="216">
        <v>853</v>
      </c>
      <c r="F356" s="87" t="s">
        <v>137</v>
      </c>
      <c r="G356" s="87" t="s">
        <v>11</v>
      </c>
      <c r="H356" s="87" t="s">
        <v>186</v>
      </c>
      <c r="I356" s="87" t="s">
        <v>35</v>
      </c>
      <c r="J356" s="90">
        <f t="shared" si="154"/>
        <v>859000</v>
      </c>
      <c r="K356" s="90">
        <f t="shared" si="154"/>
        <v>859000</v>
      </c>
      <c r="L356" s="90">
        <f t="shared" si="154"/>
        <v>429498</v>
      </c>
      <c r="M356" s="164">
        <f t="shared" si="138"/>
        <v>49.999767171129221</v>
      </c>
    </row>
    <row r="357" spans="1:13" s="48" customFormat="1" x14ac:dyDescent="0.25">
      <c r="A357" s="95" t="s">
        <v>139</v>
      </c>
      <c r="B357" s="64">
        <v>53</v>
      </c>
      <c r="C357" s="64">
        <v>0</v>
      </c>
      <c r="D357" s="87" t="s">
        <v>44</v>
      </c>
      <c r="E357" s="216">
        <v>853</v>
      </c>
      <c r="F357" s="87" t="s">
        <v>137</v>
      </c>
      <c r="G357" s="87" t="s">
        <v>11</v>
      </c>
      <c r="H357" s="67" t="s">
        <v>186</v>
      </c>
      <c r="I357" s="87" t="s">
        <v>140</v>
      </c>
      <c r="J357" s="90">
        <f>'6.ВС'!J353</f>
        <v>859000</v>
      </c>
      <c r="K357" s="90">
        <f>'6.ВС'!K353</f>
        <v>859000</v>
      </c>
      <c r="L357" s="90">
        <f>'6.ВС'!L353</f>
        <v>429498</v>
      </c>
      <c r="M357" s="164">
        <f t="shared" si="138"/>
        <v>49.999767171129221</v>
      </c>
    </row>
    <row r="358" spans="1:13" s="48" customFormat="1" ht="45" x14ac:dyDescent="0.25">
      <c r="A358" s="172" t="s">
        <v>187</v>
      </c>
      <c r="B358" s="64">
        <v>53</v>
      </c>
      <c r="C358" s="64">
        <v>0</v>
      </c>
      <c r="D358" s="67" t="s">
        <v>44</v>
      </c>
      <c r="E358" s="216">
        <v>853</v>
      </c>
      <c r="F358" s="87" t="s">
        <v>137</v>
      </c>
      <c r="G358" s="87" t="s">
        <v>44</v>
      </c>
      <c r="H358" s="67" t="s">
        <v>225</v>
      </c>
      <c r="I358" s="87"/>
      <c r="J358" s="90">
        <f t="shared" ref="J358:L359" si="155">J359</f>
        <v>1859000</v>
      </c>
      <c r="K358" s="90">
        <f t="shared" si="155"/>
        <v>1859000</v>
      </c>
      <c r="L358" s="90">
        <f t="shared" si="155"/>
        <v>850000</v>
      </c>
      <c r="M358" s="164">
        <f t="shared" si="138"/>
        <v>45.723507261968798</v>
      </c>
    </row>
    <row r="359" spans="1:13" s="48" customFormat="1" x14ac:dyDescent="0.25">
      <c r="A359" s="95" t="s">
        <v>34</v>
      </c>
      <c r="B359" s="64">
        <v>53</v>
      </c>
      <c r="C359" s="64">
        <v>0</v>
      </c>
      <c r="D359" s="87" t="s">
        <v>44</v>
      </c>
      <c r="E359" s="216">
        <v>853</v>
      </c>
      <c r="F359" s="87" t="s">
        <v>137</v>
      </c>
      <c r="G359" s="87" t="s">
        <v>44</v>
      </c>
      <c r="H359" s="67" t="s">
        <v>225</v>
      </c>
      <c r="I359" s="87" t="s">
        <v>35</v>
      </c>
      <c r="J359" s="90">
        <f t="shared" si="155"/>
        <v>1859000</v>
      </c>
      <c r="K359" s="90">
        <f t="shared" si="155"/>
        <v>1859000</v>
      </c>
      <c r="L359" s="90">
        <f t="shared" si="155"/>
        <v>850000</v>
      </c>
      <c r="M359" s="164">
        <f t="shared" si="138"/>
        <v>45.723507261968798</v>
      </c>
    </row>
    <row r="360" spans="1:13" s="48" customFormat="1" x14ac:dyDescent="0.25">
      <c r="A360" s="95" t="s">
        <v>139</v>
      </c>
      <c r="B360" s="64">
        <v>53</v>
      </c>
      <c r="C360" s="64">
        <v>0</v>
      </c>
      <c r="D360" s="87" t="s">
        <v>44</v>
      </c>
      <c r="E360" s="216">
        <v>853</v>
      </c>
      <c r="F360" s="87" t="s">
        <v>137</v>
      </c>
      <c r="G360" s="87" t="s">
        <v>44</v>
      </c>
      <c r="H360" s="67" t="s">
        <v>225</v>
      </c>
      <c r="I360" s="87" t="s">
        <v>140</v>
      </c>
      <c r="J360" s="90">
        <f>'6.ВС'!J357</f>
        <v>1859000</v>
      </c>
      <c r="K360" s="90">
        <f>'6.ВС'!K357</f>
        <v>1859000</v>
      </c>
      <c r="L360" s="90">
        <f>'6.ВС'!L357</f>
        <v>850000</v>
      </c>
      <c r="M360" s="164">
        <f t="shared" si="138"/>
        <v>45.723507261968798</v>
      </c>
    </row>
    <row r="361" spans="1:13" s="48" customFormat="1" x14ac:dyDescent="0.25">
      <c r="A361" s="172" t="s">
        <v>188</v>
      </c>
      <c r="B361" s="64">
        <v>70</v>
      </c>
      <c r="C361" s="64"/>
      <c r="D361" s="87"/>
      <c r="E361" s="216"/>
      <c r="F361" s="87"/>
      <c r="G361" s="87"/>
      <c r="H361" s="87"/>
      <c r="I361" s="87"/>
      <c r="J361" s="90">
        <f>J362+J366+J370+J376</f>
        <v>2155000</v>
      </c>
      <c r="K361" s="90">
        <f t="shared" ref="K361:L361" si="156">K362+K366+K370+K376</f>
        <v>2155000</v>
      </c>
      <c r="L361" s="90">
        <f t="shared" si="156"/>
        <v>585147.75</v>
      </c>
      <c r="M361" s="164">
        <f t="shared" si="138"/>
        <v>27.153027842227377</v>
      </c>
    </row>
    <row r="362" spans="1:13" s="48" customFormat="1" ht="30" x14ac:dyDescent="0.25">
      <c r="A362" s="172" t="s">
        <v>6</v>
      </c>
      <c r="B362" s="64">
        <v>70</v>
      </c>
      <c r="C362" s="64">
        <v>0</v>
      </c>
      <c r="D362" s="87" t="s">
        <v>181</v>
      </c>
      <c r="E362" s="216">
        <v>851</v>
      </c>
      <c r="F362" s="87"/>
      <c r="G362" s="87"/>
      <c r="H362" s="87"/>
      <c r="I362" s="87"/>
      <c r="J362" s="90">
        <f t="shared" ref="J362:L364" si="157">J363</f>
        <v>20000</v>
      </c>
      <c r="K362" s="90">
        <f t="shared" si="157"/>
        <v>80000</v>
      </c>
      <c r="L362" s="90">
        <f t="shared" si="157"/>
        <v>80000</v>
      </c>
      <c r="M362" s="164">
        <f t="shared" si="138"/>
        <v>100</v>
      </c>
    </row>
    <row r="363" spans="1:13" s="48" customFormat="1" ht="30" x14ac:dyDescent="0.25">
      <c r="A363" s="172" t="s">
        <v>101</v>
      </c>
      <c r="B363" s="64">
        <v>70</v>
      </c>
      <c r="C363" s="64">
        <v>0</v>
      </c>
      <c r="D363" s="87" t="s">
        <v>181</v>
      </c>
      <c r="E363" s="64">
        <v>851</v>
      </c>
      <c r="F363" s="87" t="s">
        <v>11</v>
      </c>
      <c r="G363" s="87" t="s">
        <v>108</v>
      </c>
      <c r="H363" s="87" t="s">
        <v>261</v>
      </c>
      <c r="I363" s="87"/>
      <c r="J363" s="90">
        <f t="shared" si="157"/>
        <v>20000</v>
      </c>
      <c r="K363" s="90">
        <f t="shared" si="157"/>
        <v>80000</v>
      </c>
      <c r="L363" s="90">
        <f t="shared" si="157"/>
        <v>80000</v>
      </c>
      <c r="M363" s="164">
        <f t="shared" si="138"/>
        <v>100</v>
      </c>
    </row>
    <row r="364" spans="1:13" s="48" customFormat="1" ht="30" x14ac:dyDescent="0.25">
      <c r="A364" s="95" t="s">
        <v>96</v>
      </c>
      <c r="B364" s="64">
        <v>70</v>
      </c>
      <c r="C364" s="64">
        <v>0</v>
      </c>
      <c r="D364" s="87" t="s">
        <v>181</v>
      </c>
      <c r="E364" s="64">
        <v>851</v>
      </c>
      <c r="F364" s="87" t="s">
        <v>11</v>
      </c>
      <c r="G364" s="87" t="s">
        <v>108</v>
      </c>
      <c r="H364" s="87" t="s">
        <v>261</v>
      </c>
      <c r="I364" s="87" t="s">
        <v>97</v>
      </c>
      <c r="J364" s="90">
        <f t="shared" si="157"/>
        <v>20000</v>
      </c>
      <c r="K364" s="90">
        <f t="shared" si="157"/>
        <v>80000</v>
      </c>
      <c r="L364" s="90">
        <f t="shared" si="157"/>
        <v>80000</v>
      </c>
      <c r="M364" s="164">
        <f t="shared" si="138"/>
        <v>100</v>
      </c>
    </row>
    <row r="365" spans="1:13" s="48" customFormat="1" ht="45" x14ac:dyDescent="0.25">
      <c r="A365" s="95" t="s">
        <v>98</v>
      </c>
      <c r="B365" s="64">
        <v>70</v>
      </c>
      <c r="C365" s="64">
        <v>0</v>
      </c>
      <c r="D365" s="87" t="s">
        <v>181</v>
      </c>
      <c r="E365" s="64">
        <v>851</v>
      </c>
      <c r="F365" s="87" t="s">
        <v>11</v>
      </c>
      <c r="G365" s="87" t="s">
        <v>108</v>
      </c>
      <c r="H365" s="87" t="s">
        <v>261</v>
      </c>
      <c r="I365" s="87" t="s">
        <v>99</v>
      </c>
      <c r="J365" s="90">
        <f>'6.ВС'!J194</f>
        <v>20000</v>
      </c>
      <c r="K365" s="90">
        <f>'6.ВС'!K194</f>
        <v>80000</v>
      </c>
      <c r="L365" s="90">
        <f>'6.ВС'!L194</f>
        <v>80000</v>
      </c>
      <c r="M365" s="164">
        <f t="shared" si="138"/>
        <v>100</v>
      </c>
    </row>
    <row r="366" spans="1:13" s="48" customFormat="1" ht="45" x14ac:dyDescent="0.25">
      <c r="A366" s="172" t="s">
        <v>131</v>
      </c>
      <c r="B366" s="64">
        <v>70</v>
      </c>
      <c r="C366" s="64">
        <v>0</v>
      </c>
      <c r="D366" s="87" t="s">
        <v>181</v>
      </c>
      <c r="E366" s="216">
        <v>853</v>
      </c>
      <c r="F366" s="87"/>
      <c r="G366" s="87"/>
      <c r="H366" s="87"/>
      <c r="I366" s="87"/>
      <c r="J366" s="90">
        <f>J367</f>
        <v>980000</v>
      </c>
      <c r="K366" s="90">
        <f t="shared" ref="K366:L366" si="158">K367</f>
        <v>920000</v>
      </c>
      <c r="L366" s="90">
        <f t="shared" si="158"/>
        <v>0</v>
      </c>
      <c r="M366" s="164">
        <f t="shared" si="138"/>
        <v>0</v>
      </c>
    </row>
    <row r="367" spans="1:13" s="48" customFormat="1" ht="30" x14ac:dyDescent="0.25">
      <c r="A367" s="172" t="s">
        <v>101</v>
      </c>
      <c r="B367" s="64">
        <v>70</v>
      </c>
      <c r="C367" s="64">
        <v>0</v>
      </c>
      <c r="D367" s="87" t="s">
        <v>181</v>
      </c>
      <c r="E367" s="64">
        <v>853</v>
      </c>
      <c r="F367" s="87" t="s">
        <v>11</v>
      </c>
      <c r="G367" s="87" t="s">
        <v>108</v>
      </c>
      <c r="H367" s="87" t="s">
        <v>261</v>
      </c>
      <c r="I367" s="87"/>
      <c r="J367" s="90">
        <f t="shared" ref="J367:L368" si="159">J368</f>
        <v>980000</v>
      </c>
      <c r="K367" s="90">
        <f t="shared" si="159"/>
        <v>920000</v>
      </c>
      <c r="L367" s="90">
        <f t="shared" si="159"/>
        <v>0</v>
      </c>
      <c r="M367" s="164">
        <f t="shared" si="138"/>
        <v>0</v>
      </c>
    </row>
    <row r="368" spans="1:13" s="48" customFormat="1" x14ac:dyDescent="0.25">
      <c r="A368" s="35" t="s">
        <v>23</v>
      </c>
      <c r="B368" s="64">
        <v>70</v>
      </c>
      <c r="C368" s="64">
        <v>0</v>
      </c>
      <c r="D368" s="87" t="s">
        <v>181</v>
      </c>
      <c r="E368" s="64">
        <v>853</v>
      </c>
      <c r="F368" s="87" t="s">
        <v>11</v>
      </c>
      <c r="G368" s="87" t="s">
        <v>108</v>
      </c>
      <c r="H368" s="87" t="s">
        <v>261</v>
      </c>
      <c r="I368" s="87" t="s">
        <v>24</v>
      </c>
      <c r="J368" s="90">
        <f t="shared" si="159"/>
        <v>980000</v>
      </c>
      <c r="K368" s="90">
        <f t="shared" si="159"/>
        <v>920000</v>
      </c>
      <c r="L368" s="90">
        <f t="shared" si="159"/>
        <v>0</v>
      </c>
      <c r="M368" s="164">
        <f t="shared" si="138"/>
        <v>0</v>
      </c>
    </row>
    <row r="369" spans="1:13" s="48" customFormat="1" x14ac:dyDescent="0.25">
      <c r="A369" s="95" t="s">
        <v>134</v>
      </c>
      <c r="B369" s="64">
        <v>70</v>
      </c>
      <c r="C369" s="64">
        <v>0</v>
      </c>
      <c r="D369" s="87" t="s">
        <v>181</v>
      </c>
      <c r="E369" s="64">
        <v>853</v>
      </c>
      <c r="F369" s="87" t="s">
        <v>11</v>
      </c>
      <c r="G369" s="87" t="s">
        <v>108</v>
      </c>
      <c r="H369" s="87" t="s">
        <v>261</v>
      </c>
      <c r="I369" s="87" t="s">
        <v>135</v>
      </c>
      <c r="J369" s="90">
        <f>'6.ВС'!J348</f>
        <v>980000</v>
      </c>
      <c r="K369" s="90">
        <f>'6.ВС'!K348</f>
        <v>920000</v>
      </c>
      <c r="L369" s="90">
        <f>'6.ВС'!L348</f>
        <v>0</v>
      </c>
      <c r="M369" s="164">
        <f t="shared" si="138"/>
        <v>0</v>
      </c>
    </row>
    <row r="370" spans="1:13" s="48" customFormat="1" ht="30" x14ac:dyDescent="0.25">
      <c r="A370" s="172" t="s">
        <v>144</v>
      </c>
      <c r="B370" s="216">
        <v>70</v>
      </c>
      <c r="C370" s="216">
        <v>0</v>
      </c>
      <c r="D370" s="87" t="s">
        <v>181</v>
      </c>
      <c r="E370" s="216">
        <v>854</v>
      </c>
      <c r="F370" s="216"/>
      <c r="G370" s="87"/>
      <c r="H370" s="87"/>
      <c r="I370" s="87"/>
      <c r="J370" s="90">
        <f t="shared" ref="J370:L370" si="160">J371</f>
        <v>387800</v>
      </c>
      <c r="K370" s="90">
        <f t="shared" si="160"/>
        <v>387800</v>
      </c>
      <c r="L370" s="90">
        <f t="shared" si="160"/>
        <v>180087.52000000002</v>
      </c>
      <c r="M370" s="164">
        <f t="shared" si="138"/>
        <v>46.438246518824137</v>
      </c>
    </row>
    <row r="371" spans="1:13" s="48" customFormat="1" ht="45" x14ac:dyDescent="0.25">
      <c r="A371" s="172" t="s">
        <v>19</v>
      </c>
      <c r="B371" s="64">
        <v>70</v>
      </c>
      <c r="C371" s="64">
        <v>0</v>
      </c>
      <c r="D371" s="87" t="s">
        <v>181</v>
      </c>
      <c r="E371" s="64">
        <v>854</v>
      </c>
      <c r="F371" s="87" t="s">
        <v>16</v>
      </c>
      <c r="G371" s="87" t="s">
        <v>46</v>
      </c>
      <c r="H371" s="87" t="s">
        <v>190</v>
      </c>
      <c r="I371" s="87"/>
      <c r="J371" s="90">
        <f t="shared" ref="J371:L371" si="161">J372+J375</f>
        <v>387800</v>
      </c>
      <c r="K371" s="90">
        <f t="shared" si="161"/>
        <v>387800</v>
      </c>
      <c r="L371" s="90">
        <f t="shared" si="161"/>
        <v>180087.52000000002</v>
      </c>
      <c r="M371" s="164">
        <f t="shared" si="138"/>
        <v>46.438246518824137</v>
      </c>
    </row>
    <row r="372" spans="1:13" s="48" customFormat="1" ht="120" x14ac:dyDescent="0.25">
      <c r="A372" s="95" t="s">
        <v>15</v>
      </c>
      <c r="B372" s="64">
        <v>70</v>
      </c>
      <c r="C372" s="64">
        <v>0</v>
      </c>
      <c r="D372" s="87" t="s">
        <v>181</v>
      </c>
      <c r="E372" s="64">
        <v>854</v>
      </c>
      <c r="F372" s="87" t="s">
        <v>11</v>
      </c>
      <c r="G372" s="87" t="s">
        <v>46</v>
      </c>
      <c r="H372" s="87" t="s">
        <v>190</v>
      </c>
      <c r="I372" s="87" t="s">
        <v>17</v>
      </c>
      <c r="J372" s="90">
        <f t="shared" ref="J372:L372" si="162">J373</f>
        <v>331400</v>
      </c>
      <c r="K372" s="90">
        <f t="shared" si="162"/>
        <v>331400</v>
      </c>
      <c r="L372" s="90">
        <f t="shared" si="162"/>
        <v>154569.48000000001</v>
      </c>
      <c r="M372" s="164">
        <f t="shared" si="138"/>
        <v>46.64136391068196</v>
      </c>
    </row>
    <row r="373" spans="1:13" s="48" customFormat="1" ht="45" x14ac:dyDescent="0.25">
      <c r="A373" s="95" t="s">
        <v>8</v>
      </c>
      <c r="B373" s="64">
        <v>70</v>
      </c>
      <c r="C373" s="64">
        <v>0</v>
      </c>
      <c r="D373" s="87" t="s">
        <v>181</v>
      </c>
      <c r="E373" s="64">
        <v>854</v>
      </c>
      <c r="F373" s="87" t="s">
        <v>11</v>
      </c>
      <c r="G373" s="87" t="s">
        <v>46</v>
      </c>
      <c r="H373" s="87" t="s">
        <v>190</v>
      </c>
      <c r="I373" s="87" t="s">
        <v>18</v>
      </c>
      <c r="J373" s="90">
        <f>'6.ВС'!J363</f>
        <v>331400</v>
      </c>
      <c r="K373" s="90">
        <f>'6.ВС'!K363</f>
        <v>331400</v>
      </c>
      <c r="L373" s="90">
        <f>'6.ВС'!L363</f>
        <v>154569.48000000001</v>
      </c>
      <c r="M373" s="164">
        <f t="shared" si="138"/>
        <v>46.64136391068196</v>
      </c>
    </row>
    <row r="374" spans="1:13" s="48" customFormat="1" ht="45" x14ac:dyDescent="0.25">
      <c r="A374" s="35" t="s">
        <v>20</v>
      </c>
      <c r="B374" s="64">
        <v>70</v>
      </c>
      <c r="C374" s="64">
        <v>0</v>
      </c>
      <c r="D374" s="87" t="s">
        <v>181</v>
      </c>
      <c r="E374" s="64">
        <v>854</v>
      </c>
      <c r="F374" s="87" t="s">
        <v>11</v>
      </c>
      <c r="G374" s="87" t="s">
        <v>46</v>
      </c>
      <c r="H374" s="87" t="s">
        <v>190</v>
      </c>
      <c r="I374" s="87" t="s">
        <v>21</v>
      </c>
      <c r="J374" s="90">
        <f t="shared" ref="J374:L374" si="163">J375</f>
        <v>56400</v>
      </c>
      <c r="K374" s="90">
        <f t="shared" si="163"/>
        <v>56400</v>
      </c>
      <c r="L374" s="90">
        <f t="shared" si="163"/>
        <v>25518.04</v>
      </c>
      <c r="M374" s="164">
        <f t="shared" si="138"/>
        <v>45.244751773049643</v>
      </c>
    </row>
    <row r="375" spans="1:13" s="48" customFormat="1" ht="60" x14ac:dyDescent="0.25">
      <c r="A375" s="35" t="s">
        <v>9</v>
      </c>
      <c r="B375" s="64">
        <v>70</v>
      </c>
      <c r="C375" s="64">
        <v>0</v>
      </c>
      <c r="D375" s="87" t="s">
        <v>181</v>
      </c>
      <c r="E375" s="64">
        <v>854</v>
      </c>
      <c r="F375" s="87" t="s">
        <v>11</v>
      </c>
      <c r="G375" s="87" t="s">
        <v>46</v>
      </c>
      <c r="H375" s="87" t="s">
        <v>190</v>
      </c>
      <c r="I375" s="87" t="s">
        <v>22</v>
      </c>
      <c r="J375" s="90">
        <f>'6.ВС'!J365</f>
        <v>56400</v>
      </c>
      <c r="K375" s="90">
        <f>'6.ВС'!K365</f>
        <v>56400</v>
      </c>
      <c r="L375" s="90">
        <f>'6.ВС'!L365</f>
        <v>25518.04</v>
      </c>
      <c r="M375" s="164">
        <f t="shared" si="138"/>
        <v>45.244751773049643</v>
      </c>
    </row>
    <row r="376" spans="1:13" s="48" customFormat="1" ht="45" x14ac:dyDescent="0.25">
      <c r="A376" s="172" t="s">
        <v>147</v>
      </c>
      <c r="B376" s="64">
        <v>70</v>
      </c>
      <c r="C376" s="64">
        <v>0</v>
      </c>
      <c r="D376" s="87" t="s">
        <v>181</v>
      </c>
      <c r="E376" s="64">
        <v>857</v>
      </c>
      <c r="F376" s="87"/>
      <c r="G376" s="87"/>
      <c r="H376" s="87"/>
      <c r="I376" s="87"/>
      <c r="J376" s="90">
        <f t="shared" ref="J376:L376" si="164">J377+J380+J383</f>
        <v>767200</v>
      </c>
      <c r="K376" s="90">
        <f t="shared" si="164"/>
        <v>767200</v>
      </c>
      <c r="L376" s="90">
        <f t="shared" si="164"/>
        <v>325060.23</v>
      </c>
      <c r="M376" s="164">
        <f t="shared" si="138"/>
        <v>42.369685870698639</v>
      </c>
    </row>
    <row r="377" spans="1:13" s="48" customFormat="1" ht="45" x14ac:dyDescent="0.25">
      <c r="A377" s="172" t="s">
        <v>19</v>
      </c>
      <c r="B377" s="64">
        <v>70</v>
      </c>
      <c r="C377" s="64">
        <v>0</v>
      </c>
      <c r="D377" s="87" t="s">
        <v>181</v>
      </c>
      <c r="E377" s="64">
        <v>857</v>
      </c>
      <c r="F377" s="87" t="s">
        <v>11</v>
      </c>
      <c r="G377" s="87" t="s">
        <v>104</v>
      </c>
      <c r="H377" s="87" t="s">
        <v>190</v>
      </c>
      <c r="I377" s="87"/>
      <c r="J377" s="90">
        <f t="shared" ref="J377:L378" si="165">J378</f>
        <v>20500</v>
      </c>
      <c r="K377" s="90">
        <f t="shared" si="165"/>
        <v>20500</v>
      </c>
      <c r="L377" s="90">
        <f t="shared" si="165"/>
        <v>4500</v>
      </c>
      <c r="M377" s="164">
        <f t="shared" si="138"/>
        <v>21.951219512195124</v>
      </c>
    </row>
    <row r="378" spans="1:13" s="48" customFormat="1" ht="45" x14ac:dyDescent="0.25">
      <c r="A378" s="35" t="s">
        <v>20</v>
      </c>
      <c r="B378" s="64">
        <v>70</v>
      </c>
      <c r="C378" s="64">
        <v>0</v>
      </c>
      <c r="D378" s="87" t="s">
        <v>181</v>
      </c>
      <c r="E378" s="64">
        <v>857</v>
      </c>
      <c r="F378" s="87" t="s">
        <v>11</v>
      </c>
      <c r="G378" s="87" t="s">
        <v>46</v>
      </c>
      <c r="H378" s="87" t="s">
        <v>190</v>
      </c>
      <c r="I378" s="87" t="s">
        <v>21</v>
      </c>
      <c r="J378" s="90">
        <f t="shared" si="165"/>
        <v>20500</v>
      </c>
      <c r="K378" s="90">
        <f t="shared" si="165"/>
        <v>20500</v>
      </c>
      <c r="L378" s="90">
        <f t="shared" si="165"/>
        <v>4500</v>
      </c>
      <c r="M378" s="164">
        <f t="shared" si="138"/>
        <v>21.951219512195124</v>
      </c>
    </row>
    <row r="379" spans="1:13" s="48" customFormat="1" ht="60" x14ac:dyDescent="0.25">
      <c r="A379" s="35" t="s">
        <v>9</v>
      </c>
      <c r="B379" s="64">
        <v>70</v>
      </c>
      <c r="C379" s="64">
        <v>0</v>
      </c>
      <c r="D379" s="87" t="s">
        <v>181</v>
      </c>
      <c r="E379" s="64">
        <v>857</v>
      </c>
      <c r="F379" s="87" t="s">
        <v>11</v>
      </c>
      <c r="G379" s="87" t="s">
        <v>46</v>
      </c>
      <c r="H379" s="87" t="s">
        <v>190</v>
      </c>
      <c r="I379" s="87" t="s">
        <v>22</v>
      </c>
      <c r="J379" s="90">
        <f>'6.ВС'!J371</f>
        <v>20500</v>
      </c>
      <c r="K379" s="90">
        <f>'6.ВС'!K371</f>
        <v>20500</v>
      </c>
      <c r="L379" s="90">
        <f>'6.ВС'!L371</f>
        <v>4500</v>
      </c>
      <c r="M379" s="164">
        <f t="shared" si="138"/>
        <v>21.951219512195124</v>
      </c>
    </row>
    <row r="380" spans="1:13" s="48" customFormat="1" ht="60" x14ac:dyDescent="0.25">
      <c r="A380" s="172" t="s">
        <v>148</v>
      </c>
      <c r="B380" s="64">
        <v>70</v>
      </c>
      <c r="C380" s="64">
        <v>0</v>
      </c>
      <c r="D380" s="87" t="s">
        <v>181</v>
      </c>
      <c r="E380" s="64">
        <v>857</v>
      </c>
      <c r="F380" s="87" t="s">
        <v>11</v>
      </c>
      <c r="G380" s="87" t="s">
        <v>104</v>
      </c>
      <c r="H380" s="87" t="s">
        <v>227</v>
      </c>
      <c r="I380" s="87"/>
      <c r="J380" s="90">
        <f t="shared" ref="J380:L381" si="166">J381</f>
        <v>728700</v>
      </c>
      <c r="K380" s="90">
        <f t="shared" si="166"/>
        <v>728700</v>
      </c>
      <c r="L380" s="90">
        <f t="shared" si="166"/>
        <v>312325.23</v>
      </c>
      <c r="M380" s="164">
        <f t="shared" si="138"/>
        <v>42.860605187319884</v>
      </c>
    </row>
    <row r="381" spans="1:13" s="48" customFormat="1" ht="120" x14ac:dyDescent="0.25">
      <c r="A381" s="95" t="s">
        <v>15</v>
      </c>
      <c r="B381" s="64">
        <v>70</v>
      </c>
      <c r="C381" s="64">
        <v>0</v>
      </c>
      <c r="D381" s="87" t="s">
        <v>181</v>
      </c>
      <c r="E381" s="64">
        <v>857</v>
      </c>
      <c r="F381" s="87" t="s">
        <v>16</v>
      </c>
      <c r="G381" s="87" t="s">
        <v>104</v>
      </c>
      <c r="H381" s="87" t="s">
        <v>227</v>
      </c>
      <c r="I381" s="87" t="s">
        <v>17</v>
      </c>
      <c r="J381" s="90">
        <f t="shared" si="166"/>
        <v>728700</v>
      </c>
      <c r="K381" s="90">
        <f t="shared" si="166"/>
        <v>728700</v>
      </c>
      <c r="L381" s="90">
        <f t="shared" si="166"/>
        <v>312325.23</v>
      </c>
      <c r="M381" s="164">
        <f t="shared" si="138"/>
        <v>42.860605187319884</v>
      </c>
    </row>
    <row r="382" spans="1:13" s="48" customFormat="1" ht="45" x14ac:dyDescent="0.25">
      <c r="A382" s="95" t="s">
        <v>8</v>
      </c>
      <c r="B382" s="64">
        <v>70</v>
      </c>
      <c r="C382" s="64">
        <v>0</v>
      </c>
      <c r="D382" s="87" t="s">
        <v>181</v>
      </c>
      <c r="E382" s="64">
        <v>857</v>
      </c>
      <c r="F382" s="87" t="s">
        <v>11</v>
      </c>
      <c r="G382" s="87" t="s">
        <v>104</v>
      </c>
      <c r="H382" s="87" t="s">
        <v>227</v>
      </c>
      <c r="I382" s="87" t="s">
        <v>18</v>
      </c>
      <c r="J382" s="90">
        <f>'6.ВС'!J374</f>
        <v>728700</v>
      </c>
      <c r="K382" s="90">
        <f>'6.ВС'!K374</f>
        <v>728700</v>
      </c>
      <c r="L382" s="90">
        <f>'6.ВС'!L374</f>
        <v>312325.23</v>
      </c>
      <c r="M382" s="164">
        <f t="shared" si="138"/>
        <v>42.860605187319884</v>
      </c>
    </row>
    <row r="383" spans="1:13" s="48" customFormat="1" ht="111.75" customHeight="1" x14ac:dyDescent="0.25">
      <c r="A383" s="172" t="s">
        <v>150</v>
      </c>
      <c r="B383" s="64">
        <v>70</v>
      </c>
      <c r="C383" s="64">
        <v>0</v>
      </c>
      <c r="D383" s="87" t="s">
        <v>181</v>
      </c>
      <c r="E383" s="64">
        <v>857</v>
      </c>
      <c r="F383" s="87" t="s">
        <v>16</v>
      </c>
      <c r="G383" s="87" t="s">
        <v>104</v>
      </c>
      <c r="H383" s="87" t="s">
        <v>226</v>
      </c>
      <c r="I383" s="53"/>
      <c r="J383" s="90">
        <f t="shared" ref="J383:L384" si="167">J384</f>
        <v>18000</v>
      </c>
      <c r="K383" s="90">
        <f t="shared" si="167"/>
        <v>18000</v>
      </c>
      <c r="L383" s="90">
        <f t="shared" si="167"/>
        <v>8235</v>
      </c>
      <c r="M383" s="164">
        <f t="shared" si="138"/>
        <v>45.75</v>
      </c>
    </row>
    <row r="384" spans="1:13" s="48" customFormat="1" ht="45" x14ac:dyDescent="0.25">
      <c r="A384" s="35" t="s">
        <v>20</v>
      </c>
      <c r="B384" s="64">
        <v>70</v>
      </c>
      <c r="C384" s="64">
        <v>0</v>
      </c>
      <c r="D384" s="87" t="s">
        <v>181</v>
      </c>
      <c r="E384" s="64">
        <v>857</v>
      </c>
      <c r="F384" s="87" t="s">
        <v>11</v>
      </c>
      <c r="G384" s="87" t="s">
        <v>104</v>
      </c>
      <c r="H384" s="87" t="s">
        <v>226</v>
      </c>
      <c r="I384" s="87" t="s">
        <v>21</v>
      </c>
      <c r="J384" s="90">
        <f t="shared" si="167"/>
        <v>18000</v>
      </c>
      <c r="K384" s="90">
        <f t="shared" si="167"/>
        <v>18000</v>
      </c>
      <c r="L384" s="90">
        <f t="shared" si="167"/>
        <v>8235</v>
      </c>
      <c r="M384" s="164">
        <f t="shared" si="138"/>
        <v>45.75</v>
      </c>
    </row>
    <row r="385" spans="1:13" s="48" customFormat="1" ht="60" x14ac:dyDescent="0.25">
      <c r="A385" s="35" t="s">
        <v>9</v>
      </c>
      <c r="B385" s="64">
        <v>70</v>
      </c>
      <c r="C385" s="64">
        <v>0</v>
      </c>
      <c r="D385" s="87" t="s">
        <v>181</v>
      </c>
      <c r="E385" s="64">
        <v>857</v>
      </c>
      <c r="F385" s="87" t="s">
        <v>11</v>
      </c>
      <c r="G385" s="87" t="s">
        <v>104</v>
      </c>
      <c r="H385" s="87" t="s">
        <v>226</v>
      </c>
      <c r="I385" s="87" t="s">
        <v>22</v>
      </c>
      <c r="J385" s="90">
        <f>'6.ВС'!J377</f>
        <v>18000</v>
      </c>
      <c r="K385" s="90">
        <f>'6.ВС'!K377</f>
        <v>18000</v>
      </c>
      <c r="L385" s="90">
        <f>'6.ВС'!L377</f>
        <v>8235</v>
      </c>
      <c r="M385" s="164">
        <f t="shared" si="138"/>
        <v>45.75</v>
      </c>
    </row>
    <row r="386" spans="1:13" s="48" customFormat="1" x14ac:dyDescent="0.25">
      <c r="A386" s="95" t="s">
        <v>152</v>
      </c>
      <c r="B386" s="64"/>
      <c r="C386" s="64"/>
      <c r="D386" s="87"/>
      <c r="E386" s="64"/>
      <c r="F386" s="87"/>
      <c r="G386" s="87"/>
      <c r="H386" s="87"/>
      <c r="I386" s="87"/>
      <c r="J386" s="90">
        <f>J6+J239+J342+J361</f>
        <v>382004159.13999999</v>
      </c>
      <c r="K386" s="90">
        <f>K6+K239+K342+K361</f>
        <v>376900406.35000002</v>
      </c>
      <c r="L386" s="90">
        <f>L6+L239+L342+L361</f>
        <v>162100678.72999999</v>
      </c>
      <c r="M386" s="164">
        <f>L386/K386*100</f>
        <v>43.008889350856485</v>
      </c>
    </row>
    <row r="387" spans="1:13" x14ac:dyDescent="0.25">
      <c r="A387" s="9"/>
      <c r="D387" s="9"/>
      <c r="E387" s="9"/>
      <c r="F387" s="9"/>
      <c r="G387" s="9"/>
      <c r="H387" s="9"/>
      <c r="J387" s="145"/>
      <c r="K387" s="145"/>
      <c r="L387" s="145"/>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B9" sqref="B9"/>
    </sheetView>
  </sheetViews>
  <sheetFormatPr defaultRowHeight="15" x14ac:dyDescent="0.25"/>
  <cols>
    <col min="1" max="1" width="4.42578125" style="157" customWidth="1"/>
    <col min="2" max="2" width="24.7109375" style="157" customWidth="1"/>
    <col min="3" max="3" width="17.140625" style="2" customWidth="1"/>
    <col min="4" max="4" width="11.7109375" style="2" customWidth="1"/>
    <col min="5" max="6" width="15.5703125" style="2" customWidth="1"/>
    <col min="7" max="7" width="15.140625" style="2" customWidth="1"/>
    <col min="8" max="8" width="10.28515625" style="2" customWidth="1"/>
    <col min="9" max="256" width="9.140625" style="2"/>
    <col min="257" max="257" width="4.42578125" style="2" customWidth="1"/>
    <col min="258" max="258" width="23" style="2" customWidth="1"/>
    <col min="259" max="259" width="17.140625" style="2" customWidth="1"/>
    <col min="260" max="260" width="34.85546875" style="2" customWidth="1"/>
    <col min="261" max="263" width="13.140625" style="2" customWidth="1"/>
    <col min="264" max="512" width="9.140625" style="2"/>
    <col min="513" max="513" width="4.42578125" style="2" customWidth="1"/>
    <col min="514" max="514" width="23" style="2" customWidth="1"/>
    <col min="515" max="515" width="17.140625" style="2" customWidth="1"/>
    <col min="516" max="516" width="34.85546875" style="2" customWidth="1"/>
    <col min="517" max="519" width="13.140625" style="2" customWidth="1"/>
    <col min="520" max="768" width="9.140625" style="2"/>
    <col min="769" max="769" width="4.42578125" style="2" customWidth="1"/>
    <col min="770" max="770" width="23" style="2" customWidth="1"/>
    <col min="771" max="771" width="17.140625" style="2" customWidth="1"/>
    <col min="772" max="772" width="34.85546875" style="2" customWidth="1"/>
    <col min="773" max="775" width="13.140625" style="2" customWidth="1"/>
    <col min="776" max="1024" width="9.140625" style="2"/>
    <col min="1025" max="1025" width="4.42578125" style="2" customWidth="1"/>
    <col min="1026" max="1026" width="23" style="2" customWidth="1"/>
    <col min="1027" max="1027" width="17.140625" style="2" customWidth="1"/>
    <col min="1028" max="1028" width="34.85546875" style="2" customWidth="1"/>
    <col min="1029" max="1031" width="13.140625" style="2" customWidth="1"/>
    <col min="1032" max="1280" width="9.140625" style="2"/>
    <col min="1281" max="1281" width="4.42578125" style="2" customWidth="1"/>
    <col min="1282" max="1282" width="23" style="2" customWidth="1"/>
    <col min="1283" max="1283" width="17.140625" style="2" customWidth="1"/>
    <col min="1284" max="1284" width="34.85546875" style="2" customWidth="1"/>
    <col min="1285" max="1287" width="13.140625" style="2" customWidth="1"/>
    <col min="1288" max="1536" width="9.140625" style="2"/>
    <col min="1537" max="1537" width="4.42578125" style="2" customWidth="1"/>
    <col min="1538" max="1538" width="23" style="2" customWidth="1"/>
    <col min="1539" max="1539" width="17.140625" style="2" customWidth="1"/>
    <col min="1540" max="1540" width="34.85546875" style="2" customWidth="1"/>
    <col min="1541" max="1543" width="13.140625" style="2" customWidth="1"/>
    <col min="1544" max="1792" width="9.140625" style="2"/>
    <col min="1793" max="1793" width="4.42578125" style="2" customWidth="1"/>
    <col min="1794" max="1794" width="23" style="2" customWidth="1"/>
    <col min="1795" max="1795" width="17.140625" style="2" customWidth="1"/>
    <col min="1796" max="1796" width="34.85546875" style="2" customWidth="1"/>
    <col min="1797" max="1799" width="13.140625" style="2" customWidth="1"/>
    <col min="1800" max="2048" width="9.140625" style="2"/>
    <col min="2049" max="2049" width="4.42578125" style="2" customWidth="1"/>
    <col min="2050" max="2050" width="23" style="2" customWidth="1"/>
    <col min="2051" max="2051" width="17.140625" style="2" customWidth="1"/>
    <col min="2052" max="2052" width="34.85546875" style="2" customWidth="1"/>
    <col min="2053" max="2055" width="13.140625" style="2" customWidth="1"/>
    <col min="2056" max="2304" width="9.140625" style="2"/>
    <col min="2305" max="2305" width="4.42578125" style="2" customWidth="1"/>
    <col min="2306" max="2306" width="23" style="2" customWidth="1"/>
    <col min="2307" max="2307" width="17.140625" style="2" customWidth="1"/>
    <col min="2308" max="2308" width="34.85546875" style="2" customWidth="1"/>
    <col min="2309" max="2311" width="13.140625" style="2" customWidth="1"/>
    <col min="2312" max="2560" width="9.140625" style="2"/>
    <col min="2561" max="2561" width="4.42578125" style="2" customWidth="1"/>
    <col min="2562" max="2562" width="23" style="2" customWidth="1"/>
    <col min="2563" max="2563" width="17.140625" style="2" customWidth="1"/>
    <col min="2564" max="2564" width="34.85546875" style="2" customWidth="1"/>
    <col min="2565" max="2567" width="13.140625" style="2" customWidth="1"/>
    <col min="2568" max="2816" width="9.140625" style="2"/>
    <col min="2817" max="2817" width="4.42578125" style="2" customWidth="1"/>
    <col min="2818" max="2818" width="23" style="2" customWidth="1"/>
    <col min="2819" max="2819" width="17.140625" style="2" customWidth="1"/>
    <col min="2820" max="2820" width="34.85546875" style="2" customWidth="1"/>
    <col min="2821" max="2823" width="13.140625" style="2" customWidth="1"/>
    <col min="2824" max="3072" width="9.140625" style="2"/>
    <col min="3073" max="3073" width="4.42578125" style="2" customWidth="1"/>
    <col min="3074" max="3074" width="23" style="2" customWidth="1"/>
    <col min="3075" max="3075" width="17.140625" style="2" customWidth="1"/>
    <col min="3076" max="3076" width="34.85546875" style="2" customWidth="1"/>
    <col min="3077" max="3079" width="13.140625" style="2" customWidth="1"/>
    <col min="3080" max="3328" width="9.140625" style="2"/>
    <col min="3329" max="3329" width="4.42578125" style="2" customWidth="1"/>
    <col min="3330" max="3330" width="23" style="2" customWidth="1"/>
    <col min="3331" max="3331" width="17.140625" style="2" customWidth="1"/>
    <col min="3332" max="3332" width="34.85546875" style="2" customWidth="1"/>
    <col min="3333" max="3335" width="13.140625" style="2" customWidth="1"/>
    <col min="3336" max="3584" width="9.140625" style="2"/>
    <col min="3585" max="3585" width="4.42578125" style="2" customWidth="1"/>
    <col min="3586" max="3586" width="23" style="2" customWidth="1"/>
    <col min="3587" max="3587" width="17.140625" style="2" customWidth="1"/>
    <col min="3588" max="3588" width="34.85546875" style="2" customWidth="1"/>
    <col min="3589" max="3591" width="13.140625" style="2" customWidth="1"/>
    <col min="3592" max="3840" width="9.140625" style="2"/>
    <col min="3841" max="3841" width="4.42578125" style="2" customWidth="1"/>
    <col min="3842" max="3842" width="23" style="2" customWidth="1"/>
    <col min="3843" max="3843" width="17.140625" style="2" customWidth="1"/>
    <col min="3844" max="3844" width="34.85546875" style="2" customWidth="1"/>
    <col min="3845" max="3847" width="13.140625" style="2" customWidth="1"/>
    <col min="3848" max="4096" width="9.140625" style="2"/>
    <col min="4097" max="4097" width="4.42578125" style="2" customWidth="1"/>
    <col min="4098" max="4098" width="23" style="2" customWidth="1"/>
    <col min="4099" max="4099" width="17.140625" style="2" customWidth="1"/>
    <col min="4100" max="4100" width="34.85546875" style="2" customWidth="1"/>
    <col min="4101" max="4103" width="13.140625" style="2" customWidth="1"/>
    <col min="4104" max="4352" width="9.140625" style="2"/>
    <col min="4353" max="4353" width="4.42578125" style="2" customWidth="1"/>
    <col min="4354" max="4354" width="23" style="2" customWidth="1"/>
    <col min="4355" max="4355" width="17.140625" style="2" customWidth="1"/>
    <col min="4356" max="4356" width="34.85546875" style="2" customWidth="1"/>
    <col min="4357" max="4359" width="13.140625" style="2" customWidth="1"/>
    <col min="4360" max="4608" width="9.140625" style="2"/>
    <col min="4609" max="4609" width="4.42578125" style="2" customWidth="1"/>
    <col min="4610" max="4610" width="23" style="2" customWidth="1"/>
    <col min="4611" max="4611" width="17.140625" style="2" customWidth="1"/>
    <col min="4612" max="4612" width="34.85546875" style="2" customWidth="1"/>
    <col min="4613" max="4615" width="13.140625" style="2" customWidth="1"/>
    <col min="4616" max="4864" width="9.140625" style="2"/>
    <col min="4865" max="4865" width="4.42578125" style="2" customWidth="1"/>
    <col min="4866" max="4866" width="23" style="2" customWidth="1"/>
    <col min="4867" max="4867" width="17.140625" style="2" customWidth="1"/>
    <col min="4868" max="4868" width="34.85546875" style="2" customWidth="1"/>
    <col min="4869" max="4871" width="13.140625" style="2" customWidth="1"/>
    <col min="4872" max="5120" width="9.140625" style="2"/>
    <col min="5121" max="5121" width="4.42578125" style="2" customWidth="1"/>
    <col min="5122" max="5122" width="23" style="2" customWidth="1"/>
    <col min="5123" max="5123" width="17.140625" style="2" customWidth="1"/>
    <col min="5124" max="5124" width="34.85546875" style="2" customWidth="1"/>
    <col min="5125" max="5127" width="13.140625" style="2" customWidth="1"/>
    <col min="5128" max="5376" width="9.140625" style="2"/>
    <col min="5377" max="5377" width="4.42578125" style="2" customWidth="1"/>
    <col min="5378" max="5378" width="23" style="2" customWidth="1"/>
    <col min="5379" max="5379" width="17.140625" style="2" customWidth="1"/>
    <col min="5380" max="5380" width="34.85546875" style="2" customWidth="1"/>
    <col min="5381" max="5383" width="13.140625" style="2" customWidth="1"/>
    <col min="5384" max="5632" width="9.140625" style="2"/>
    <col min="5633" max="5633" width="4.42578125" style="2" customWidth="1"/>
    <col min="5634" max="5634" width="23" style="2" customWidth="1"/>
    <col min="5635" max="5635" width="17.140625" style="2" customWidth="1"/>
    <col min="5636" max="5636" width="34.85546875" style="2" customWidth="1"/>
    <col min="5637" max="5639" width="13.140625" style="2" customWidth="1"/>
    <col min="5640" max="5888" width="9.140625" style="2"/>
    <col min="5889" max="5889" width="4.42578125" style="2" customWidth="1"/>
    <col min="5890" max="5890" width="23" style="2" customWidth="1"/>
    <col min="5891" max="5891" width="17.140625" style="2" customWidth="1"/>
    <col min="5892" max="5892" width="34.85546875" style="2" customWidth="1"/>
    <col min="5893" max="5895" width="13.140625" style="2" customWidth="1"/>
    <col min="5896" max="6144" width="9.140625" style="2"/>
    <col min="6145" max="6145" width="4.42578125" style="2" customWidth="1"/>
    <col min="6146" max="6146" width="23" style="2" customWidth="1"/>
    <col min="6147" max="6147" width="17.140625" style="2" customWidth="1"/>
    <col min="6148" max="6148" width="34.85546875" style="2" customWidth="1"/>
    <col min="6149" max="6151" width="13.140625" style="2" customWidth="1"/>
    <col min="6152" max="6400" width="9.140625" style="2"/>
    <col min="6401" max="6401" width="4.42578125" style="2" customWidth="1"/>
    <col min="6402" max="6402" width="23" style="2" customWidth="1"/>
    <col min="6403" max="6403" width="17.140625" style="2" customWidth="1"/>
    <col min="6404" max="6404" width="34.85546875" style="2" customWidth="1"/>
    <col min="6405" max="6407" width="13.140625" style="2" customWidth="1"/>
    <col min="6408" max="6656" width="9.140625" style="2"/>
    <col min="6657" max="6657" width="4.42578125" style="2" customWidth="1"/>
    <col min="6658" max="6658" width="23" style="2" customWidth="1"/>
    <col min="6659" max="6659" width="17.140625" style="2" customWidth="1"/>
    <col min="6660" max="6660" width="34.85546875" style="2" customWidth="1"/>
    <col min="6661" max="6663" width="13.140625" style="2" customWidth="1"/>
    <col min="6664" max="6912" width="9.140625" style="2"/>
    <col min="6913" max="6913" width="4.42578125" style="2" customWidth="1"/>
    <col min="6914" max="6914" width="23" style="2" customWidth="1"/>
    <col min="6915" max="6915" width="17.140625" style="2" customWidth="1"/>
    <col min="6916" max="6916" width="34.85546875" style="2" customWidth="1"/>
    <col min="6917" max="6919" width="13.140625" style="2" customWidth="1"/>
    <col min="6920" max="7168" width="9.140625" style="2"/>
    <col min="7169" max="7169" width="4.42578125" style="2" customWidth="1"/>
    <col min="7170" max="7170" width="23" style="2" customWidth="1"/>
    <col min="7171" max="7171" width="17.140625" style="2" customWidth="1"/>
    <col min="7172" max="7172" width="34.85546875" style="2" customWidth="1"/>
    <col min="7173" max="7175" width="13.140625" style="2" customWidth="1"/>
    <col min="7176" max="7424" width="9.140625" style="2"/>
    <col min="7425" max="7425" width="4.42578125" style="2" customWidth="1"/>
    <col min="7426" max="7426" width="23" style="2" customWidth="1"/>
    <col min="7427" max="7427" width="17.140625" style="2" customWidth="1"/>
    <col min="7428" max="7428" width="34.85546875" style="2" customWidth="1"/>
    <col min="7429" max="7431" width="13.140625" style="2" customWidth="1"/>
    <col min="7432" max="7680" width="9.140625" style="2"/>
    <col min="7681" max="7681" width="4.42578125" style="2" customWidth="1"/>
    <col min="7682" max="7682" width="23" style="2" customWidth="1"/>
    <col min="7683" max="7683" width="17.140625" style="2" customWidth="1"/>
    <col min="7684" max="7684" width="34.85546875" style="2" customWidth="1"/>
    <col min="7685" max="7687" width="13.140625" style="2" customWidth="1"/>
    <col min="7688" max="7936" width="9.140625" style="2"/>
    <col min="7937" max="7937" width="4.42578125" style="2" customWidth="1"/>
    <col min="7938" max="7938" width="23" style="2" customWidth="1"/>
    <col min="7939" max="7939" width="17.140625" style="2" customWidth="1"/>
    <col min="7940" max="7940" width="34.85546875" style="2" customWidth="1"/>
    <col min="7941" max="7943" width="13.140625" style="2" customWidth="1"/>
    <col min="7944" max="8192" width="9.140625" style="2"/>
    <col min="8193" max="8193" width="4.42578125" style="2" customWidth="1"/>
    <col min="8194" max="8194" width="23" style="2" customWidth="1"/>
    <col min="8195" max="8195" width="17.140625" style="2" customWidth="1"/>
    <col min="8196" max="8196" width="34.85546875" style="2" customWidth="1"/>
    <col min="8197" max="8199" width="13.140625" style="2" customWidth="1"/>
    <col min="8200" max="8448" width="9.140625" style="2"/>
    <col min="8449" max="8449" width="4.42578125" style="2" customWidth="1"/>
    <col min="8450" max="8450" width="23" style="2" customWidth="1"/>
    <col min="8451" max="8451" width="17.140625" style="2" customWidth="1"/>
    <col min="8452" max="8452" width="34.85546875" style="2" customWidth="1"/>
    <col min="8453" max="8455" width="13.140625" style="2" customWidth="1"/>
    <col min="8456" max="8704" width="9.140625" style="2"/>
    <col min="8705" max="8705" width="4.42578125" style="2" customWidth="1"/>
    <col min="8706" max="8706" width="23" style="2" customWidth="1"/>
    <col min="8707" max="8707" width="17.140625" style="2" customWidth="1"/>
    <col min="8708" max="8708" width="34.85546875" style="2" customWidth="1"/>
    <col min="8709" max="8711" width="13.140625" style="2" customWidth="1"/>
    <col min="8712" max="8960" width="9.140625" style="2"/>
    <col min="8961" max="8961" width="4.42578125" style="2" customWidth="1"/>
    <col min="8962" max="8962" width="23" style="2" customWidth="1"/>
    <col min="8963" max="8963" width="17.140625" style="2" customWidth="1"/>
    <col min="8964" max="8964" width="34.85546875" style="2" customWidth="1"/>
    <col min="8965" max="8967" width="13.140625" style="2" customWidth="1"/>
    <col min="8968" max="9216" width="9.140625" style="2"/>
    <col min="9217" max="9217" width="4.42578125" style="2" customWidth="1"/>
    <col min="9218" max="9218" width="23" style="2" customWidth="1"/>
    <col min="9219" max="9219" width="17.140625" style="2" customWidth="1"/>
    <col min="9220" max="9220" width="34.85546875" style="2" customWidth="1"/>
    <col min="9221" max="9223" width="13.140625" style="2" customWidth="1"/>
    <col min="9224" max="9472" width="9.140625" style="2"/>
    <col min="9473" max="9473" width="4.42578125" style="2" customWidth="1"/>
    <col min="9474" max="9474" width="23" style="2" customWidth="1"/>
    <col min="9475" max="9475" width="17.140625" style="2" customWidth="1"/>
    <col min="9476" max="9476" width="34.85546875" style="2" customWidth="1"/>
    <col min="9477" max="9479" width="13.140625" style="2" customWidth="1"/>
    <col min="9480" max="9728" width="9.140625" style="2"/>
    <col min="9729" max="9729" width="4.42578125" style="2" customWidth="1"/>
    <col min="9730" max="9730" width="23" style="2" customWidth="1"/>
    <col min="9731" max="9731" width="17.140625" style="2" customWidth="1"/>
    <col min="9732" max="9732" width="34.85546875" style="2" customWidth="1"/>
    <col min="9733" max="9735" width="13.140625" style="2" customWidth="1"/>
    <col min="9736" max="9984" width="9.140625" style="2"/>
    <col min="9985" max="9985" width="4.42578125" style="2" customWidth="1"/>
    <col min="9986" max="9986" width="23" style="2" customWidth="1"/>
    <col min="9987" max="9987" width="17.140625" style="2" customWidth="1"/>
    <col min="9988" max="9988" width="34.85546875" style="2" customWidth="1"/>
    <col min="9989" max="9991" width="13.140625" style="2" customWidth="1"/>
    <col min="9992" max="10240" width="9.140625" style="2"/>
    <col min="10241" max="10241" width="4.42578125" style="2" customWidth="1"/>
    <col min="10242" max="10242" width="23" style="2" customWidth="1"/>
    <col min="10243" max="10243" width="17.140625" style="2" customWidth="1"/>
    <col min="10244" max="10244" width="34.85546875" style="2" customWidth="1"/>
    <col min="10245" max="10247" width="13.140625" style="2" customWidth="1"/>
    <col min="10248" max="10496" width="9.140625" style="2"/>
    <col min="10497" max="10497" width="4.42578125" style="2" customWidth="1"/>
    <col min="10498" max="10498" width="23" style="2" customWidth="1"/>
    <col min="10499" max="10499" width="17.140625" style="2" customWidth="1"/>
    <col min="10500" max="10500" width="34.85546875" style="2" customWidth="1"/>
    <col min="10501" max="10503" width="13.140625" style="2" customWidth="1"/>
    <col min="10504" max="10752" width="9.140625" style="2"/>
    <col min="10753" max="10753" width="4.42578125" style="2" customWidth="1"/>
    <col min="10754" max="10754" width="23" style="2" customWidth="1"/>
    <col min="10755" max="10755" width="17.140625" style="2" customWidth="1"/>
    <col min="10756" max="10756" width="34.85546875" style="2" customWidth="1"/>
    <col min="10757" max="10759" width="13.140625" style="2" customWidth="1"/>
    <col min="10760" max="11008" width="9.140625" style="2"/>
    <col min="11009" max="11009" width="4.42578125" style="2" customWidth="1"/>
    <col min="11010" max="11010" width="23" style="2" customWidth="1"/>
    <col min="11011" max="11011" width="17.140625" style="2" customWidth="1"/>
    <col min="11012" max="11012" width="34.85546875" style="2" customWidth="1"/>
    <col min="11013" max="11015" width="13.140625" style="2" customWidth="1"/>
    <col min="11016" max="11264" width="9.140625" style="2"/>
    <col min="11265" max="11265" width="4.42578125" style="2" customWidth="1"/>
    <col min="11266" max="11266" width="23" style="2" customWidth="1"/>
    <col min="11267" max="11267" width="17.140625" style="2" customWidth="1"/>
    <col min="11268" max="11268" width="34.85546875" style="2" customWidth="1"/>
    <col min="11269" max="11271" width="13.140625" style="2" customWidth="1"/>
    <col min="11272" max="11520" width="9.140625" style="2"/>
    <col min="11521" max="11521" width="4.42578125" style="2" customWidth="1"/>
    <col min="11522" max="11522" width="23" style="2" customWidth="1"/>
    <col min="11523" max="11523" width="17.140625" style="2" customWidth="1"/>
    <col min="11524" max="11524" width="34.85546875" style="2" customWidth="1"/>
    <col min="11525" max="11527" width="13.140625" style="2" customWidth="1"/>
    <col min="11528" max="11776" width="9.140625" style="2"/>
    <col min="11777" max="11777" width="4.42578125" style="2" customWidth="1"/>
    <col min="11778" max="11778" width="23" style="2" customWidth="1"/>
    <col min="11779" max="11779" width="17.140625" style="2" customWidth="1"/>
    <col min="11780" max="11780" width="34.85546875" style="2" customWidth="1"/>
    <col min="11781" max="11783" width="13.140625" style="2" customWidth="1"/>
    <col min="11784" max="12032" width="9.140625" style="2"/>
    <col min="12033" max="12033" width="4.42578125" style="2" customWidth="1"/>
    <col min="12034" max="12034" width="23" style="2" customWidth="1"/>
    <col min="12035" max="12035" width="17.140625" style="2" customWidth="1"/>
    <col min="12036" max="12036" width="34.85546875" style="2" customWidth="1"/>
    <col min="12037" max="12039" width="13.140625" style="2" customWidth="1"/>
    <col min="12040" max="12288" width="9.140625" style="2"/>
    <col min="12289" max="12289" width="4.42578125" style="2" customWidth="1"/>
    <col min="12290" max="12290" width="23" style="2" customWidth="1"/>
    <col min="12291" max="12291" width="17.140625" style="2" customWidth="1"/>
    <col min="12292" max="12292" width="34.85546875" style="2" customWidth="1"/>
    <col min="12293" max="12295" width="13.140625" style="2" customWidth="1"/>
    <col min="12296" max="12544" width="9.140625" style="2"/>
    <col min="12545" max="12545" width="4.42578125" style="2" customWidth="1"/>
    <col min="12546" max="12546" width="23" style="2" customWidth="1"/>
    <col min="12547" max="12547" width="17.140625" style="2" customWidth="1"/>
    <col min="12548" max="12548" width="34.85546875" style="2" customWidth="1"/>
    <col min="12549" max="12551" width="13.140625" style="2" customWidth="1"/>
    <col min="12552" max="12800" width="9.140625" style="2"/>
    <col min="12801" max="12801" width="4.42578125" style="2" customWidth="1"/>
    <col min="12802" max="12802" width="23" style="2" customWidth="1"/>
    <col min="12803" max="12803" width="17.140625" style="2" customWidth="1"/>
    <col min="12804" max="12804" width="34.85546875" style="2" customWidth="1"/>
    <col min="12805" max="12807" width="13.140625" style="2" customWidth="1"/>
    <col min="12808" max="13056" width="9.140625" style="2"/>
    <col min="13057" max="13057" width="4.42578125" style="2" customWidth="1"/>
    <col min="13058" max="13058" width="23" style="2" customWidth="1"/>
    <col min="13059" max="13059" width="17.140625" style="2" customWidth="1"/>
    <col min="13060" max="13060" width="34.85546875" style="2" customWidth="1"/>
    <col min="13061" max="13063" width="13.140625" style="2" customWidth="1"/>
    <col min="13064" max="13312" width="9.140625" style="2"/>
    <col min="13313" max="13313" width="4.42578125" style="2" customWidth="1"/>
    <col min="13314" max="13314" width="23" style="2" customWidth="1"/>
    <col min="13315" max="13315" width="17.140625" style="2" customWidth="1"/>
    <col min="13316" max="13316" width="34.85546875" style="2" customWidth="1"/>
    <col min="13317" max="13319" width="13.140625" style="2" customWidth="1"/>
    <col min="13320" max="13568" width="9.140625" style="2"/>
    <col min="13569" max="13569" width="4.42578125" style="2" customWidth="1"/>
    <col min="13570" max="13570" width="23" style="2" customWidth="1"/>
    <col min="13571" max="13571" width="17.140625" style="2" customWidth="1"/>
    <col min="13572" max="13572" width="34.85546875" style="2" customWidth="1"/>
    <col min="13573" max="13575" width="13.140625" style="2" customWidth="1"/>
    <col min="13576" max="13824" width="9.140625" style="2"/>
    <col min="13825" max="13825" width="4.42578125" style="2" customWidth="1"/>
    <col min="13826" max="13826" width="23" style="2" customWidth="1"/>
    <col min="13827" max="13827" width="17.140625" style="2" customWidth="1"/>
    <col min="13828" max="13828" width="34.85546875" style="2" customWidth="1"/>
    <col min="13829" max="13831" width="13.140625" style="2" customWidth="1"/>
    <col min="13832" max="14080" width="9.140625" style="2"/>
    <col min="14081" max="14081" width="4.42578125" style="2" customWidth="1"/>
    <col min="14082" max="14082" width="23" style="2" customWidth="1"/>
    <col min="14083" max="14083" width="17.140625" style="2" customWidth="1"/>
    <col min="14084" max="14084" width="34.85546875" style="2" customWidth="1"/>
    <col min="14085" max="14087" width="13.140625" style="2" customWidth="1"/>
    <col min="14088" max="14336" width="9.140625" style="2"/>
    <col min="14337" max="14337" width="4.42578125" style="2" customWidth="1"/>
    <col min="14338" max="14338" width="23" style="2" customWidth="1"/>
    <col min="14339" max="14339" width="17.140625" style="2" customWidth="1"/>
    <col min="14340" max="14340" width="34.85546875" style="2" customWidth="1"/>
    <col min="14341" max="14343" width="13.140625" style="2" customWidth="1"/>
    <col min="14344" max="14592" width="9.140625" style="2"/>
    <col min="14593" max="14593" width="4.42578125" style="2" customWidth="1"/>
    <col min="14594" max="14594" width="23" style="2" customWidth="1"/>
    <col min="14595" max="14595" width="17.140625" style="2" customWidth="1"/>
    <col min="14596" max="14596" width="34.85546875" style="2" customWidth="1"/>
    <col min="14597" max="14599" width="13.140625" style="2" customWidth="1"/>
    <col min="14600" max="14848" width="9.140625" style="2"/>
    <col min="14849" max="14849" width="4.42578125" style="2" customWidth="1"/>
    <col min="14850" max="14850" width="23" style="2" customWidth="1"/>
    <col min="14851" max="14851" width="17.140625" style="2" customWidth="1"/>
    <col min="14852" max="14852" width="34.85546875" style="2" customWidth="1"/>
    <col min="14853" max="14855" width="13.140625" style="2" customWidth="1"/>
    <col min="14856" max="15104" width="9.140625" style="2"/>
    <col min="15105" max="15105" width="4.42578125" style="2" customWidth="1"/>
    <col min="15106" max="15106" width="23" style="2" customWidth="1"/>
    <col min="15107" max="15107" width="17.140625" style="2" customWidth="1"/>
    <col min="15108" max="15108" width="34.85546875" style="2" customWidth="1"/>
    <col min="15109" max="15111" width="13.140625" style="2" customWidth="1"/>
    <col min="15112" max="15360" width="9.140625" style="2"/>
    <col min="15361" max="15361" width="4.42578125" style="2" customWidth="1"/>
    <col min="15362" max="15362" width="23" style="2" customWidth="1"/>
    <col min="15363" max="15363" width="17.140625" style="2" customWidth="1"/>
    <col min="15364" max="15364" width="34.85546875" style="2" customWidth="1"/>
    <col min="15365" max="15367" width="13.140625" style="2" customWidth="1"/>
    <col min="15368" max="15616" width="9.140625" style="2"/>
    <col min="15617" max="15617" width="4.42578125" style="2" customWidth="1"/>
    <col min="15618" max="15618" width="23" style="2" customWidth="1"/>
    <col min="15619" max="15619" width="17.140625" style="2" customWidth="1"/>
    <col min="15620" max="15620" width="34.85546875" style="2" customWidth="1"/>
    <col min="15621" max="15623" width="13.140625" style="2" customWidth="1"/>
    <col min="15624" max="15872" width="9.140625" style="2"/>
    <col min="15873" max="15873" width="4.42578125" style="2" customWidth="1"/>
    <col min="15874" max="15874" width="23" style="2" customWidth="1"/>
    <col min="15875" max="15875" width="17.140625" style="2" customWidth="1"/>
    <col min="15876" max="15876" width="34.85546875" style="2" customWidth="1"/>
    <col min="15877" max="15879" width="13.140625" style="2" customWidth="1"/>
    <col min="15880" max="16128" width="9.140625" style="2"/>
    <col min="16129" max="16129" width="4.42578125" style="2" customWidth="1"/>
    <col min="16130" max="16130" width="23" style="2" customWidth="1"/>
    <col min="16131" max="16131" width="17.140625" style="2" customWidth="1"/>
    <col min="16132" max="16132" width="34.85546875" style="2" customWidth="1"/>
    <col min="16133" max="16135" width="13.140625" style="2" customWidth="1"/>
    <col min="16136" max="16384" width="9.140625" style="2"/>
  </cols>
  <sheetData>
    <row r="1" spans="1:12" s="10" customFormat="1" ht="15" customHeight="1" x14ac:dyDescent="0.25">
      <c r="A1" s="11"/>
      <c r="B1" s="11"/>
      <c r="C1" s="26"/>
      <c r="E1" s="258" t="s">
        <v>849</v>
      </c>
      <c r="F1" s="258"/>
      <c r="G1" s="258"/>
      <c r="H1" s="258"/>
    </row>
    <row r="2" spans="1:12" s="9" customFormat="1" ht="49.5" customHeight="1" x14ac:dyDescent="0.25">
      <c r="A2" s="8"/>
      <c r="B2" s="157"/>
      <c r="E2" s="259" t="s">
        <v>855</v>
      </c>
      <c r="F2" s="259"/>
      <c r="G2" s="259"/>
      <c r="H2" s="259"/>
      <c r="I2" s="13"/>
      <c r="J2" s="13"/>
      <c r="K2" s="13"/>
      <c r="L2" s="13"/>
    </row>
    <row r="3" spans="1:12" s="10" customFormat="1" ht="15" customHeight="1" x14ac:dyDescent="0.25">
      <c r="A3" s="261" t="s">
        <v>279</v>
      </c>
      <c r="B3" s="261"/>
      <c r="C3" s="261"/>
      <c r="D3" s="261"/>
      <c r="E3" s="261"/>
      <c r="F3" s="261"/>
      <c r="G3" s="261"/>
      <c r="H3" s="261"/>
    </row>
    <row r="4" spans="1:12" s="10" customFormat="1" ht="47.25" customHeight="1" x14ac:dyDescent="0.25">
      <c r="A4" s="261" t="s">
        <v>852</v>
      </c>
      <c r="B4" s="261"/>
      <c r="C4" s="261"/>
      <c r="D4" s="261"/>
      <c r="E4" s="261"/>
      <c r="F4" s="261"/>
      <c r="G4" s="261"/>
      <c r="H4" s="261"/>
    </row>
    <row r="5" spans="1:12" s="10" customFormat="1" x14ac:dyDescent="0.25">
      <c r="A5" s="11"/>
      <c r="B5" s="11"/>
      <c r="H5" s="38" t="s">
        <v>850</v>
      </c>
    </row>
    <row r="6" spans="1:12" s="9" customFormat="1" ht="75.75" customHeight="1" x14ac:dyDescent="0.25">
      <c r="A6" s="27"/>
      <c r="B6" s="160" t="s">
        <v>231</v>
      </c>
      <c r="C6" s="266" t="s">
        <v>232</v>
      </c>
      <c r="D6" s="266"/>
      <c r="E6" s="160" t="s">
        <v>714</v>
      </c>
      <c r="F6" s="160" t="s">
        <v>851</v>
      </c>
      <c r="G6" s="160" t="s">
        <v>716</v>
      </c>
      <c r="H6" s="160" t="s">
        <v>712</v>
      </c>
      <c r="I6" s="10"/>
      <c r="J6" s="10"/>
      <c r="K6" s="10"/>
      <c r="L6" s="10"/>
    </row>
    <row r="7" spans="1:12" s="10" customFormat="1" ht="45" customHeight="1" x14ac:dyDescent="0.25">
      <c r="A7" s="5">
        <v>853</v>
      </c>
      <c r="B7" s="158" t="s">
        <v>280</v>
      </c>
      <c r="C7" s="265" t="s">
        <v>281</v>
      </c>
      <c r="D7" s="265"/>
      <c r="E7" s="36">
        <f>E8</f>
        <v>13826665.48</v>
      </c>
      <c r="F7" s="36">
        <f>F8</f>
        <v>13826665.48</v>
      </c>
      <c r="G7" s="36">
        <f t="shared" ref="G7" si="0">G8</f>
        <v>-3682531.3000000007</v>
      </c>
      <c r="H7" s="124">
        <f t="shared" ref="H7:H15" si="1">G7/F7*100</f>
        <v>-26.633545921297578</v>
      </c>
    </row>
    <row r="8" spans="1:12" ht="45" customHeight="1" x14ac:dyDescent="0.25">
      <c r="A8" s="158">
        <v>853</v>
      </c>
      <c r="B8" s="158" t="s">
        <v>282</v>
      </c>
      <c r="C8" s="264" t="s">
        <v>233</v>
      </c>
      <c r="D8" s="264"/>
      <c r="E8" s="7">
        <f>E9+E13</f>
        <v>13826665.48</v>
      </c>
      <c r="F8" s="7">
        <f>F9+F13</f>
        <v>13826665.48</v>
      </c>
      <c r="G8" s="7">
        <f t="shared" ref="G8" si="2">G9+G13</f>
        <v>-3682531.3000000007</v>
      </c>
      <c r="H8" s="124">
        <f t="shared" si="1"/>
        <v>-26.633545921297578</v>
      </c>
    </row>
    <row r="9" spans="1:12" s="10" customFormat="1" ht="31.5" customHeight="1" x14ac:dyDescent="0.25">
      <c r="A9" s="5">
        <v>853</v>
      </c>
      <c r="B9" s="158" t="s">
        <v>283</v>
      </c>
      <c r="C9" s="264" t="s">
        <v>234</v>
      </c>
      <c r="D9" s="264"/>
      <c r="E9" s="7">
        <f t="shared" ref="E9:G11" si="3">E10</f>
        <v>-7126491.2300000004</v>
      </c>
      <c r="F9" s="7">
        <f t="shared" si="3"/>
        <v>-7126491.2300000004</v>
      </c>
      <c r="G9" s="7">
        <f t="shared" si="3"/>
        <v>-24635688.010000002</v>
      </c>
      <c r="H9" s="124">
        <f t="shared" si="1"/>
        <v>345.69169055162087</v>
      </c>
    </row>
    <row r="10" spans="1:12" s="10" customFormat="1" ht="31.5" customHeight="1" x14ac:dyDescent="0.25">
      <c r="A10" s="5">
        <v>853</v>
      </c>
      <c r="B10" s="158" t="s">
        <v>284</v>
      </c>
      <c r="C10" s="264" t="s">
        <v>235</v>
      </c>
      <c r="D10" s="264"/>
      <c r="E10" s="7">
        <f t="shared" si="3"/>
        <v>-7126491.2300000004</v>
      </c>
      <c r="F10" s="7">
        <f t="shared" si="3"/>
        <v>-7126491.2300000004</v>
      </c>
      <c r="G10" s="7">
        <f t="shared" si="3"/>
        <v>-24635688.010000002</v>
      </c>
      <c r="H10" s="124">
        <f t="shared" si="1"/>
        <v>345.69169055162087</v>
      </c>
    </row>
    <row r="11" spans="1:12" s="10" customFormat="1" ht="31.5" customHeight="1" x14ac:dyDescent="0.25">
      <c r="A11" s="5">
        <v>853</v>
      </c>
      <c r="B11" s="158" t="s">
        <v>285</v>
      </c>
      <c r="C11" s="264" t="s">
        <v>236</v>
      </c>
      <c r="D11" s="264"/>
      <c r="E11" s="7">
        <f t="shared" si="3"/>
        <v>-7126491.2300000004</v>
      </c>
      <c r="F11" s="7">
        <f t="shared" si="3"/>
        <v>-7126491.2300000004</v>
      </c>
      <c r="G11" s="7">
        <f t="shared" si="3"/>
        <v>-24635688.010000002</v>
      </c>
      <c r="H11" s="124">
        <f t="shared" si="1"/>
        <v>345.69169055162087</v>
      </c>
    </row>
    <row r="12" spans="1:12" s="10" customFormat="1" ht="48" customHeight="1" x14ac:dyDescent="0.25">
      <c r="A12" s="5">
        <v>853</v>
      </c>
      <c r="B12" s="158" t="s">
        <v>286</v>
      </c>
      <c r="C12" s="264" t="s">
        <v>237</v>
      </c>
      <c r="D12" s="264"/>
      <c r="E12" s="7">
        <f>-7364861.23+149530+1000+87840</f>
        <v>-7126491.2300000004</v>
      </c>
      <c r="F12" s="7">
        <f>-7364861.23+149530+1000+87840</f>
        <v>-7126491.2300000004</v>
      </c>
      <c r="G12" s="7">
        <v>-24635688.010000002</v>
      </c>
      <c r="H12" s="124">
        <f t="shared" si="1"/>
        <v>345.69169055162087</v>
      </c>
    </row>
    <row r="13" spans="1:12" s="10" customFormat="1" ht="31.5" customHeight="1" x14ac:dyDescent="0.25">
      <c r="A13" s="5">
        <v>853</v>
      </c>
      <c r="B13" s="158" t="s">
        <v>287</v>
      </c>
      <c r="C13" s="264" t="s">
        <v>238</v>
      </c>
      <c r="D13" s="264"/>
      <c r="E13" s="7">
        <f>E14</f>
        <v>20953156.710000001</v>
      </c>
      <c r="F13" s="7">
        <f t="shared" ref="F13:G15" si="4">F14</f>
        <v>20953156.710000001</v>
      </c>
      <c r="G13" s="7">
        <f t="shared" si="4"/>
        <v>20953156.710000001</v>
      </c>
      <c r="H13" s="124">
        <f t="shared" si="1"/>
        <v>100</v>
      </c>
    </row>
    <row r="14" spans="1:12" s="10" customFormat="1" ht="31.5" customHeight="1" x14ac:dyDescent="0.25">
      <c r="A14" s="5">
        <v>853</v>
      </c>
      <c r="B14" s="158" t="s">
        <v>288</v>
      </c>
      <c r="C14" s="264" t="s">
        <v>239</v>
      </c>
      <c r="D14" s="264"/>
      <c r="E14" s="7">
        <f>E15</f>
        <v>20953156.710000001</v>
      </c>
      <c r="F14" s="7">
        <f t="shared" si="4"/>
        <v>20953156.710000001</v>
      </c>
      <c r="G14" s="7">
        <f t="shared" si="4"/>
        <v>20953156.710000001</v>
      </c>
      <c r="H14" s="124">
        <f t="shared" si="1"/>
        <v>100</v>
      </c>
    </row>
    <row r="15" spans="1:12" s="10" customFormat="1" ht="31.5" customHeight="1" x14ac:dyDescent="0.25">
      <c r="A15" s="5">
        <v>853</v>
      </c>
      <c r="B15" s="158" t="s">
        <v>289</v>
      </c>
      <c r="C15" s="264" t="s">
        <v>240</v>
      </c>
      <c r="D15" s="264"/>
      <c r="E15" s="7">
        <f>E16</f>
        <v>20953156.710000001</v>
      </c>
      <c r="F15" s="7">
        <f t="shared" si="4"/>
        <v>20953156.710000001</v>
      </c>
      <c r="G15" s="7">
        <f t="shared" si="4"/>
        <v>20953156.710000001</v>
      </c>
      <c r="H15" s="124">
        <f t="shared" si="1"/>
        <v>100</v>
      </c>
    </row>
    <row r="16" spans="1:12" s="10" customFormat="1" ht="48" customHeight="1" x14ac:dyDescent="0.25">
      <c r="A16" s="5">
        <v>853</v>
      </c>
      <c r="B16" s="158" t="s">
        <v>290</v>
      </c>
      <c r="C16" s="264" t="s">
        <v>241</v>
      </c>
      <c r="D16" s="264"/>
      <c r="E16" s="7">
        <v>20953156.710000001</v>
      </c>
      <c r="F16" s="7">
        <v>20953156.710000001</v>
      </c>
      <c r="G16" s="7">
        <v>20953156.710000001</v>
      </c>
      <c r="H16" s="124">
        <f>G16/F16*100</f>
        <v>100</v>
      </c>
    </row>
    <row r="17" spans="1:8" s="10" customFormat="1" ht="31.5" customHeight="1" x14ac:dyDescent="0.25">
      <c r="A17" s="255"/>
      <c r="B17" s="158"/>
      <c r="C17" s="264" t="s">
        <v>242</v>
      </c>
      <c r="D17" s="264"/>
      <c r="E17" s="7">
        <f>E9+E13</f>
        <v>13826665.48</v>
      </c>
      <c r="F17" s="7">
        <f>F9+F13</f>
        <v>13826665.48</v>
      </c>
      <c r="G17" s="7">
        <f t="shared" ref="G17" si="5">G9+G13</f>
        <v>-3682531.3000000007</v>
      </c>
      <c r="H17" s="124">
        <f>G17/F17*100</f>
        <v>-26.633545921297578</v>
      </c>
    </row>
    <row r="19" spans="1:8" x14ac:dyDescent="0.25">
      <c r="E19" s="12"/>
      <c r="F19" s="256"/>
      <c r="G19" s="256"/>
      <c r="H19" s="28"/>
    </row>
    <row r="20" spans="1:8" x14ac:dyDescent="0.25">
      <c r="C20" s="29"/>
      <c r="D20" s="29" t="s">
        <v>291</v>
      </c>
      <c r="E20" s="30"/>
      <c r="F20" s="12"/>
      <c r="G20" s="30"/>
      <c r="H20" s="30">
        <v>193147789.22999999</v>
      </c>
    </row>
    <row r="21" spans="1:8" x14ac:dyDescent="0.25">
      <c r="C21" s="29"/>
      <c r="D21" s="29" t="s">
        <v>292</v>
      </c>
      <c r="E21" s="30"/>
      <c r="F21" s="12"/>
      <c r="G21" s="30"/>
      <c r="H21" s="30">
        <v>202222250.22999999</v>
      </c>
    </row>
    <row r="22" spans="1:8" x14ac:dyDescent="0.25">
      <c r="C22" s="29"/>
      <c r="D22" s="29"/>
      <c r="E22" s="30">
        <f>E20-E21</f>
        <v>0</v>
      </c>
      <c r="F22" s="12"/>
      <c r="G22" s="30"/>
      <c r="H22" s="30">
        <f>H20-H21</f>
        <v>-9074461</v>
      </c>
    </row>
    <row r="23" spans="1:8" x14ac:dyDescent="0.25">
      <c r="C23" s="29"/>
      <c r="D23" s="29"/>
      <c r="E23" s="29"/>
      <c r="G23" s="29"/>
      <c r="H23" s="29"/>
    </row>
    <row r="24" spans="1:8" x14ac:dyDescent="0.25">
      <c r="C24" s="29"/>
      <c r="D24" s="29"/>
      <c r="E24" s="29"/>
      <c r="F24" s="29"/>
      <c r="G24" s="29"/>
      <c r="H24" s="29"/>
    </row>
    <row r="25" spans="1:8" x14ac:dyDescent="0.25">
      <c r="C25" s="29"/>
      <c r="D25" s="29"/>
      <c r="E25" s="29"/>
      <c r="F25" s="29"/>
      <c r="G25" s="29"/>
      <c r="H25" s="29"/>
    </row>
    <row r="26" spans="1:8" x14ac:dyDescent="0.25">
      <c r="C26" s="29"/>
      <c r="D26" s="29"/>
      <c r="E26" s="29"/>
      <c r="F26" s="29"/>
      <c r="G26" s="29"/>
      <c r="H26" s="29"/>
    </row>
    <row r="27" spans="1:8" x14ac:dyDescent="0.25">
      <c r="C27" s="29"/>
      <c r="D27" s="29"/>
      <c r="E27" s="29"/>
      <c r="F27" s="29"/>
      <c r="G27" s="29"/>
      <c r="H27" s="29"/>
    </row>
    <row r="28" spans="1:8" x14ac:dyDescent="0.25">
      <c r="C28" s="29"/>
      <c r="D28" s="31"/>
      <c r="E28" s="31"/>
      <c r="F28" s="31"/>
      <c r="G28" s="31"/>
      <c r="H28" s="29"/>
    </row>
    <row r="29" spans="1:8" x14ac:dyDescent="0.25">
      <c r="C29" s="29"/>
      <c r="D29" s="31"/>
      <c r="E29" s="31"/>
      <c r="F29" s="31"/>
      <c r="G29" s="31"/>
      <c r="H29" s="29"/>
    </row>
    <row r="30" spans="1:8" x14ac:dyDescent="0.25">
      <c r="C30" s="29"/>
      <c r="D30" s="29"/>
      <c r="E30" s="29"/>
      <c r="F30" s="29"/>
      <c r="G30" s="29"/>
      <c r="H30" s="29"/>
    </row>
    <row r="31" spans="1:8" x14ac:dyDescent="0.25">
      <c r="C31" s="29"/>
      <c r="D31" s="29"/>
      <c r="E31" s="29"/>
      <c r="F31" s="29"/>
      <c r="G31" s="29"/>
      <c r="H31" s="29"/>
    </row>
    <row r="33" spans="4:7" s="2" customFormat="1" x14ac:dyDescent="0.25">
      <c r="D33" s="32"/>
      <c r="E33" s="32"/>
      <c r="F33" s="32"/>
      <c r="G33" s="32"/>
    </row>
  </sheetData>
  <mergeCells count="16">
    <mergeCell ref="C7:D7"/>
    <mergeCell ref="E1:H1"/>
    <mergeCell ref="E2:H2"/>
    <mergeCell ref="A3:H3"/>
    <mergeCell ref="A4:H4"/>
    <mergeCell ref="C6:D6"/>
    <mergeCell ref="C14:D14"/>
    <mergeCell ref="C15:D15"/>
    <mergeCell ref="C16:D16"/>
    <mergeCell ref="C17:D17"/>
    <mergeCell ref="C8:D8"/>
    <mergeCell ref="C9:D9"/>
    <mergeCell ref="C10:D10"/>
    <mergeCell ref="C11:D11"/>
    <mergeCell ref="C12:D12"/>
    <mergeCell ref="C13:D13"/>
  </mergeCells>
  <pageMargins left="0.59055118110236227" right="0.51181102362204722" top="0.35433070866141736"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2022-07-25T14:48:42Z</dcterms:modified>
</cp:coreProperties>
</file>