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Опека" sheetId="1" r:id="rId1"/>
  </sheets>
  <definedNames>
    <definedName name="_xlnm.Print_Titles" localSheetId="0">'Опека'!$3:$4</definedName>
  </definedNames>
  <calcPr fullCalcOnLoad="1"/>
</workbook>
</file>

<file path=xl/sharedStrings.xml><?xml version="1.0" encoding="utf-8"?>
<sst xmlns="http://schemas.openxmlformats.org/spreadsheetml/2006/main" count="62" uniqueCount="31">
  <si>
    <t>Наименование выплаты</t>
  </si>
  <si>
    <t>Периодичность выплаты</t>
  </si>
  <si>
    <t>ежемесячно</t>
  </si>
  <si>
    <t>Планируемая среднегодовая численность получателей</t>
  </si>
  <si>
    <t>Объем средств на выплату пособий при перерасчете, рублей</t>
  </si>
  <si>
    <t>дети в возрасте до 6 лет</t>
  </si>
  <si>
    <t>дети старше 6 лет</t>
  </si>
  <si>
    <t>Всего</t>
  </si>
  <si>
    <t>из них, количество детей обучающихся в общеобразовательных школах</t>
  </si>
  <si>
    <t>Дети переданные на воспитание в семью опекуна (попечителя)</t>
  </si>
  <si>
    <t>Дети в приемных семьях</t>
  </si>
  <si>
    <t>из них на содержание и проезд детей, переданных на воспитание в семью опекуна (попечителя)</t>
  </si>
  <si>
    <t>из них на содержание и проезд детей, переданных на воспитание в приемную семью</t>
  </si>
  <si>
    <t>2023 год</t>
  </si>
  <si>
    <t>кол-во</t>
  </si>
  <si>
    <t>сумма</t>
  </si>
  <si>
    <t>размер</t>
  </si>
  <si>
    <t>з/п родителям 323 вид</t>
  </si>
  <si>
    <t>Обучение 244 вид</t>
  </si>
  <si>
    <t>Организация опеки 120,240 виды</t>
  </si>
  <si>
    <t>2021 год по расчету департамента</t>
  </si>
  <si>
    <t>Итого с учетом изменений  в бюджет</t>
  </si>
  <si>
    <t>2021 год по расчету РУО реально</t>
  </si>
  <si>
    <t>Размер выплаты с 01.01.2022, рублей</t>
  </si>
  <si>
    <t>Объем средств до 01.10.2022, рублей</t>
  </si>
  <si>
    <t>Размер выплаты с учетом индексации с 01.10.2022, рублей</t>
  </si>
  <si>
    <t>Объем средств с 01.10.2022, рублей</t>
  </si>
  <si>
    <t>1. Расчет объемов бюджетных ассигнований на выплату ежемесячных денежных средств на содержание ребенка, переданного на воспитание в семью опекуна (попечителя), приемную семью</t>
  </si>
  <si>
    <t xml:space="preserve">2022 год </t>
  </si>
  <si>
    <t>2024 год</t>
  </si>
  <si>
    <t>Объем средств на год  (313 вид), руб.всего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</si>
</sst>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4" fontId="59" fillId="33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10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vertical="center" wrapText="1"/>
    </xf>
    <xf numFmtId="4" fontId="59" fillId="0" borderId="12" xfId="0" applyNumberFormat="1" applyFont="1" applyFill="1" applyBorder="1" applyAlignment="1">
      <alignment vertical="center" wrapText="1"/>
    </xf>
    <xf numFmtId="4" fontId="56" fillId="4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60" zoomScaleNormal="60" zoomScalePageLayoutView="0" workbookViewId="0" topLeftCell="A18">
      <selection activeCell="D44" sqref="D43:D44"/>
    </sheetView>
  </sheetViews>
  <sheetFormatPr defaultColWidth="9.140625" defaultRowHeight="15"/>
  <cols>
    <col min="1" max="1" width="28.140625" style="3" customWidth="1"/>
    <col min="2" max="2" width="17.00390625" style="3" customWidth="1"/>
    <col min="3" max="3" width="20.00390625" style="3" customWidth="1"/>
    <col min="4" max="4" width="14.421875" style="3" customWidth="1"/>
    <col min="5" max="5" width="17.140625" style="3" customWidth="1"/>
    <col min="6" max="6" width="19.57421875" style="3" customWidth="1"/>
    <col min="7" max="7" width="17.140625" style="3" customWidth="1"/>
    <col min="8" max="8" width="16.57421875" style="3" customWidth="1"/>
    <col min="9" max="12" width="19.8515625" style="3" customWidth="1"/>
    <col min="13" max="13" width="19.140625" style="1" hidden="1" customWidth="1"/>
    <col min="14" max="15" width="11.28125" style="1" hidden="1" customWidth="1"/>
    <col min="16" max="16" width="13.140625" style="1" hidden="1" customWidth="1"/>
    <col min="17" max="17" width="17.421875" style="1" hidden="1" customWidth="1"/>
    <col min="18" max="18" width="20.7109375" style="1" hidden="1" customWidth="1"/>
    <col min="19" max="19" width="16.00390625" style="1" customWidth="1"/>
    <col min="20" max="20" width="18.8515625" style="1" customWidth="1"/>
    <col min="21" max="16384" width="9.140625" style="1" customWidth="1"/>
  </cols>
  <sheetData>
    <row r="1" spans="1:12" ht="49.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8" ht="66" customHeight="1">
      <c r="A3" s="64" t="s">
        <v>0</v>
      </c>
      <c r="B3" s="58" t="s">
        <v>1</v>
      </c>
      <c r="C3" s="58" t="s">
        <v>3</v>
      </c>
      <c r="D3" s="58"/>
      <c r="E3" s="58" t="s">
        <v>23</v>
      </c>
      <c r="F3" s="58" t="s">
        <v>24</v>
      </c>
      <c r="G3" s="58" t="s">
        <v>25</v>
      </c>
      <c r="H3" s="58" t="s">
        <v>26</v>
      </c>
      <c r="I3" s="58" t="s">
        <v>4</v>
      </c>
      <c r="J3" s="58" t="s">
        <v>30</v>
      </c>
      <c r="K3" s="58" t="s">
        <v>11</v>
      </c>
      <c r="L3" s="58" t="s">
        <v>12</v>
      </c>
      <c r="M3" s="48" t="s">
        <v>17</v>
      </c>
      <c r="N3" s="52" t="s">
        <v>18</v>
      </c>
      <c r="O3" s="53"/>
      <c r="P3" s="54"/>
      <c r="Q3" s="48" t="s">
        <v>19</v>
      </c>
      <c r="R3" s="50" t="s">
        <v>7</v>
      </c>
    </row>
    <row r="4" spans="1:18" ht="95.25" customHeight="1">
      <c r="A4" s="64"/>
      <c r="B4" s="58"/>
      <c r="C4" s="15" t="s">
        <v>9</v>
      </c>
      <c r="D4" s="15" t="s">
        <v>10</v>
      </c>
      <c r="E4" s="58"/>
      <c r="F4" s="58"/>
      <c r="G4" s="58"/>
      <c r="H4" s="58"/>
      <c r="I4" s="58"/>
      <c r="J4" s="58"/>
      <c r="K4" s="58"/>
      <c r="L4" s="58"/>
      <c r="M4" s="49"/>
      <c r="N4" s="27" t="s">
        <v>14</v>
      </c>
      <c r="O4" s="27" t="s">
        <v>16</v>
      </c>
      <c r="P4" s="27" t="s">
        <v>15</v>
      </c>
      <c r="Q4" s="49"/>
      <c r="R4" s="51"/>
    </row>
    <row r="5" spans="1:18" ht="27" customHeight="1" hidden="1">
      <c r="A5" s="55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28"/>
      <c r="N5" s="28"/>
      <c r="O5" s="28"/>
      <c r="P5" s="28"/>
      <c r="Q5" s="28"/>
      <c r="R5" s="28"/>
    </row>
    <row r="6" spans="1:18" s="2" customFormat="1" ht="41.25" customHeight="1" hidden="1">
      <c r="A6" s="9" t="s">
        <v>5</v>
      </c>
      <c r="B6" s="5" t="s">
        <v>2</v>
      </c>
      <c r="C6" s="6">
        <v>10</v>
      </c>
      <c r="D6" s="6">
        <v>8</v>
      </c>
      <c r="E6" s="6">
        <v>7139</v>
      </c>
      <c r="F6" s="8">
        <f>E6*9*(C6+D6)</f>
        <v>1156518</v>
      </c>
      <c r="G6" s="6">
        <v>7425</v>
      </c>
      <c r="H6" s="8">
        <f>G6*3*(C6+D6)</f>
        <v>400950</v>
      </c>
      <c r="I6" s="8">
        <f>((C6*E6*9)+(C6*G6*3))+((D6*G6*3)+(D6*E6*9))</f>
        <v>1557468</v>
      </c>
      <c r="J6" s="8">
        <f>I6</f>
        <v>1557468</v>
      </c>
      <c r="K6" s="8">
        <f>(C6*E6*9)+(C6*G6*3)</f>
        <v>865260</v>
      </c>
      <c r="L6" s="7">
        <f>(D6*E6*9)+(D6*G6*3)</f>
        <v>692208</v>
      </c>
      <c r="M6" s="29"/>
      <c r="N6" s="29"/>
      <c r="O6" s="29"/>
      <c r="P6" s="31">
        <v>3</v>
      </c>
      <c r="Q6" s="29"/>
      <c r="R6" s="29"/>
    </row>
    <row r="7" spans="1:18" s="2" customFormat="1" ht="41.25" customHeight="1" hidden="1">
      <c r="A7" s="9" t="s">
        <v>6</v>
      </c>
      <c r="B7" s="5" t="s">
        <v>2</v>
      </c>
      <c r="C7" s="6">
        <v>40</v>
      </c>
      <c r="D7" s="6">
        <v>24</v>
      </c>
      <c r="E7" s="6">
        <v>8029</v>
      </c>
      <c r="F7" s="8">
        <f>E7*9*(C7+D7)</f>
        <v>4624704</v>
      </c>
      <c r="G7" s="6">
        <v>8351</v>
      </c>
      <c r="H7" s="8">
        <f>G7*3*(C7+D7)</f>
        <v>1603392</v>
      </c>
      <c r="I7" s="8">
        <f>((C7*E7*9)+(C7*G7*3))+((D7*G7*3)+(D7*E7*9))</f>
        <v>6228096</v>
      </c>
      <c r="J7" s="8">
        <f>I7</f>
        <v>6228096</v>
      </c>
      <c r="K7" s="8">
        <f>(C7*E7*9)+(C7*G7*3)</f>
        <v>3892560</v>
      </c>
      <c r="L7" s="7">
        <f>(D7*E7*9)+(D7*G7*3)</f>
        <v>2335536</v>
      </c>
      <c r="M7" s="29"/>
      <c r="N7" s="29"/>
      <c r="O7" s="29"/>
      <c r="P7" s="29"/>
      <c r="Q7" s="29"/>
      <c r="R7" s="29"/>
    </row>
    <row r="8" spans="1:18" s="2" customFormat="1" ht="64.5" customHeight="1" hidden="1">
      <c r="A8" s="9" t="s">
        <v>8</v>
      </c>
      <c r="B8" s="5" t="s">
        <v>2</v>
      </c>
      <c r="C8" s="6">
        <v>40</v>
      </c>
      <c r="D8" s="6">
        <v>24</v>
      </c>
      <c r="E8" s="6">
        <v>331</v>
      </c>
      <c r="F8" s="8"/>
      <c r="G8" s="6">
        <v>345</v>
      </c>
      <c r="H8" s="8"/>
      <c r="I8" s="8">
        <f>((C8*E8*9)+(C8*G8*3))+((D8*G8*3)+(D8*E8*9))</f>
        <v>256896</v>
      </c>
      <c r="J8" s="8">
        <f>I8</f>
        <v>256896</v>
      </c>
      <c r="K8" s="8">
        <f>(C8*E8*9)+(C8*G8*3)</f>
        <v>160560</v>
      </c>
      <c r="L8" s="7">
        <f>(D8*E8*9)+(D8*G8*3)</f>
        <v>96336</v>
      </c>
      <c r="M8" s="29"/>
      <c r="N8" s="29"/>
      <c r="O8" s="29"/>
      <c r="P8" s="29"/>
      <c r="Q8" s="29"/>
      <c r="R8" s="29"/>
    </row>
    <row r="9" spans="1:18" s="14" customFormat="1" ht="38.25" customHeight="1" hidden="1">
      <c r="A9" s="10" t="s">
        <v>7</v>
      </c>
      <c r="B9" s="11"/>
      <c r="C9" s="12">
        <f>C6+C7</f>
        <v>50</v>
      </c>
      <c r="D9" s="12">
        <f>D6+D7</f>
        <v>32</v>
      </c>
      <c r="E9" s="13"/>
      <c r="F9" s="13"/>
      <c r="G9" s="12"/>
      <c r="H9" s="13"/>
      <c r="I9" s="13">
        <f>I6+I7+I8</f>
        <v>8042460</v>
      </c>
      <c r="J9" s="16">
        <f>J6+J7+J8</f>
        <v>8042460</v>
      </c>
      <c r="K9" s="16">
        <f>K6+K7+K8</f>
        <v>4918380</v>
      </c>
      <c r="L9" s="16">
        <f>L6+L7+L8</f>
        <v>3124080</v>
      </c>
      <c r="M9" s="30">
        <v>1461720</v>
      </c>
      <c r="N9" s="33">
        <v>3</v>
      </c>
      <c r="O9" s="32">
        <v>7000</v>
      </c>
      <c r="P9" s="32">
        <v>43000</v>
      </c>
      <c r="Q9" s="30">
        <v>955520</v>
      </c>
      <c r="R9" s="30">
        <f>J9+M9+P9+Q9</f>
        <v>10502700</v>
      </c>
    </row>
    <row r="10" spans="1:18" s="14" customFormat="1" ht="38.25" customHeight="1" hidden="1">
      <c r="A10" s="36"/>
      <c r="B10" s="37"/>
      <c r="C10" s="38"/>
      <c r="D10" s="38"/>
      <c r="E10" s="39"/>
      <c r="F10" s="39"/>
      <c r="G10" s="38"/>
      <c r="H10" s="39"/>
      <c r="I10" s="39"/>
      <c r="J10" s="39">
        <f>K10+L10</f>
        <v>-503280</v>
      </c>
      <c r="K10" s="39">
        <v>-503280</v>
      </c>
      <c r="L10" s="41"/>
      <c r="M10" s="42">
        <v>503280</v>
      </c>
      <c r="N10" s="43"/>
      <c r="O10" s="44"/>
      <c r="P10" s="44"/>
      <c r="Q10" s="42"/>
      <c r="R10" s="42"/>
    </row>
    <row r="11" spans="1:18" s="14" customFormat="1" ht="38.25" customHeight="1" hidden="1">
      <c r="A11" s="36"/>
      <c r="B11" s="37"/>
      <c r="C11" s="38"/>
      <c r="D11" s="38"/>
      <c r="E11" s="39"/>
      <c r="F11" s="39"/>
      <c r="G11" s="38"/>
      <c r="H11" s="39"/>
      <c r="I11" s="39"/>
      <c r="J11" s="39">
        <v>7539180</v>
      </c>
      <c r="K11" s="39">
        <v>4415100</v>
      </c>
      <c r="L11" s="39">
        <v>3124080</v>
      </c>
      <c r="M11" s="45"/>
      <c r="N11" s="43"/>
      <c r="O11" s="44"/>
      <c r="P11" s="44"/>
      <c r="Q11" s="42"/>
      <c r="R11" s="42"/>
    </row>
    <row r="12" spans="1:18" s="14" customFormat="1" ht="38.25" customHeight="1" hidden="1">
      <c r="A12" s="59" t="s">
        <v>21</v>
      </c>
      <c r="B12" s="60"/>
      <c r="C12" s="38"/>
      <c r="D12" s="38"/>
      <c r="E12" s="39"/>
      <c r="F12" s="39"/>
      <c r="G12" s="38"/>
      <c r="H12" s="39"/>
      <c r="I12" s="39"/>
      <c r="J12" s="40">
        <f>J9+J10</f>
        <v>7539180</v>
      </c>
      <c r="K12" s="40">
        <f>K9+K10</f>
        <v>4415100</v>
      </c>
      <c r="L12" s="40">
        <f>L9+L10</f>
        <v>3124080</v>
      </c>
      <c r="M12" s="40">
        <f>M9+M10</f>
        <v>1965000</v>
      </c>
      <c r="N12" s="33"/>
      <c r="O12" s="32"/>
      <c r="P12" s="32"/>
      <c r="Q12" s="30"/>
      <c r="R12" s="30"/>
    </row>
    <row r="13" spans="1:18" ht="27" customHeight="1" hidden="1">
      <c r="A13" s="55" t="s">
        <v>22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28"/>
      <c r="N13" s="28"/>
      <c r="O13" s="28"/>
      <c r="P13" s="28"/>
      <c r="Q13" s="28"/>
      <c r="R13" s="28"/>
    </row>
    <row r="14" spans="1:18" s="2" customFormat="1" ht="41.25" customHeight="1" hidden="1">
      <c r="A14" s="9" t="s">
        <v>5</v>
      </c>
      <c r="B14" s="5" t="s">
        <v>2</v>
      </c>
      <c r="C14" s="6">
        <v>1</v>
      </c>
      <c r="D14" s="6">
        <v>0</v>
      </c>
      <c r="E14" s="6">
        <v>7139</v>
      </c>
      <c r="F14" s="8">
        <f>E14*9*(C14+D14)</f>
        <v>64251</v>
      </c>
      <c r="G14" s="6">
        <v>7425</v>
      </c>
      <c r="H14" s="8">
        <f>G14*3*(C14+D14)</f>
        <v>22275</v>
      </c>
      <c r="I14" s="8">
        <f>((C14*E14*9)+(C14*G14*3))+((D14*G14*3)+(D14*E14*9))</f>
        <v>86526</v>
      </c>
      <c r="J14" s="8">
        <f>I14</f>
        <v>86526</v>
      </c>
      <c r="K14" s="8">
        <f>(C14*E14*9)+(C14*G14*3)</f>
        <v>86526</v>
      </c>
      <c r="L14" s="7">
        <f>(D14*E14*9)+(D14*G14*3)</f>
        <v>0</v>
      </c>
      <c r="M14" s="29"/>
      <c r="N14" s="29"/>
      <c r="O14" s="29"/>
      <c r="P14" s="31">
        <v>3</v>
      </c>
      <c r="Q14" s="29"/>
      <c r="R14" s="29"/>
    </row>
    <row r="15" spans="1:18" s="2" customFormat="1" ht="41.25" customHeight="1" hidden="1">
      <c r="A15" s="9" t="s">
        <v>6</v>
      </c>
      <c r="B15" s="5" t="s">
        <v>2</v>
      </c>
      <c r="C15" s="6">
        <v>23</v>
      </c>
      <c r="D15" s="6">
        <v>21</v>
      </c>
      <c r="E15" s="6">
        <v>8029</v>
      </c>
      <c r="F15" s="8">
        <f>E15*9*(C15+D15)</f>
        <v>3179484</v>
      </c>
      <c r="G15" s="6">
        <v>8351</v>
      </c>
      <c r="H15" s="8">
        <f>G15*3*(C15+D15)</f>
        <v>1102332</v>
      </c>
      <c r="I15" s="8">
        <f>((C15*E15*9)+(C15*G15*3))+((D15*G15*3)+(D15*E15*9))</f>
        <v>4281816</v>
      </c>
      <c r="J15" s="8">
        <f>I15</f>
        <v>4281816</v>
      </c>
      <c r="K15" s="8">
        <f>(C15*E15*9)+(C15*G15*3)</f>
        <v>2238222</v>
      </c>
      <c r="L15" s="7">
        <f>(D15*E15*9)+(D15*G15*3)</f>
        <v>2043594</v>
      </c>
      <c r="M15" s="29"/>
      <c r="N15" s="29"/>
      <c r="O15" s="29"/>
      <c r="P15" s="29"/>
      <c r="Q15" s="29"/>
      <c r="R15" s="29"/>
    </row>
    <row r="16" spans="1:18" s="2" customFormat="1" ht="64.5" customHeight="1" hidden="1">
      <c r="A16" s="9" t="s">
        <v>8</v>
      </c>
      <c r="B16" s="5" t="s">
        <v>2</v>
      </c>
      <c r="C16" s="6">
        <v>22</v>
      </c>
      <c r="D16" s="6">
        <v>20</v>
      </c>
      <c r="E16" s="6">
        <v>331</v>
      </c>
      <c r="F16" s="8"/>
      <c r="G16" s="6">
        <v>345</v>
      </c>
      <c r="H16" s="8"/>
      <c r="I16" s="8">
        <f>((C16*E16*9)+(C16*G16*3))+((D16*G16*3)+(D16*E16*9))</f>
        <v>168588</v>
      </c>
      <c r="J16" s="8">
        <f>I16</f>
        <v>168588</v>
      </c>
      <c r="K16" s="8">
        <f>(C16*E16*9)+(C16*G16*3)</f>
        <v>88308</v>
      </c>
      <c r="L16" s="7">
        <f>(D16*E16*9)+(D16*G16*3)</f>
        <v>80280</v>
      </c>
      <c r="M16" s="29"/>
      <c r="N16" s="29"/>
      <c r="O16" s="29"/>
      <c r="P16" s="29"/>
      <c r="Q16" s="29"/>
      <c r="R16" s="29"/>
    </row>
    <row r="17" spans="1:18" s="14" customFormat="1" ht="38.25" customHeight="1" hidden="1">
      <c r="A17" s="10" t="s">
        <v>7</v>
      </c>
      <c r="B17" s="11"/>
      <c r="C17" s="12">
        <f>C14+C15</f>
        <v>24</v>
      </c>
      <c r="D17" s="12">
        <f>D14+D15</f>
        <v>21</v>
      </c>
      <c r="E17" s="13"/>
      <c r="F17" s="13"/>
      <c r="G17" s="12"/>
      <c r="H17" s="13"/>
      <c r="I17" s="13">
        <f>I14+I15+I16</f>
        <v>4536930</v>
      </c>
      <c r="J17" s="16">
        <f>J14+J15+J16</f>
        <v>4536930</v>
      </c>
      <c r="K17" s="16">
        <f>K14+K15+K16</f>
        <v>2413056</v>
      </c>
      <c r="L17" s="16">
        <f>L14+L15+L16</f>
        <v>2123874</v>
      </c>
      <c r="M17" s="30">
        <v>1965000</v>
      </c>
      <c r="N17" s="33">
        <v>3</v>
      </c>
      <c r="O17" s="32">
        <v>7000</v>
      </c>
      <c r="P17" s="32">
        <v>15000</v>
      </c>
      <c r="Q17" s="30">
        <v>955520</v>
      </c>
      <c r="R17" s="30">
        <f>J17+M17+P17+Q17</f>
        <v>7472450</v>
      </c>
    </row>
    <row r="18" spans="1:18" ht="27" customHeight="1">
      <c r="A18" s="55" t="s">
        <v>28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28"/>
      <c r="N18" s="28"/>
      <c r="O18" s="28"/>
      <c r="P18" s="28"/>
      <c r="Q18" s="28"/>
      <c r="R18" s="28"/>
    </row>
    <row r="19" spans="1:18" s="2" customFormat="1" ht="41.25" customHeight="1">
      <c r="A19" s="9" t="s">
        <v>5</v>
      </c>
      <c r="B19" s="5" t="s">
        <v>2</v>
      </c>
      <c r="C19" s="6">
        <v>2</v>
      </c>
      <c r="D19" s="6">
        <v>2</v>
      </c>
      <c r="E19" s="6">
        <v>7425</v>
      </c>
      <c r="F19" s="8">
        <f>E19*9*(C19+D19)</f>
        <v>267300</v>
      </c>
      <c r="G19" s="6">
        <v>7722</v>
      </c>
      <c r="H19" s="8">
        <f>G19*3*(C19+D19)</f>
        <v>92664</v>
      </c>
      <c r="I19" s="8">
        <f>((C19*E19*9)+(C19*G19*3))+((D19*G19*3)+(D19*E19*9))</f>
        <v>359964</v>
      </c>
      <c r="J19" s="8">
        <f>I19</f>
        <v>359964</v>
      </c>
      <c r="K19" s="8">
        <f>(C19*E19*9)+(C19*G19*3)</f>
        <v>179982</v>
      </c>
      <c r="L19" s="7">
        <f>(D19*E19*9)+(D19*G19*3)</f>
        <v>179982</v>
      </c>
      <c r="M19" s="29"/>
      <c r="N19" s="29"/>
      <c r="O19" s="29"/>
      <c r="P19" s="31">
        <v>3</v>
      </c>
      <c r="Q19" s="29"/>
      <c r="R19" s="29"/>
    </row>
    <row r="20" spans="1:18" s="2" customFormat="1" ht="41.25" customHeight="1">
      <c r="A20" s="9" t="s">
        <v>6</v>
      </c>
      <c r="B20" s="5" t="s">
        <v>2</v>
      </c>
      <c r="C20" s="6">
        <v>30</v>
      </c>
      <c r="D20" s="6">
        <v>20</v>
      </c>
      <c r="E20" s="6">
        <v>8350</v>
      </c>
      <c r="F20" s="8">
        <f>E20*9*(C20+D20)-35</f>
        <v>3757465</v>
      </c>
      <c r="G20" s="6">
        <v>8684</v>
      </c>
      <c r="H20" s="8">
        <f>G20*3*(C20+D20)</f>
        <v>1302600</v>
      </c>
      <c r="I20" s="8">
        <f>((C20*E20*9)+(C20*G20*3))+((D20*G20*3)+(D20*E20*9))-35</f>
        <v>5060065</v>
      </c>
      <c r="J20" s="8">
        <f>I20</f>
        <v>5060065</v>
      </c>
      <c r="K20" s="8">
        <f>(C20*E20*9)+(C20*G20*3)-35</f>
        <v>3036025</v>
      </c>
      <c r="L20" s="7">
        <f>(D20*E20*9)+(D20*G20*3)</f>
        <v>2024040</v>
      </c>
      <c r="M20" s="29"/>
      <c r="N20" s="29"/>
      <c r="O20" s="29"/>
      <c r="P20" s="29"/>
      <c r="Q20" s="29"/>
      <c r="R20" s="29"/>
    </row>
    <row r="21" spans="1:18" s="2" customFormat="1" ht="64.5" customHeight="1">
      <c r="A21" s="9" t="s">
        <v>8</v>
      </c>
      <c r="B21" s="5" t="s">
        <v>2</v>
      </c>
      <c r="C21" s="6">
        <v>20</v>
      </c>
      <c r="D21" s="6">
        <v>20</v>
      </c>
      <c r="E21" s="6">
        <v>345</v>
      </c>
      <c r="F21" s="8">
        <f>E21*9*(C21+D21)</f>
        <v>124200</v>
      </c>
      <c r="G21" s="6">
        <v>359</v>
      </c>
      <c r="H21" s="8">
        <f>G21*3*(C21+D21)</f>
        <v>43080</v>
      </c>
      <c r="I21" s="8">
        <f>((C21*E21*9)+(C21*G21*3))+((D21*G21*3)+(D21*E21*9))</f>
        <v>167280</v>
      </c>
      <c r="J21" s="8">
        <f>I21</f>
        <v>167280</v>
      </c>
      <c r="K21" s="8">
        <f>(C21*E21*9)+(C21*G21*3)</f>
        <v>83640</v>
      </c>
      <c r="L21" s="7">
        <f>(D21*E21*9)+(D21*G21*3)</f>
        <v>83640</v>
      </c>
      <c r="M21" s="29"/>
      <c r="N21" s="29"/>
      <c r="O21" s="29"/>
      <c r="P21" s="29"/>
      <c r="Q21" s="29"/>
      <c r="R21" s="29"/>
    </row>
    <row r="22" spans="1:18" s="14" customFormat="1" ht="38.25" customHeight="1">
      <c r="A22" s="10" t="s">
        <v>7</v>
      </c>
      <c r="B22" s="11"/>
      <c r="C22" s="12">
        <f>C19+C20</f>
        <v>32</v>
      </c>
      <c r="D22" s="12">
        <f>D19+D20</f>
        <v>22</v>
      </c>
      <c r="E22" s="13"/>
      <c r="F22" s="13">
        <f>SUM(F19:F21)</f>
        <v>4148965</v>
      </c>
      <c r="G22" s="13"/>
      <c r="H22" s="13">
        <f>SUM(H19:H21)</f>
        <v>1438344</v>
      </c>
      <c r="I22" s="13">
        <f>I19+I20+I21</f>
        <v>5587309</v>
      </c>
      <c r="J22" s="16">
        <f>J19+J20+J21</f>
        <v>5587309</v>
      </c>
      <c r="K22" s="16">
        <f>K19+K20+K21</f>
        <v>3299647</v>
      </c>
      <c r="L22" s="16">
        <f>L19+L20+L21</f>
        <v>2287662</v>
      </c>
      <c r="M22" s="30">
        <v>1965000</v>
      </c>
      <c r="N22" s="33">
        <v>3</v>
      </c>
      <c r="O22" s="32">
        <v>7000</v>
      </c>
      <c r="P22" s="32">
        <v>15000</v>
      </c>
      <c r="Q22" s="30">
        <v>955520</v>
      </c>
      <c r="R22" s="30">
        <f>J22+M22+P22+Q22</f>
        <v>8522829</v>
      </c>
    </row>
    <row r="23" spans="1:18" ht="27" customHeight="1">
      <c r="A23" s="61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28"/>
      <c r="N23" s="28"/>
      <c r="O23" s="28"/>
      <c r="P23" s="34"/>
      <c r="Q23" s="28"/>
      <c r="R23" s="28"/>
    </row>
    <row r="24" spans="1:18" s="2" customFormat="1" ht="41.25" customHeight="1">
      <c r="A24" s="17" t="s">
        <v>5</v>
      </c>
      <c r="B24" s="18" t="s">
        <v>2</v>
      </c>
      <c r="C24" s="19">
        <v>3</v>
      </c>
      <c r="D24" s="19">
        <v>3</v>
      </c>
      <c r="E24" s="19">
        <v>7722</v>
      </c>
      <c r="F24" s="20">
        <f>E24*9*(C24+D24)</f>
        <v>416988</v>
      </c>
      <c r="G24" s="19">
        <v>8031</v>
      </c>
      <c r="H24" s="20">
        <f>G24*3*(C24+D24)</f>
        <v>144558</v>
      </c>
      <c r="I24" s="20">
        <f>((C24*E24*9)+(C24*G24*3))+((D24*G24*3)+(D24*E24*9))</f>
        <v>561546</v>
      </c>
      <c r="J24" s="20">
        <f>I24</f>
        <v>561546</v>
      </c>
      <c r="K24" s="20">
        <f>(C24*E24*9)+(C24*G24*3)</f>
        <v>280773</v>
      </c>
      <c r="L24" s="21">
        <f>(D24*E24*9)+(D24*G24*3)</f>
        <v>280773</v>
      </c>
      <c r="M24" s="29"/>
      <c r="N24" s="29"/>
      <c r="O24" s="29"/>
      <c r="P24" s="35"/>
      <c r="Q24" s="29"/>
      <c r="R24" s="29"/>
    </row>
    <row r="25" spans="1:18" s="2" customFormat="1" ht="41.25" customHeight="1">
      <c r="A25" s="17" t="s">
        <v>6</v>
      </c>
      <c r="B25" s="18" t="s">
        <v>2</v>
      </c>
      <c r="C25" s="19">
        <v>32</v>
      </c>
      <c r="D25" s="19">
        <v>23</v>
      </c>
      <c r="E25" s="19">
        <v>8684</v>
      </c>
      <c r="F25" s="20">
        <f>E25*9*(C25+D25)-16</f>
        <v>4298564</v>
      </c>
      <c r="G25" s="19">
        <v>9032</v>
      </c>
      <c r="H25" s="20">
        <f>G25*3*(C25+D25)</f>
        <v>1490280</v>
      </c>
      <c r="I25" s="20">
        <f>((C25*E25*9)+(C25*G25*3))+((D25*G25*3)+(D25*E25*9))-16</f>
        <v>5788844</v>
      </c>
      <c r="J25" s="20">
        <f>I25</f>
        <v>5788844</v>
      </c>
      <c r="K25" s="20">
        <f>(C25*E25*9)+(C25*G25*3)-16</f>
        <v>3368048</v>
      </c>
      <c r="L25" s="21">
        <f>(D25*E25*9)+(D25*G25*3)</f>
        <v>2420796</v>
      </c>
      <c r="M25" s="29"/>
      <c r="N25" s="29"/>
      <c r="O25" s="29"/>
      <c r="P25" s="35"/>
      <c r="Q25" s="29"/>
      <c r="R25" s="29"/>
    </row>
    <row r="26" spans="1:18" s="2" customFormat="1" ht="66" customHeight="1">
      <c r="A26" s="17" t="s">
        <v>8</v>
      </c>
      <c r="B26" s="18" t="s">
        <v>2</v>
      </c>
      <c r="C26" s="19">
        <v>25</v>
      </c>
      <c r="D26" s="19">
        <v>23</v>
      </c>
      <c r="E26" s="19">
        <v>359</v>
      </c>
      <c r="F26" s="20">
        <f>E26*9*(C26+D26)</f>
        <v>155088</v>
      </c>
      <c r="G26" s="19">
        <v>374</v>
      </c>
      <c r="H26" s="20">
        <f>G26*3*(C26+D26)</f>
        <v>53856</v>
      </c>
      <c r="I26" s="20">
        <f>((C26*E26*9)+(C26*G26*3))+((D26*G26*3)+(D26*E26*9))</f>
        <v>208944</v>
      </c>
      <c r="J26" s="20">
        <f>I26</f>
        <v>208944</v>
      </c>
      <c r="K26" s="20">
        <f>(C26*E26*9)+(C26*G26*3)</f>
        <v>108825</v>
      </c>
      <c r="L26" s="21">
        <f>(D26*E26*9)+(D26*G26*3)</f>
        <v>100119</v>
      </c>
      <c r="M26" s="29"/>
      <c r="N26" s="29"/>
      <c r="O26" s="29"/>
      <c r="P26" s="35"/>
      <c r="Q26" s="29"/>
      <c r="R26" s="29"/>
    </row>
    <row r="27" spans="1:18" s="14" customFormat="1" ht="32.25" customHeight="1">
      <c r="A27" s="22" t="s">
        <v>7</v>
      </c>
      <c r="B27" s="23"/>
      <c r="C27" s="24">
        <f>C24+C25</f>
        <v>35</v>
      </c>
      <c r="D27" s="24">
        <f>D24+D25</f>
        <v>26</v>
      </c>
      <c r="E27" s="25"/>
      <c r="F27" s="13">
        <f>SUM(F24:F26)</f>
        <v>4870640</v>
      </c>
      <c r="G27" s="13"/>
      <c r="H27" s="13">
        <f>SUM(H24:H26)</f>
        <v>1688694</v>
      </c>
      <c r="I27" s="25">
        <f>I24+I25+I26</f>
        <v>6559334</v>
      </c>
      <c r="J27" s="26">
        <f>J24+J25+J26</f>
        <v>6559334</v>
      </c>
      <c r="K27" s="26">
        <f>K24+K25+K26</f>
        <v>3757646</v>
      </c>
      <c r="L27" s="26">
        <f>L24+L25+L26</f>
        <v>2801688</v>
      </c>
      <c r="M27" s="30">
        <v>1518630</v>
      </c>
      <c r="N27" s="33">
        <v>3</v>
      </c>
      <c r="O27" s="32">
        <v>7000</v>
      </c>
      <c r="P27" s="32">
        <v>15000</v>
      </c>
      <c r="Q27" s="30">
        <v>955520</v>
      </c>
      <c r="R27" s="30">
        <f>J27+M27+P27+Q27</f>
        <v>9048484</v>
      </c>
    </row>
    <row r="28" spans="1:18" ht="27" customHeight="1">
      <c r="A28" s="55" t="s">
        <v>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28"/>
      <c r="N28" s="28"/>
      <c r="O28" s="28"/>
      <c r="P28" s="34"/>
      <c r="Q28" s="28"/>
      <c r="R28" s="28"/>
    </row>
    <row r="29" spans="1:18" s="2" customFormat="1" ht="41.25" customHeight="1">
      <c r="A29" s="9" t="s">
        <v>5</v>
      </c>
      <c r="B29" s="5" t="s">
        <v>2</v>
      </c>
      <c r="C29" s="6">
        <v>4</v>
      </c>
      <c r="D29" s="6">
        <v>4</v>
      </c>
      <c r="E29" s="6">
        <v>8031</v>
      </c>
      <c r="F29" s="8">
        <f>E29*9*(C29+D29)</f>
        <v>578232</v>
      </c>
      <c r="G29" s="6">
        <v>8353</v>
      </c>
      <c r="H29" s="8">
        <f>G29*3*(C29+D29)</f>
        <v>200472</v>
      </c>
      <c r="I29" s="8">
        <f>((C29*E29*9)+(C29*G29*3))+((D29*G29*3)+(D29*E29*9))</f>
        <v>778704</v>
      </c>
      <c r="J29" s="8">
        <f>I29</f>
        <v>778704</v>
      </c>
      <c r="K29" s="8">
        <f>(C29*E29*9)+(C29*G29*3)</f>
        <v>389352</v>
      </c>
      <c r="L29" s="7">
        <f>(D29*E29*9)+(D29*G29*3)</f>
        <v>389352</v>
      </c>
      <c r="M29" s="29"/>
      <c r="N29" s="29"/>
      <c r="O29" s="29"/>
      <c r="P29" s="35"/>
      <c r="Q29" s="29"/>
      <c r="R29" s="29"/>
    </row>
    <row r="30" spans="1:18" s="2" customFormat="1" ht="41.25" customHeight="1">
      <c r="A30" s="9" t="s">
        <v>6</v>
      </c>
      <c r="B30" s="5" t="s">
        <v>2</v>
      </c>
      <c r="C30" s="6">
        <v>35</v>
      </c>
      <c r="D30" s="6">
        <v>25</v>
      </c>
      <c r="E30" s="6">
        <v>9032</v>
      </c>
      <c r="F30" s="8">
        <f>E30*9*(C30+D30)+12</f>
        <v>4877292</v>
      </c>
      <c r="G30" s="6">
        <v>9394</v>
      </c>
      <c r="H30" s="8">
        <f>G30*3*(C30+D30)</f>
        <v>1690920</v>
      </c>
      <c r="I30" s="8">
        <f>((C30*E30*9)+(C30*G30*3))+((D30*G30*3)+(D30*E30*9))+12</f>
        <v>6568212</v>
      </c>
      <c r="J30" s="8">
        <f>I30</f>
        <v>6568212</v>
      </c>
      <c r="K30" s="8">
        <f>(C30*E30*9)+(C30*G30*3)+12</f>
        <v>3831462</v>
      </c>
      <c r="L30" s="7">
        <f>(D30*E30*9)+(D30*G30*3)</f>
        <v>2736750</v>
      </c>
      <c r="M30" s="29"/>
      <c r="N30" s="29"/>
      <c r="O30" s="29"/>
      <c r="P30" s="35"/>
      <c r="Q30" s="29"/>
      <c r="R30" s="29"/>
    </row>
    <row r="31" spans="1:18" s="2" customFormat="1" ht="62.25" customHeight="1">
      <c r="A31" s="9" t="s">
        <v>8</v>
      </c>
      <c r="B31" s="5" t="s">
        <v>2</v>
      </c>
      <c r="C31" s="6">
        <v>25</v>
      </c>
      <c r="D31" s="6">
        <v>25</v>
      </c>
      <c r="E31" s="6">
        <v>374</v>
      </c>
      <c r="F31" s="8">
        <f>E31*9*(C31+D31)</f>
        <v>168300</v>
      </c>
      <c r="G31" s="6">
        <v>389</v>
      </c>
      <c r="H31" s="8">
        <f>G31*3*(C31+D31)</f>
        <v>58350</v>
      </c>
      <c r="I31" s="8">
        <f>((C31*E31*9)+(C31*G31*3))+((D31*G31*3)+(D31*E31*9))</f>
        <v>226650</v>
      </c>
      <c r="J31" s="8">
        <f>I31</f>
        <v>226650</v>
      </c>
      <c r="K31" s="8">
        <f>(C31*E31*9)+(C31*G31*3)</f>
        <v>113325</v>
      </c>
      <c r="L31" s="7">
        <f>(D31*E31*9)+(D31*G31*3)</f>
        <v>113325</v>
      </c>
      <c r="M31" s="29"/>
      <c r="N31" s="29"/>
      <c r="O31" s="29"/>
      <c r="P31" s="35"/>
      <c r="Q31" s="29"/>
      <c r="R31" s="29"/>
    </row>
    <row r="32" spans="1:18" s="14" customFormat="1" ht="33.75" customHeight="1">
      <c r="A32" s="10" t="s">
        <v>7</v>
      </c>
      <c r="B32" s="11"/>
      <c r="C32" s="12">
        <f>C29+C30</f>
        <v>39</v>
      </c>
      <c r="D32" s="12">
        <f>D29+D30</f>
        <v>29</v>
      </c>
      <c r="E32" s="13"/>
      <c r="F32" s="13">
        <f>SUM(F29:F31)</f>
        <v>5623824</v>
      </c>
      <c r="G32" s="13">
        <f>SUM(G29:G31)</f>
        <v>18136</v>
      </c>
      <c r="H32" s="13">
        <f>SUM(H29:H31)</f>
        <v>1949742</v>
      </c>
      <c r="I32" s="13">
        <f>I29+I30+I31</f>
        <v>7573566</v>
      </c>
      <c r="J32" s="46">
        <f>J29+J30+J31</f>
        <v>7573566</v>
      </c>
      <c r="K32" s="16">
        <f>K29+K30+K31</f>
        <v>4334139</v>
      </c>
      <c r="L32" s="16">
        <f>L29+L30+L31</f>
        <v>3239427</v>
      </c>
      <c r="M32" s="30">
        <f>1577654.42+46.58</f>
        <v>1577701</v>
      </c>
      <c r="N32" s="33">
        <v>3</v>
      </c>
      <c r="O32" s="32">
        <v>7000</v>
      </c>
      <c r="P32" s="32">
        <v>15000</v>
      </c>
      <c r="Q32" s="30">
        <v>955520</v>
      </c>
      <c r="R32" s="30">
        <f>J32+M32+P32+Q32</f>
        <v>10121787</v>
      </c>
    </row>
    <row r="33" spans="1:12" s="3" customFormat="1" ht="15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s="3" customFormat="1" ht="42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</sheetData>
  <sheetProtection/>
  <mergeCells count="22">
    <mergeCell ref="L3:L4"/>
    <mergeCell ref="K3:K4"/>
    <mergeCell ref="J3:J4"/>
    <mergeCell ref="B3:B4"/>
    <mergeCell ref="A3:A4"/>
    <mergeCell ref="H3:H4"/>
    <mergeCell ref="G3:G4"/>
    <mergeCell ref="A1:L1"/>
    <mergeCell ref="A13:L13"/>
    <mergeCell ref="A12:B12"/>
    <mergeCell ref="C3:D3"/>
    <mergeCell ref="F3:F4"/>
    <mergeCell ref="E3:E4"/>
    <mergeCell ref="A28:L28"/>
    <mergeCell ref="A23:L23"/>
    <mergeCell ref="A18:L18"/>
    <mergeCell ref="M3:M4"/>
    <mergeCell ref="R3:R4"/>
    <mergeCell ref="N3:P3"/>
    <mergeCell ref="Q3:Q4"/>
    <mergeCell ref="A5:L5"/>
    <mergeCell ref="I3:I4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Милехина</dc:creator>
  <cp:keywords/>
  <dc:description/>
  <cp:lastModifiedBy>Irina</cp:lastModifiedBy>
  <cp:lastPrinted>2021-11-14T08:21:54Z</cp:lastPrinted>
  <dcterms:created xsi:type="dcterms:W3CDTF">2014-10-29T08:18:05Z</dcterms:created>
  <dcterms:modified xsi:type="dcterms:W3CDTF">2021-11-14T09:25:48Z</dcterms:modified>
  <cp:category/>
  <cp:version/>
  <cp:contentType/>
  <cp:contentStatus/>
</cp:coreProperties>
</file>