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Осн.характеристики" sheetId="1" r:id="rId1"/>
    <sheet name="Лист1" sheetId="4" state="hidden" r:id="rId2"/>
    <sheet name="Лист2" sheetId="5" state="hidden" r:id="rId3"/>
  </sheets>
  <definedNames>
    <definedName name="_xlnm.Print_Titles" localSheetId="1">Лист1!$4:$7</definedName>
    <definedName name="_xlnm.Print_Titles" localSheetId="0">Осн.характеристики!$5:$6</definedName>
  </definedNames>
  <calcPr calcId="145621"/>
</workbook>
</file>

<file path=xl/calcChain.xml><?xml version="1.0" encoding="utf-8"?>
<calcChain xmlns="http://schemas.openxmlformats.org/spreadsheetml/2006/main">
  <c r="K24" i="1" l="1"/>
  <c r="J24" i="1"/>
  <c r="I24" i="1"/>
  <c r="K21" i="1"/>
  <c r="J21" i="1"/>
  <c r="I21" i="1"/>
  <c r="E24" i="1"/>
  <c r="D24" i="1"/>
  <c r="E30" i="1"/>
  <c r="D30" i="1"/>
  <c r="D28" i="1"/>
  <c r="C24" i="1"/>
  <c r="C30" i="1"/>
  <c r="C28" i="1"/>
  <c r="C27" i="1"/>
  <c r="J28" i="1" l="1"/>
  <c r="K28" i="1"/>
  <c r="I28" i="1"/>
  <c r="K27" i="1"/>
  <c r="J27" i="1"/>
  <c r="I27" i="1"/>
  <c r="K25" i="1"/>
  <c r="J25" i="1"/>
  <c r="I25" i="1"/>
  <c r="G78" i="4"/>
  <c r="H78" i="4"/>
  <c r="F78" i="4"/>
  <c r="F31" i="4"/>
  <c r="G31" i="4"/>
  <c r="H31" i="4"/>
  <c r="F32" i="4"/>
  <c r="G32" i="4"/>
  <c r="H32" i="4"/>
  <c r="F33" i="4"/>
  <c r="G33" i="4"/>
  <c r="H33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6" i="4"/>
  <c r="G46" i="4"/>
  <c r="H46" i="4"/>
  <c r="F47" i="4"/>
  <c r="G47" i="4"/>
  <c r="H47" i="4"/>
  <c r="O77" i="4"/>
  <c r="P77" i="4"/>
  <c r="Q77" i="4"/>
  <c r="Q34" i="4"/>
  <c r="P34" i="4"/>
  <c r="O34" i="4"/>
  <c r="N34" i="4"/>
  <c r="M34" i="4"/>
  <c r="L34" i="4"/>
  <c r="L31" i="4"/>
  <c r="M31" i="4"/>
  <c r="N31" i="4"/>
  <c r="P31" i="4"/>
  <c r="Q31" i="4"/>
  <c r="R31" i="4"/>
  <c r="S31" i="4"/>
  <c r="T31" i="4"/>
  <c r="U31" i="4"/>
  <c r="V31" i="4"/>
  <c r="W31" i="4"/>
  <c r="X31" i="4"/>
  <c r="Y31" i="4"/>
  <c r="Z31" i="4"/>
  <c r="O31" i="4"/>
  <c r="AC26" i="4"/>
  <c r="X26" i="4"/>
  <c r="Y26" i="4"/>
  <c r="Z26" i="4"/>
  <c r="AA26" i="4"/>
  <c r="AB26" i="4"/>
  <c r="AC25" i="4"/>
  <c r="AB25" i="4"/>
  <c r="X43" i="4"/>
  <c r="Y43" i="4"/>
  <c r="Z43" i="4"/>
  <c r="AA43" i="4"/>
  <c r="AB43" i="4"/>
  <c r="AC43" i="4"/>
  <c r="Z25" i="4"/>
  <c r="Y25" i="4"/>
  <c r="Q25" i="4"/>
  <c r="P25" i="4"/>
  <c r="T25" i="4"/>
  <c r="S25" i="4"/>
  <c r="U25" i="4"/>
  <c r="U43" i="4"/>
  <c r="V43" i="4"/>
  <c r="W43" i="4"/>
  <c r="R43" i="4"/>
  <c r="S43" i="4"/>
  <c r="T43" i="4"/>
  <c r="R26" i="4"/>
  <c r="S26" i="4"/>
  <c r="T26" i="4"/>
  <c r="U26" i="4"/>
  <c r="V26" i="4"/>
  <c r="W26" i="4"/>
  <c r="P43" i="4"/>
  <c r="Q43" i="4"/>
  <c r="O43" i="4"/>
  <c r="P26" i="4"/>
  <c r="Q26" i="4"/>
  <c r="O26" i="4"/>
  <c r="I48" i="4"/>
  <c r="B15" i="5" l="1"/>
  <c r="C15" i="5"/>
  <c r="D15" i="5"/>
  <c r="C9" i="5"/>
  <c r="D9" i="5"/>
  <c r="B9" i="5"/>
  <c r="C4" i="5"/>
  <c r="D4" i="5"/>
  <c r="B4" i="5"/>
  <c r="J43" i="4" l="1"/>
  <c r="K43" i="4"/>
  <c r="I43" i="4"/>
  <c r="J39" i="4"/>
  <c r="K39" i="4"/>
  <c r="I39" i="4"/>
  <c r="J28" i="4"/>
  <c r="K28" i="4"/>
  <c r="I28" i="4"/>
  <c r="K25" i="4"/>
  <c r="J25" i="4"/>
  <c r="I25" i="4"/>
  <c r="L9" i="4" l="1"/>
  <c r="M9" i="4"/>
  <c r="G9" i="4" s="1"/>
  <c r="N9" i="4"/>
  <c r="H9" i="4" s="1"/>
  <c r="L10" i="4"/>
  <c r="F10" i="4" s="1"/>
  <c r="M10" i="4"/>
  <c r="G10" i="4" s="1"/>
  <c r="N10" i="4"/>
  <c r="H10" i="4" s="1"/>
  <c r="L11" i="4"/>
  <c r="F11" i="4" s="1"/>
  <c r="M11" i="4"/>
  <c r="G11" i="4" s="1"/>
  <c r="N11" i="4"/>
  <c r="H11" i="4" s="1"/>
  <c r="L21" i="4"/>
  <c r="F21" i="4" s="1"/>
  <c r="M21" i="4"/>
  <c r="G21" i="4" s="1"/>
  <c r="N21" i="4"/>
  <c r="H21" i="4" s="1"/>
  <c r="L13" i="4"/>
  <c r="F13" i="4" s="1"/>
  <c r="M13" i="4"/>
  <c r="G13" i="4" s="1"/>
  <c r="N13" i="4"/>
  <c r="H13" i="4" s="1"/>
  <c r="L14" i="4"/>
  <c r="F14" i="4" s="1"/>
  <c r="M14" i="4"/>
  <c r="G14" i="4" s="1"/>
  <c r="N14" i="4"/>
  <c r="H14" i="4" s="1"/>
  <c r="L15" i="4"/>
  <c r="F15" i="4" s="1"/>
  <c r="M15" i="4"/>
  <c r="G15" i="4" s="1"/>
  <c r="N15" i="4"/>
  <c r="H15" i="4" s="1"/>
  <c r="L16" i="4"/>
  <c r="F16" i="4" s="1"/>
  <c r="M16" i="4"/>
  <c r="G16" i="4" s="1"/>
  <c r="N16" i="4"/>
  <c r="H16" i="4" s="1"/>
  <c r="L17" i="4"/>
  <c r="F17" i="4" s="1"/>
  <c r="M17" i="4"/>
  <c r="G17" i="4" s="1"/>
  <c r="N17" i="4"/>
  <c r="H17" i="4" s="1"/>
  <c r="L18" i="4"/>
  <c r="F18" i="4" s="1"/>
  <c r="M18" i="4"/>
  <c r="G18" i="4" s="1"/>
  <c r="N18" i="4"/>
  <c r="H18" i="4" s="1"/>
  <c r="L19" i="4"/>
  <c r="F19" i="4" s="1"/>
  <c r="M19" i="4"/>
  <c r="G19" i="4" s="1"/>
  <c r="N19" i="4"/>
  <c r="H19" i="4" s="1"/>
  <c r="L20" i="4"/>
  <c r="F20" i="4" s="1"/>
  <c r="M20" i="4"/>
  <c r="G20" i="4" s="1"/>
  <c r="N20" i="4"/>
  <c r="H20" i="4" s="1"/>
  <c r="N12" i="4"/>
  <c r="H12" i="4" s="1"/>
  <c r="M12" i="4"/>
  <c r="G12" i="4" s="1"/>
  <c r="L12" i="4"/>
  <c r="F12" i="4" s="1"/>
  <c r="G8" i="4" l="1"/>
  <c r="G23" i="4" s="1"/>
  <c r="H8" i="4"/>
  <c r="H23" i="4" s="1"/>
  <c r="N8" i="4"/>
  <c r="N23" i="4" s="1"/>
  <c r="M8" i="4"/>
  <c r="M23" i="4" s="1"/>
  <c r="L8" i="4"/>
  <c r="L23" i="4" s="1"/>
  <c r="F9" i="4"/>
  <c r="F8" i="4" s="1"/>
  <c r="F23" i="4" s="1"/>
  <c r="C25" i="4" l="1"/>
  <c r="L27" i="4"/>
  <c r="F27" i="4" s="1"/>
  <c r="M27" i="4"/>
  <c r="G27" i="4" s="1"/>
  <c r="N27" i="4"/>
  <c r="H27" i="4" s="1"/>
  <c r="L29" i="4"/>
  <c r="F29" i="4" s="1"/>
  <c r="M29" i="4"/>
  <c r="G29" i="4" s="1"/>
  <c r="N29" i="4"/>
  <c r="H29" i="4" s="1"/>
  <c r="L30" i="4"/>
  <c r="F30" i="4" s="1"/>
  <c r="M30" i="4"/>
  <c r="G30" i="4" s="1"/>
  <c r="N30" i="4"/>
  <c r="H30" i="4" s="1"/>
  <c r="L32" i="4"/>
  <c r="M32" i="4"/>
  <c r="N32" i="4"/>
  <c r="L33" i="4"/>
  <c r="M33" i="4"/>
  <c r="N33" i="4"/>
  <c r="L35" i="4"/>
  <c r="M35" i="4"/>
  <c r="N35" i="4"/>
  <c r="L36" i="4"/>
  <c r="M36" i="4"/>
  <c r="N36" i="4"/>
  <c r="L37" i="4"/>
  <c r="M37" i="4"/>
  <c r="N37" i="4"/>
  <c r="L38" i="4"/>
  <c r="M38" i="4"/>
  <c r="N38" i="4"/>
  <c r="L39" i="4"/>
  <c r="M39" i="4"/>
  <c r="N39" i="4"/>
  <c r="L40" i="4"/>
  <c r="M40" i="4"/>
  <c r="N40" i="4"/>
  <c r="L41" i="4"/>
  <c r="M41" i="4"/>
  <c r="N41" i="4"/>
  <c r="L42" i="4"/>
  <c r="M42" i="4"/>
  <c r="N42" i="4"/>
  <c r="L44" i="4"/>
  <c r="M44" i="4"/>
  <c r="N44" i="4"/>
  <c r="L45" i="4"/>
  <c r="M45" i="4"/>
  <c r="N45" i="4"/>
  <c r="L46" i="4"/>
  <c r="M46" i="4"/>
  <c r="N46" i="4"/>
  <c r="L47" i="4"/>
  <c r="M47" i="4"/>
  <c r="N47" i="4"/>
  <c r="M25" i="4"/>
  <c r="G25" i="4" s="1"/>
  <c r="N25" i="4"/>
  <c r="H25" i="4" s="1"/>
  <c r="L25" i="4"/>
  <c r="F25" i="4" s="1"/>
  <c r="C9" i="4"/>
  <c r="C49" i="4"/>
  <c r="D49" i="4"/>
  <c r="E49" i="4"/>
  <c r="AB49" i="4"/>
  <c r="AC71" i="4"/>
  <c r="AB71" i="4"/>
  <c r="Z71" i="4"/>
  <c r="Y71" i="4"/>
  <c r="W71" i="4"/>
  <c r="V71" i="4"/>
  <c r="T71" i="4"/>
  <c r="S71" i="4"/>
  <c r="Q71" i="4"/>
  <c r="P71" i="4"/>
  <c r="Z49" i="4"/>
  <c r="AC49" i="4"/>
  <c r="L26" i="4"/>
  <c r="M26" i="4"/>
  <c r="Q49" i="4"/>
  <c r="N26" i="4"/>
  <c r="X49" i="4"/>
  <c r="G48" i="4" l="1"/>
  <c r="G50" i="4" s="1"/>
  <c r="T49" i="4"/>
  <c r="F48" i="4"/>
  <c r="F50" i="4" s="1"/>
  <c r="H48" i="4"/>
  <c r="H50" i="4" s="1"/>
  <c r="W49" i="4"/>
  <c r="N43" i="4"/>
  <c r="L43" i="4"/>
  <c r="N28" i="4"/>
  <c r="M28" i="4"/>
  <c r="S49" i="4"/>
  <c r="L28" i="4"/>
  <c r="V49" i="4"/>
  <c r="Y49" i="4"/>
  <c r="R49" i="4"/>
  <c r="U49" i="4"/>
  <c r="P49" i="4"/>
  <c r="M43" i="4"/>
  <c r="AA49" i="4"/>
  <c r="O49" i="4"/>
  <c r="N49" i="4" l="1"/>
  <c r="M49" i="4"/>
  <c r="L49" i="4"/>
  <c r="J48" i="4"/>
  <c r="J70" i="4" s="1"/>
  <c r="K48" i="4"/>
  <c r="K70" i="4" s="1"/>
  <c r="O48" i="4"/>
  <c r="P48" i="4"/>
  <c r="Q48" i="4"/>
  <c r="R48" i="4"/>
  <c r="S48" i="4"/>
  <c r="S70" i="4" s="1"/>
  <c r="T48" i="4"/>
  <c r="T70" i="4" s="1"/>
  <c r="U48" i="4"/>
  <c r="V48" i="4"/>
  <c r="V70" i="4" s="1"/>
  <c r="W48" i="4"/>
  <c r="W70" i="4" s="1"/>
  <c r="X48" i="4"/>
  <c r="Y48" i="4"/>
  <c r="Y70" i="4" s="1"/>
  <c r="Z48" i="4"/>
  <c r="Z70" i="4" s="1"/>
  <c r="AA48" i="4"/>
  <c r="AB48" i="4"/>
  <c r="AC48" i="4"/>
  <c r="G28" i="4"/>
  <c r="H28" i="4"/>
  <c r="G26" i="4"/>
  <c r="H26" i="4"/>
  <c r="F26" i="4"/>
  <c r="I8" i="4"/>
  <c r="H49" i="4" l="1"/>
  <c r="H79" i="4" s="1"/>
  <c r="G49" i="4"/>
  <c r="G79" i="4" s="1"/>
  <c r="I49" i="4"/>
  <c r="F28" i="4"/>
  <c r="F49" i="4" s="1"/>
  <c r="F79" i="4" s="1"/>
  <c r="K49" i="4"/>
  <c r="J49" i="4"/>
  <c r="N48" i="4"/>
  <c r="N50" i="4" s="1"/>
  <c r="M48" i="4"/>
  <c r="M50" i="4" s="1"/>
  <c r="L48" i="4"/>
  <c r="L50" i="4" s="1"/>
  <c r="Q69" i="4"/>
  <c r="Q70" i="4"/>
  <c r="P69" i="4"/>
  <c r="P70" i="4"/>
  <c r="AC69" i="4"/>
  <c r="AC70" i="4"/>
  <c r="AB69" i="4"/>
  <c r="AB70" i="4"/>
  <c r="C46" i="4" l="1"/>
  <c r="K31" i="1"/>
  <c r="J31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J9" i="1"/>
  <c r="K9" i="1"/>
  <c r="I9" i="1"/>
  <c r="I31" i="1"/>
  <c r="C27" i="4" l="1"/>
  <c r="D27" i="4"/>
  <c r="E27" i="4"/>
  <c r="C29" i="4"/>
  <c r="D29" i="4"/>
  <c r="E29" i="4"/>
  <c r="C30" i="4"/>
  <c r="D30" i="4"/>
  <c r="E30" i="4"/>
  <c r="C33" i="4"/>
  <c r="C36" i="4"/>
  <c r="D36" i="4"/>
  <c r="E36" i="4"/>
  <c r="C37" i="4"/>
  <c r="D37" i="4"/>
  <c r="E37" i="4"/>
  <c r="C38" i="4"/>
  <c r="D38" i="4"/>
  <c r="E38" i="4"/>
  <c r="C40" i="4"/>
  <c r="D40" i="4"/>
  <c r="E40" i="4"/>
  <c r="C41" i="4"/>
  <c r="D41" i="4"/>
  <c r="E41" i="4"/>
  <c r="C42" i="4"/>
  <c r="D42" i="4"/>
  <c r="E42" i="4"/>
  <c r="C44" i="4"/>
  <c r="D44" i="4"/>
  <c r="E44" i="4"/>
  <c r="C45" i="4"/>
  <c r="D45" i="4"/>
  <c r="E45" i="4"/>
  <c r="D46" i="4"/>
  <c r="E46" i="4"/>
  <c r="C47" i="4"/>
  <c r="D47" i="4"/>
  <c r="E47" i="4"/>
  <c r="E25" i="4"/>
  <c r="D25" i="4"/>
  <c r="C10" i="4"/>
  <c r="D10" i="4"/>
  <c r="E10" i="4"/>
  <c r="C11" i="4"/>
  <c r="D11" i="4"/>
  <c r="E11" i="4"/>
  <c r="C12" i="4"/>
  <c r="D12" i="4"/>
  <c r="E12" i="4"/>
  <c r="C13" i="4"/>
  <c r="D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D9" i="4"/>
  <c r="E9" i="4"/>
  <c r="C8" i="4" l="1"/>
  <c r="I23" i="4" l="1"/>
  <c r="J8" i="4"/>
  <c r="J23" i="4" s="1"/>
  <c r="K8" i="4"/>
  <c r="K23" i="4" s="1"/>
  <c r="K50" i="4" l="1"/>
  <c r="I50" i="4"/>
  <c r="J50" i="4"/>
  <c r="D33" i="4" l="1"/>
  <c r="E33" i="4" l="1"/>
  <c r="E48" i="4" s="1"/>
  <c r="E52" i="4" s="1"/>
  <c r="W8" i="4"/>
  <c r="W23" i="4" s="1"/>
  <c r="V8" i="4"/>
  <c r="V23" i="4" s="1"/>
  <c r="U8" i="4"/>
  <c r="U23" i="4" s="1"/>
  <c r="AA52" i="4"/>
  <c r="AC8" i="4"/>
  <c r="AC23" i="4" s="1"/>
  <c r="AB8" i="4"/>
  <c r="AB23" i="4" s="1"/>
  <c r="AA8" i="4"/>
  <c r="AA23" i="4" s="1"/>
  <c r="X52" i="4"/>
  <c r="Z8" i="4"/>
  <c r="Z23" i="4" s="1"/>
  <c r="Y8" i="4"/>
  <c r="Y23" i="4" s="1"/>
  <c r="X8" i="4"/>
  <c r="X23" i="4" s="1"/>
  <c r="U52" i="4"/>
  <c r="R52" i="4"/>
  <c r="T8" i="4"/>
  <c r="T23" i="4" s="1"/>
  <c r="S8" i="4"/>
  <c r="S23" i="4" s="1"/>
  <c r="R8" i="4"/>
  <c r="R23" i="4" s="1"/>
  <c r="O52" i="4"/>
  <c r="Q8" i="4"/>
  <c r="Q23" i="4" s="1"/>
  <c r="P8" i="4"/>
  <c r="P23" i="4" s="1"/>
  <c r="O8" i="4"/>
  <c r="O23" i="4" l="1"/>
  <c r="O50" i="4" s="1"/>
  <c r="Q52" i="4"/>
  <c r="P52" i="4"/>
  <c r="AC52" i="4"/>
  <c r="T52" i="4"/>
  <c r="T69" i="4"/>
  <c r="Y52" i="4"/>
  <c r="Y69" i="4"/>
  <c r="P50" i="4"/>
  <c r="Z52" i="4"/>
  <c r="Z69" i="4"/>
  <c r="Q50" i="4"/>
  <c r="AB52" i="4"/>
  <c r="S52" i="4"/>
  <c r="S69" i="4"/>
  <c r="W52" i="4"/>
  <c r="W69" i="4"/>
  <c r="V52" i="4"/>
  <c r="V69" i="4"/>
  <c r="W50" i="4"/>
  <c r="V50" i="4"/>
  <c r="U50" i="4"/>
  <c r="T50" i="4"/>
  <c r="S50" i="4"/>
  <c r="R50" i="4"/>
  <c r="X50" i="4"/>
  <c r="Y50" i="4"/>
  <c r="Z50" i="4"/>
  <c r="AC50" i="4"/>
  <c r="AB50" i="4"/>
  <c r="AA50" i="4"/>
  <c r="C48" i="4"/>
  <c r="C52" i="4" s="1"/>
  <c r="E8" i="4"/>
  <c r="E23" i="4" s="1"/>
  <c r="E50" i="4" s="1"/>
  <c r="D8" i="4"/>
  <c r="D23" i="4" s="1"/>
  <c r="C23" i="4"/>
  <c r="D48" i="4"/>
  <c r="D52" i="4" s="1"/>
  <c r="C50" i="4" l="1"/>
  <c r="D50" i="4"/>
  <c r="J38" i="1" l="1"/>
  <c r="K38" i="1"/>
  <c r="I38" i="1"/>
  <c r="F39" i="1"/>
  <c r="G39" i="1"/>
  <c r="H39" i="1"/>
  <c r="D39" i="1" l="1"/>
  <c r="E39" i="1"/>
  <c r="C39" i="1"/>
  <c r="J34" i="1" l="1"/>
  <c r="K34" i="1"/>
  <c r="I34" i="1"/>
  <c r="D8" i="1" l="1"/>
  <c r="D22" i="1" s="1"/>
  <c r="E8" i="1"/>
  <c r="E22" i="1" s="1"/>
  <c r="F8" i="1"/>
  <c r="F22" i="1" s="1"/>
  <c r="G8" i="1"/>
  <c r="G22" i="1" s="1"/>
  <c r="H8" i="1"/>
  <c r="H22" i="1" s="1"/>
  <c r="C8" i="1"/>
  <c r="C22" i="1" s="1"/>
  <c r="I26" i="1"/>
  <c r="J26" i="1"/>
  <c r="K26" i="1"/>
  <c r="I29" i="1"/>
  <c r="J29" i="1"/>
  <c r="K29" i="1"/>
  <c r="I30" i="1"/>
  <c r="J30" i="1"/>
  <c r="K30" i="1"/>
  <c r="I32" i="1"/>
  <c r="J32" i="1"/>
  <c r="K32" i="1"/>
  <c r="I33" i="1"/>
  <c r="J33" i="1"/>
  <c r="K33" i="1"/>
  <c r="I35" i="1"/>
  <c r="J35" i="1"/>
  <c r="K35" i="1"/>
  <c r="I36" i="1"/>
  <c r="J36" i="1"/>
  <c r="K36" i="1"/>
  <c r="I39" i="1" l="1"/>
  <c r="J39" i="1"/>
  <c r="K39" i="1"/>
  <c r="C40" i="1"/>
  <c r="H40" i="1"/>
  <c r="G40" i="1"/>
  <c r="F40" i="1"/>
  <c r="D40" i="1"/>
  <c r="E40" i="1"/>
  <c r="I8" i="1"/>
  <c r="I22" i="1" s="1"/>
  <c r="K8" i="1"/>
  <c r="K22" i="1" s="1"/>
  <c r="J8" i="1"/>
  <c r="J22" i="1" s="1"/>
  <c r="K40" i="1" l="1"/>
  <c r="J40" i="1"/>
  <c r="I40" i="1"/>
</calcChain>
</file>

<file path=xl/sharedStrings.xml><?xml version="1.0" encoding="utf-8"?>
<sst xmlns="http://schemas.openxmlformats.org/spreadsheetml/2006/main" count="190" uniqueCount="99">
  <si>
    <t xml:space="preserve">Код бюджетной классификации </t>
  </si>
  <si>
    <t xml:space="preserve">Наименование 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</si>
  <si>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</si>
  <si>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</si>
  <si>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</si>
  <si>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</si>
  <si>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</si>
  <si>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</si>
  <si>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</si>
  <si>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</si>
  <si>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</si>
  <si>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</si>
  <si>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</si>
  <si>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</si>
  <si>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</si>
  <si>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</si>
  <si>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</si>
  <si>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</si>
  <si>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</si>
  <si>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</si>
  <si>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</si>
  <si>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</si>
  <si>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</si>
  <si>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</si>
  <si>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</si>
  <si>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</si>
  <si>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</si>
  <si>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</si>
  <si>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</si>
  <si>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</si>
  <si>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ИТОГО ДОХОДОВ</t>
  </si>
  <si>
    <t>РАСХОДЫ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</si>
  <si>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</si>
  <si>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</si>
  <si>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</si>
  <si>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</si>
  <si>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</si>
  <si>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</si>
  <si>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</si>
  <si>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</si>
  <si>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</si>
  <si>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</si>
  <si>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</si>
  <si>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</si>
  <si>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</si>
  <si>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</si>
  <si>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</si>
  <si>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</si>
  <si>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</si>
  <si>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</si>
  <si>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</si>
  <si>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</si>
  <si>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</si>
  <si>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</si>
  <si>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</si>
  <si>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</si>
  <si>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</si>
  <si>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</si>
  <si>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</si>
  <si>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</si>
  <si>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ИТОГО РАСХОДОВ</t>
  </si>
  <si>
    <t>ДЕФИЦИТ БЮДЖЕТА (-), ПРОФИЦИТ БЮДЖЕТА (+)</t>
  </si>
  <si>
    <t>Бюджет муниципального района</t>
  </si>
  <si>
    <t>Бюджеты поселений</t>
  </si>
  <si>
    <t>Консолидированный бюджет района</t>
  </si>
  <si>
    <t>2020 год</t>
  </si>
  <si>
    <t>рублей</t>
  </si>
  <si>
    <t>9999</t>
  </si>
  <si>
    <t>УСЛОВНО УТВЕРЖДЕННЫЕ РАСХОДЫ</t>
  </si>
  <si>
    <t>2021 год</t>
  </si>
  <si>
    <t>ПРОГНОЗ ОСНОВНЫХ ХАРАКТЕРИСТИК КОНСОЛИДИРОВАННОГО БЮДЖЕТА КЛЕТНЯНСКОГО РАЙОНА НА 2020 ГОД И НА ПЛАНОВЫЙ ПЕРИОД 2021 И 2022 ГОДОВ</t>
  </si>
  <si>
    <t>2022 год</t>
  </si>
  <si>
    <t>Акуличи</t>
  </si>
  <si>
    <t>от района</t>
  </si>
  <si>
    <t>в район</t>
  </si>
  <si>
    <t>Всего</t>
  </si>
  <si>
    <t>Клетня</t>
  </si>
  <si>
    <t>Лутна</t>
  </si>
  <si>
    <t>Мирный</t>
  </si>
  <si>
    <t>Мужиново</t>
  </si>
  <si>
    <t>Надва</t>
  </si>
  <si>
    <t>Целевые МБТ</t>
  </si>
  <si>
    <t>ВУС</t>
  </si>
  <si>
    <t>дороги</t>
  </si>
  <si>
    <t>жилье</t>
  </si>
  <si>
    <t>вода</t>
  </si>
  <si>
    <t>УУР</t>
  </si>
  <si>
    <t>2023 год</t>
  </si>
  <si>
    <t>2024 год</t>
  </si>
  <si>
    <t>СД</t>
  </si>
  <si>
    <t>с/п</t>
  </si>
  <si>
    <t>МР</t>
  </si>
  <si>
    <t>Дотации</t>
  </si>
  <si>
    <t>Субсидии</t>
  </si>
  <si>
    <t>Субвенции</t>
  </si>
  <si>
    <t>Иные МБТ</t>
  </si>
  <si>
    <t>Консолидация</t>
  </si>
  <si>
    <t>дор.фонд</t>
  </si>
  <si>
    <t>ПРОГНОЗ ОСНОВНЫХ ХАРАКТЕРИСТИК КОНСОЛИДИРОВАННОГО БЮДЖЕТА КЛЕТНЯНСКОГО РАЙОНА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</si>
</sst>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_р_.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3" xfId="0" quotePrefix="1" applyNumberFormat="1" applyFont="1" applyFill="1" applyBorder="1" applyAlignment="1">
      <alignment horizontal="center" vertical="center" wrapText="1"/>
    </xf>
    <xf numFmtId="49" fontId="2" fillId="0" borderId="4" xfId="0" quotePrefix="1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49" fontId="2" fillId="3" borderId="2" xfId="0" quotePrefix="1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right" vertical="center"/>
    </xf>
    <xf numFmtId="0" fontId="1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4" fontId="2" fillId="6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/>
    <xf numFmtId="4" fontId="7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7" fillId="0" borderId="2" xfId="0" applyFont="1" applyBorder="1"/>
    <xf numFmtId="4" fontId="7" fillId="0" borderId="2" xfId="0" applyNumberFormat="1" applyFont="1" applyBorder="1"/>
    <xf numFmtId="4" fontId="5" fillId="7" borderId="2" xfId="0" applyNumberFormat="1" applyFont="1" applyFill="1" applyBorder="1" applyAlignment="1">
      <alignment horizontal="right" vertical="center"/>
    </xf>
    <xf numFmtId="49" fontId="6" fillId="7" borderId="2" xfId="0" applyNumberFormat="1" applyFont="1" applyFill="1" applyBorder="1" applyAlignment="1">
      <alignment horizontal="center" vertical="center" wrapText="1"/>
    </xf>
    <xf numFmtId="0" fontId="2" fillId="7" borderId="2" xfId="0" applyNumberFormat="1" applyFont="1" applyFill="1" applyBorder="1" applyAlignment="1">
      <alignment horizontal="left" vertical="center" wrapText="1"/>
    </xf>
    <xf numFmtId="165" fontId="2" fillId="7" borderId="2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80" zoomScaleNormal="8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D28" sqref="D28"/>
    </sheetView>
  </sheetViews>
  <sheetFormatPr defaultRowHeight="15.75" x14ac:dyDescent="0.25"/>
  <cols>
    <col min="1" max="1" width="22.7109375" style="1" customWidth="1"/>
    <col min="2" max="2" width="36.7109375" style="1" customWidth="1"/>
    <col min="3" max="5" width="16.42578125" style="16" customWidth="1"/>
    <col min="6" max="8" width="15.28515625" style="1" customWidth="1"/>
    <col min="9" max="11" width="16.42578125" style="1" customWidth="1"/>
    <col min="12" max="12" width="14.42578125" style="1" customWidth="1"/>
    <col min="13" max="13" width="20.28515625" style="1" customWidth="1"/>
    <col min="14" max="15" width="17.5703125" style="1" customWidth="1"/>
    <col min="16" max="253" width="9.140625" style="1"/>
    <col min="254" max="254" width="25.7109375" style="1" customWidth="1"/>
    <col min="255" max="255" width="36.7109375" style="1" customWidth="1"/>
    <col min="256" max="256" width="20.140625" style="1" customWidth="1"/>
    <col min="257" max="257" width="20" style="1" customWidth="1"/>
    <col min="258" max="258" width="21.28515625" style="1" customWidth="1"/>
    <col min="259" max="261" width="19" style="1" bestFit="1" customWidth="1"/>
    <col min="262" max="264" width="20.7109375" style="1" bestFit="1" customWidth="1"/>
    <col min="265" max="266" width="14.42578125" style="1" customWidth="1"/>
    <col min="267" max="267" width="14" style="1" customWidth="1"/>
    <col min="268" max="509" width="9.140625" style="1"/>
    <col min="510" max="510" width="25.7109375" style="1" customWidth="1"/>
    <col min="511" max="511" width="36.7109375" style="1" customWidth="1"/>
    <col min="512" max="512" width="20.140625" style="1" customWidth="1"/>
    <col min="513" max="513" width="20" style="1" customWidth="1"/>
    <col min="514" max="514" width="21.28515625" style="1" customWidth="1"/>
    <col min="515" max="517" width="19" style="1" bestFit="1" customWidth="1"/>
    <col min="518" max="520" width="20.7109375" style="1" bestFit="1" customWidth="1"/>
    <col min="521" max="522" width="14.42578125" style="1" customWidth="1"/>
    <col min="523" max="523" width="14" style="1" customWidth="1"/>
    <col min="524" max="765" width="9.140625" style="1"/>
    <col min="766" max="766" width="25.7109375" style="1" customWidth="1"/>
    <col min="767" max="767" width="36.7109375" style="1" customWidth="1"/>
    <col min="768" max="768" width="20.140625" style="1" customWidth="1"/>
    <col min="769" max="769" width="20" style="1" customWidth="1"/>
    <col min="770" max="770" width="21.28515625" style="1" customWidth="1"/>
    <col min="771" max="773" width="19" style="1" bestFit="1" customWidth="1"/>
    <col min="774" max="776" width="20.7109375" style="1" bestFit="1" customWidth="1"/>
    <col min="777" max="778" width="14.42578125" style="1" customWidth="1"/>
    <col min="779" max="779" width="14" style="1" customWidth="1"/>
    <col min="780" max="1021" width="9.140625" style="1"/>
    <col min="1022" max="1022" width="25.7109375" style="1" customWidth="1"/>
    <col min="1023" max="1023" width="36.7109375" style="1" customWidth="1"/>
    <col min="1024" max="1024" width="20.140625" style="1" customWidth="1"/>
    <col min="1025" max="1025" width="20" style="1" customWidth="1"/>
    <col min="1026" max="1026" width="21.28515625" style="1" customWidth="1"/>
    <col min="1027" max="1029" width="19" style="1" bestFit="1" customWidth="1"/>
    <col min="1030" max="1032" width="20.7109375" style="1" bestFit="1" customWidth="1"/>
    <col min="1033" max="1034" width="14.42578125" style="1" customWidth="1"/>
    <col min="1035" max="1035" width="14" style="1" customWidth="1"/>
    <col min="1036" max="1277" width="9.140625" style="1"/>
    <col min="1278" max="1278" width="25.7109375" style="1" customWidth="1"/>
    <col min="1279" max="1279" width="36.7109375" style="1" customWidth="1"/>
    <col min="1280" max="1280" width="20.140625" style="1" customWidth="1"/>
    <col min="1281" max="1281" width="20" style="1" customWidth="1"/>
    <col min="1282" max="1282" width="21.28515625" style="1" customWidth="1"/>
    <col min="1283" max="1285" width="19" style="1" bestFit="1" customWidth="1"/>
    <col min="1286" max="1288" width="20.7109375" style="1" bestFit="1" customWidth="1"/>
    <col min="1289" max="1290" width="14.42578125" style="1" customWidth="1"/>
    <col min="1291" max="1291" width="14" style="1" customWidth="1"/>
    <col min="1292" max="1533" width="9.140625" style="1"/>
    <col min="1534" max="1534" width="25.7109375" style="1" customWidth="1"/>
    <col min="1535" max="1535" width="36.7109375" style="1" customWidth="1"/>
    <col min="1536" max="1536" width="20.140625" style="1" customWidth="1"/>
    <col min="1537" max="1537" width="20" style="1" customWidth="1"/>
    <col min="1538" max="1538" width="21.28515625" style="1" customWidth="1"/>
    <col min="1539" max="1541" width="19" style="1" bestFit="1" customWidth="1"/>
    <col min="1542" max="1544" width="20.7109375" style="1" bestFit="1" customWidth="1"/>
    <col min="1545" max="1546" width="14.42578125" style="1" customWidth="1"/>
    <col min="1547" max="1547" width="14" style="1" customWidth="1"/>
    <col min="1548" max="1789" width="9.140625" style="1"/>
    <col min="1790" max="1790" width="25.7109375" style="1" customWidth="1"/>
    <col min="1791" max="1791" width="36.7109375" style="1" customWidth="1"/>
    <col min="1792" max="1792" width="20.140625" style="1" customWidth="1"/>
    <col min="1793" max="1793" width="20" style="1" customWidth="1"/>
    <col min="1794" max="1794" width="21.28515625" style="1" customWidth="1"/>
    <col min="1795" max="1797" width="19" style="1" bestFit="1" customWidth="1"/>
    <col min="1798" max="1800" width="20.7109375" style="1" bestFit="1" customWidth="1"/>
    <col min="1801" max="1802" width="14.42578125" style="1" customWidth="1"/>
    <col min="1803" max="1803" width="14" style="1" customWidth="1"/>
    <col min="1804" max="2045" width="9.140625" style="1"/>
    <col min="2046" max="2046" width="25.7109375" style="1" customWidth="1"/>
    <col min="2047" max="2047" width="36.7109375" style="1" customWidth="1"/>
    <col min="2048" max="2048" width="20.140625" style="1" customWidth="1"/>
    <col min="2049" max="2049" width="20" style="1" customWidth="1"/>
    <col min="2050" max="2050" width="21.28515625" style="1" customWidth="1"/>
    <col min="2051" max="2053" width="19" style="1" bestFit="1" customWidth="1"/>
    <col min="2054" max="2056" width="20.7109375" style="1" bestFit="1" customWidth="1"/>
    <col min="2057" max="2058" width="14.42578125" style="1" customWidth="1"/>
    <col min="2059" max="2059" width="14" style="1" customWidth="1"/>
    <col min="2060" max="2301" width="9.140625" style="1"/>
    <col min="2302" max="2302" width="25.7109375" style="1" customWidth="1"/>
    <col min="2303" max="2303" width="36.7109375" style="1" customWidth="1"/>
    <col min="2304" max="2304" width="20.140625" style="1" customWidth="1"/>
    <col min="2305" max="2305" width="20" style="1" customWidth="1"/>
    <col min="2306" max="2306" width="21.28515625" style="1" customWidth="1"/>
    <col min="2307" max="2309" width="19" style="1" bestFit="1" customWidth="1"/>
    <col min="2310" max="2312" width="20.7109375" style="1" bestFit="1" customWidth="1"/>
    <col min="2313" max="2314" width="14.42578125" style="1" customWidth="1"/>
    <col min="2315" max="2315" width="14" style="1" customWidth="1"/>
    <col min="2316" max="2557" width="9.140625" style="1"/>
    <col min="2558" max="2558" width="25.7109375" style="1" customWidth="1"/>
    <col min="2559" max="2559" width="36.7109375" style="1" customWidth="1"/>
    <col min="2560" max="2560" width="20.140625" style="1" customWidth="1"/>
    <col min="2561" max="2561" width="20" style="1" customWidth="1"/>
    <col min="2562" max="2562" width="21.28515625" style="1" customWidth="1"/>
    <col min="2563" max="2565" width="19" style="1" bestFit="1" customWidth="1"/>
    <col min="2566" max="2568" width="20.7109375" style="1" bestFit="1" customWidth="1"/>
    <col min="2569" max="2570" width="14.42578125" style="1" customWidth="1"/>
    <col min="2571" max="2571" width="14" style="1" customWidth="1"/>
    <col min="2572" max="2813" width="9.140625" style="1"/>
    <col min="2814" max="2814" width="25.7109375" style="1" customWidth="1"/>
    <col min="2815" max="2815" width="36.7109375" style="1" customWidth="1"/>
    <col min="2816" max="2816" width="20.140625" style="1" customWidth="1"/>
    <col min="2817" max="2817" width="20" style="1" customWidth="1"/>
    <col min="2818" max="2818" width="21.28515625" style="1" customWidth="1"/>
    <col min="2819" max="2821" width="19" style="1" bestFit="1" customWidth="1"/>
    <col min="2822" max="2824" width="20.7109375" style="1" bestFit="1" customWidth="1"/>
    <col min="2825" max="2826" width="14.42578125" style="1" customWidth="1"/>
    <col min="2827" max="2827" width="14" style="1" customWidth="1"/>
    <col min="2828" max="3069" width="9.140625" style="1"/>
    <col min="3070" max="3070" width="25.7109375" style="1" customWidth="1"/>
    <col min="3071" max="3071" width="36.7109375" style="1" customWidth="1"/>
    <col min="3072" max="3072" width="20.140625" style="1" customWidth="1"/>
    <col min="3073" max="3073" width="20" style="1" customWidth="1"/>
    <col min="3074" max="3074" width="21.28515625" style="1" customWidth="1"/>
    <col min="3075" max="3077" width="19" style="1" bestFit="1" customWidth="1"/>
    <col min="3078" max="3080" width="20.7109375" style="1" bestFit="1" customWidth="1"/>
    <col min="3081" max="3082" width="14.42578125" style="1" customWidth="1"/>
    <col min="3083" max="3083" width="14" style="1" customWidth="1"/>
    <col min="3084" max="3325" width="9.140625" style="1"/>
    <col min="3326" max="3326" width="25.7109375" style="1" customWidth="1"/>
    <col min="3327" max="3327" width="36.7109375" style="1" customWidth="1"/>
    <col min="3328" max="3328" width="20.140625" style="1" customWidth="1"/>
    <col min="3329" max="3329" width="20" style="1" customWidth="1"/>
    <col min="3330" max="3330" width="21.28515625" style="1" customWidth="1"/>
    <col min="3331" max="3333" width="19" style="1" bestFit="1" customWidth="1"/>
    <col min="3334" max="3336" width="20.7109375" style="1" bestFit="1" customWidth="1"/>
    <col min="3337" max="3338" width="14.42578125" style="1" customWidth="1"/>
    <col min="3339" max="3339" width="14" style="1" customWidth="1"/>
    <col min="3340" max="3581" width="9.140625" style="1"/>
    <col min="3582" max="3582" width="25.7109375" style="1" customWidth="1"/>
    <col min="3583" max="3583" width="36.7109375" style="1" customWidth="1"/>
    <col min="3584" max="3584" width="20.140625" style="1" customWidth="1"/>
    <col min="3585" max="3585" width="20" style="1" customWidth="1"/>
    <col min="3586" max="3586" width="21.28515625" style="1" customWidth="1"/>
    <col min="3587" max="3589" width="19" style="1" bestFit="1" customWidth="1"/>
    <col min="3590" max="3592" width="20.7109375" style="1" bestFit="1" customWidth="1"/>
    <col min="3593" max="3594" width="14.42578125" style="1" customWidth="1"/>
    <col min="3595" max="3595" width="14" style="1" customWidth="1"/>
    <col min="3596" max="3837" width="9.140625" style="1"/>
    <col min="3838" max="3838" width="25.7109375" style="1" customWidth="1"/>
    <col min="3839" max="3839" width="36.7109375" style="1" customWidth="1"/>
    <col min="3840" max="3840" width="20.140625" style="1" customWidth="1"/>
    <col min="3841" max="3841" width="20" style="1" customWidth="1"/>
    <col min="3842" max="3842" width="21.28515625" style="1" customWidth="1"/>
    <col min="3843" max="3845" width="19" style="1" bestFit="1" customWidth="1"/>
    <col min="3846" max="3848" width="20.7109375" style="1" bestFit="1" customWidth="1"/>
    <col min="3849" max="3850" width="14.42578125" style="1" customWidth="1"/>
    <col min="3851" max="3851" width="14" style="1" customWidth="1"/>
    <col min="3852" max="4093" width="9.140625" style="1"/>
    <col min="4094" max="4094" width="25.7109375" style="1" customWidth="1"/>
    <col min="4095" max="4095" width="36.7109375" style="1" customWidth="1"/>
    <col min="4096" max="4096" width="20.140625" style="1" customWidth="1"/>
    <col min="4097" max="4097" width="20" style="1" customWidth="1"/>
    <col min="4098" max="4098" width="21.28515625" style="1" customWidth="1"/>
    <col min="4099" max="4101" width="19" style="1" bestFit="1" customWidth="1"/>
    <col min="4102" max="4104" width="20.7109375" style="1" bestFit="1" customWidth="1"/>
    <col min="4105" max="4106" width="14.42578125" style="1" customWidth="1"/>
    <col min="4107" max="4107" width="14" style="1" customWidth="1"/>
    <col min="4108" max="4349" width="9.140625" style="1"/>
    <col min="4350" max="4350" width="25.7109375" style="1" customWidth="1"/>
    <col min="4351" max="4351" width="36.7109375" style="1" customWidth="1"/>
    <col min="4352" max="4352" width="20.140625" style="1" customWidth="1"/>
    <col min="4353" max="4353" width="20" style="1" customWidth="1"/>
    <col min="4354" max="4354" width="21.28515625" style="1" customWidth="1"/>
    <col min="4355" max="4357" width="19" style="1" bestFit="1" customWidth="1"/>
    <col min="4358" max="4360" width="20.7109375" style="1" bestFit="1" customWidth="1"/>
    <col min="4361" max="4362" width="14.42578125" style="1" customWidth="1"/>
    <col min="4363" max="4363" width="14" style="1" customWidth="1"/>
    <col min="4364" max="4605" width="9.140625" style="1"/>
    <col min="4606" max="4606" width="25.7109375" style="1" customWidth="1"/>
    <col min="4607" max="4607" width="36.7109375" style="1" customWidth="1"/>
    <col min="4608" max="4608" width="20.140625" style="1" customWidth="1"/>
    <col min="4609" max="4609" width="20" style="1" customWidth="1"/>
    <col min="4610" max="4610" width="21.28515625" style="1" customWidth="1"/>
    <col min="4611" max="4613" width="19" style="1" bestFit="1" customWidth="1"/>
    <col min="4614" max="4616" width="20.7109375" style="1" bestFit="1" customWidth="1"/>
    <col min="4617" max="4618" width="14.42578125" style="1" customWidth="1"/>
    <col min="4619" max="4619" width="14" style="1" customWidth="1"/>
    <col min="4620" max="4861" width="9.140625" style="1"/>
    <col min="4862" max="4862" width="25.7109375" style="1" customWidth="1"/>
    <col min="4863" max="4863" width="36.7109375" style="1" customWidth="1"/>
    <col min="4864" max="4864" width="20.140625" style="1" customWidth="1"/>
    <col min="4865" max="4865" width="20" style="1" customWidth="1"/>
    <col min="4866" max="4866" width="21.28515625" style="1" customWidth="1"/>
    <col min="4867" max="4869" width="19" style="1" bestFit="1" customWidth="1"/>
    <col min="4870" max="4872" width="20.7109375" style="1" bestFit="1" customWidth="1"/>
    <col min="4873" max="4874" width="14.42578125" style="1" customWidth="1"/>
    <col min="4875" max="4875" width="14" style="1" customWidth="1"/>
    <col min="4876" max="5117" width="9.140625" style="1"/>
    <col min="5118" max="5118" width="25.7109375" style="1" customWidth="1"/>
    <col min="5119" max="5119" width="36.7109375" style="1" customWidth="1"/>
    <col min="5120" max="5120" width="20.140625" style="1" customWidth="1"/>
    <col min="5121" max="5121" width="20" style="1" customWidth="1"/>
    <col min="5122" max="5122" width="21.28515625" style="1" customWidth="1"/>
    <col min="5123" max="5125" width="19" style="1" bestFit="1" customWidth="1"/>
    <col min="5126" max="5128" width="20.7109375" style="1" bestFit="1" customWidth="1"/>
    <col min="5129" max="5130" width="14.42578125" style="1" customWidth="1"/>
    <col min="5131" max="5131" width="14" style="1" customWidth="1"/>
    <col min="5132" max="5373" width="9.140625" style="1"/>
    <col min="5374" max="5374" width="25.7109375" style="1" customWidth="1"/>
    <col min="5375" max="5375" width="36.7109375" style="1" customWidth="1"/>
    <col min="5376" max="5376" width="20.140625" style="1" customWidth="1"/>
    <col min="5377" max="5377" width="20" style="1" customWidth="1"/>
    <col min="5378" max="5378" width="21.28515625" style="1" customWidth="1"/>
    <col min="5379" max="5381" width="19" style="1" bestFit="1" customWidth="1"/>
    <col min="5382" max="5384" width="20.7109375" style="1" bestFit="1" customWidth="1"/>
    <col min="5385" max="5386" width="14.42578125" style="1" customWidth="1"/>
    <col min="5387" max="5387" width="14" style="1" customWidth="1"/>
    <col min="5388" max="5629" width="9.140625" style="1"/>
    <col min="5630" max="5630" width="25.7109375" style="1" customWidth="1"/>
    <col min="5631" max="5631" width="36.7109375" style="1" customWidth="1"/>
    <col min="5632" max="5632" width="20.140625" style="1" customWidth="1"/>
    <col min="5633" max="5633" width="20" style="1" customWidth="1"/>
    <col min="5634" max="5634" width="21.28515625" style="1" customWidth="1"/>
    <col min="5635" max="5637" width="19" style="1" bestFit="1" customWidth="1"/>
    <col min="5638" max="5640" width="20.7109375" style="1" bestFit="1" customWidth="1"/>
    <col min="5641" max="5642" width="14.42578125" style="1" customWidth="1"/>
    <col min="5643" max="5643" width="14" style="1" customWidth="1"/>
    <col min="5644" max="5885" width="9.140625" style="1"/>
    <col min="5886" max="5886" width="25.7109375" style="1" customWidth="1"/>
    <col min="5887" max="5887" width="36.7109375" style="1" customWidth="1"/>
    <col min="5888" max="5888" width="20.140625" style="1" customWidth="1"/>
    <col min="5889" max="5889" width="20" style="1" customWidth="1"/>
    <col min="5890" max="5890" width="21.28515625" style="1" customWidth="1"/>
    <col min="5891" max="5893" width="19" style="1" bestFit="1" customWidth="1"/>
    <col min="5894" max="5896" width="20.7109375" style="1" bestFit="1" customWidth="1"/>
    <col min="5897" max="5898" width="14.42578125" style="1" customWidth="1"/>
    <col min="5899" max="5899" width="14" style="1" customWidth="1"/>
    <col min="5900" max="6141" width="9.140625" style="1"/>
    <col min="6142" max="6142" width="25.7109375" style="1" customWidth="1"/>
    <col min="6143" max="6143" width="36.7109375" style="1" customWidth="1"/>
    <col min="6144" max="6144" width="20.140625" style="1" customWidth="1"/>
    <col min="6145" max="6145" width="20" style="1" customWidth="1"/>
    <col min="6146" max="6146" width="21.28515625" style="1" customWidth="1"/>
    <col min="6147" max="6149" width="19" style="1" bestFit="1" customWidth="1"/>
    <col min="6150" max="6152" width="20.7109375" style="1" bestFit="1" customWidth="1"/>
    <col min="6153" max="6154" width="14.42578125" style="1" customWidth="1"/>
    <col min="6155" max="6155" width="14" style="1" customWidth="1"/>
    <col min="6156" max="6397" width="9.140625" style="1"/>
    <col min="6398" max="6398" width="25.7109375" style="1" customWidth="1"/>
    <col min="6399" max="6399" width="36.7109375" style="1" customWidth="1"/>
    <col min="6400" max="6400" width="20.140625" style="1" customWidth="1"/>
    <col min="6401" max="6401" width="20" style="1" customWidth="1"/>
    <col min="6402" max="6402" width="21.28515625" style="1" customWidth="1"/>
    <col min="6403" max="6405" width="19" style="1" bestFit="1" customWidth="1"/>
    <col min="6406" max="6408" width="20.7109375" style="1" bestFit="1" customWidth="1"/>
    <col min="6409" max="6410" width="14.42578125" style="1" customWidth="1"/>
    <col min="6411" max="6411" width="14" style="1" customWidth="1"/>
    <col min="6412" max="6653" width="9.140625" style="1"/>
    <col min="6654" max="6654" width="25.7109375" style="1" customWidth="1"/>
    <col min="6655" max="6655" width="36.7109375" style="1" customWidth="1"/>
    <col min="6656" max="6656" width="20.140625" style="1" customWidth="1"/>
    <col min="6657" max="6657" width="20" style="1" customWidth="1"/>
    <col min="6658" max="6658" width="21.28515625" style="1" customWidth="1"/>
    <col min="6659" max="6661" width="19" style="1" bestFit="1" customWidth="1"/>
    <col min="6662" max="6664" width="20.7109375" style="1" bestFit="1" customWidth="1"/>
    <col min="6665" max="6666" width="14.42578125" style="1" customWidth="1"/>
    <col min="6667" max="6667" width="14" style="1" customWidth="1"/>
    <col min="6668" max="6909" width="9.140625" style="1"/>
    <col min="6910" max="6910" width="25.7109375" style="1" customWidth="1"/>
    <col min="6911" max="6911" width="36.7109375" style="1" customWidth="1"/>
    <col min="6912" max="6912" width="20.140625" style="1" customWidth="1"/>
    <col min="6913" max="6913" width="20" style="1" customWidth="1"/>
    <col min="6914" max="6914" width="21.28515625" style="1" customWidth="1"/>
    <col min="6915" max="6917" width="19" style="1" bestFit="1" customWidth="1"/>
    <col min="6918" max="6920" width="20.7109375" style="1" bestFit="1" customWidth="1"/>
    <col min="6921" max="6922" width="14.42578125" style="1" customWidth="1"/>
    <col min="6923" max="6923" width="14" style="1" customWidth="1"/>
    <col min="6924" max="7165" width="9.140625" style="1"/>
    <col min="7166" max="7166" width="25.7109375" style="1" customWidth="1"/>
    <col min="7167" max="7167" width="36.7109375" style="1" customWidth="1"/>
    <col min="7168" max="7168" width="20.140625" style="1" customWidth="1"/>
    <col min="7169" max="7169" width="20" style="1" customWidth="1"/>
    <col min="7170" max="7170" width="21.28515625" style="1" customWidth="1"/>
    <col min="7171" max="7173" width="19" style="1" bestFit="1" customWidth="1"/>
    <col min="7174" max="7176" width="20.7109375" style="1" bestFit="1" customWidth="1"/>
    <col min="7177" max="7178" width="14.42578125" style="1" customWidth="1"/>
    <col min="7179" max="7179" width="14" style="1" customWidth="1"/>
    <col min="7180" max="7421" width="9.140625" style="1"/>
    <col min="7422" max="7422" width="25.7109375" style="1" customWidth="1"/>
    <col min="7423" max="7423" width="36.7109375" style="1" customWidth="1"/>
    <col min="7424" max="7424" width="20.140625" style="1" customWidth="1"/>
    <col min="7425" max="7425" width="20" style="1" customWidth="1"/>
    <col min="7426" max="7426" width="21.28515625" style="1" customWidth="1"/>
    <col min="7427" max="7429" width="19" style="1" bestFit="1" customWidth="1"/>
    <col min="7430" max="7432" width="20.7109375" style="1" bestFit="1" customWidth="1"/>
    <col min="7433" max="7434" width="14.42578125" style="1" customWidth="1"/>
    <col min="7435" max="7435" width="14" style="1" customWidth="1"/>
    <col min="7436" max="7677" width="9.140625" style="1"/>
    <col min="7678" max="7678" width="25.7109375" style="1" customWidth="1"/>
    <col min="7679" max="7679" width="36.7109375" style="1" customWidth="1"/>
    <col min="7680" max="7680" width="20.140625" style="1" customWidth="1"/>
    <col min="7681" max="7681" width="20" style="1" customWidth="1"/>
    <col min="7682" max="7682" width="21.28515625" style="1" customWidth="1"/>
    <col min="7683" max="7685" width="19" style="1" bestFit="1" customWidth="1"/>
    <col min="7686" max="7688" width="20.7109375" style="1" bestFit="1" customWidth="1"/>
    <col min="7689" max="7690" width="14.42578125" style="1" customWidth="1"/>
    <col min="7691" max="7691" width="14" style="1" customWidth="1"/>
    <col min="7692" max="7933" width="9.140625" style="1"/>
    <col min="7934" max="7934" width="25.7109375" style="1" customWidth="1"/>
    <col min="7935" max="7935" width="36.7109375" style="1" customWidth="1"/>
    <col min="7936" max="7936" width="20.140625" style="1" customWidth="1"/>
    <col min="7937" max="7937" width="20" style="1" customWidth="1"/>
    <col min="7938" max="7938" width="21.28515625" style="1" customWidth="1"/>
    <col min="7939" max="7941" width="19" style="1" bestFit="1" customWidth="1"/>
    <col min="7942" max="7944" width="20.7109375" style="1" bestFit="1" customWidth="1"/>
    <col min="7945" max="7946" width="14.42578125" style="1" customWidth="1"/>
    <col min="7947" max="7947" width="14" style="1" customWidth="1"/>
    <col min="7948" max="8189" width="9.140625" style="1"/>
    <col min="8190" max="8190" width="25.7109375" style="1" customWidth="1"/>
    <col min="8191" max="8191" width="36.7109375" style="1" customWidth="1"/>
    <col min="8192" max="8192" width="20.140625" style="1" customWidth="1"/>
    <col min="8193" max="8193" width="20" style="1" customWidth="1"/>
    <col min="8194" max="8194" width="21.28515625" style="1" customWidth="1"/>
    <col min="8195" max="8197" width="19" style="1" bestFit="1" customWidth="1"/>
    <col min="8198" max="8200" width="20.7109375" style="1" bestFit="1" customWidth="1"/>
    <col min="8201" max="8202" width="14.42578125" style="1" customWidth="1"/>
    <col min="8203" max="8203" width="14" style="1" customWidth="1"/>
    <col min="8204" max="8445" width="9.140625" style="1"/>
    <col min="8446" max="8446" width="25.7109375" style="1" customWidth="1"/>
    <col min="8447" max="8447" width="36.7109375" style="1" customWidth="1"/>
    <col min="8448" max="8448" width="20.140625" style="1" customWidth="1"/>
    <col min="8449" max="8449" width="20" style="1" customWidth="1"/>
    <col min="8450" max="8450" width="21.28515625" style="1" customWidth="1"/>
    <col min="8451" max="8453" width="19" style="1" bestFit="1" customWidth="1"/>
    <col min="8454" max="8456" width="20.7109375" style="1" bestFit="1" customWidth="1"/>
    <col min="8457" max="8458" width="14.42578125" style="1" customWidth="1"/>
    <col min="8459" max="8459" width="14" style="1" customWidth="1"/>
    <col min="8460" max="8701" width="9.140625" style="1"/>
    <col min="8702" max="8702" width="25.7109375" style="1" customWidth="1"/>
    <col min="8703" max="8703" width="36.7109375" style="1" customWidth="1"/>
    <col min="8704" max="8704" width="20.140625" style="1" customWidth="1"/>
    <col min="8705" max="8705" width="20" style="1" customWidth="1"/>
    <col min="8706" max="8706" width="21.28515625" style="1" customWidth="1"/>
    <col min="8707" max="8709" width="19" style="1" bestFit="1" customWidth="1"/>
    <col min="8710" max="8712" width="20.7109375" style="1" bestFit="1" customWidth="1"/>
    <col min="8713" max="8714" width="14.42578125" style="1" customWidth="1"/>
    <col min="8715" max="8715" width="14" style="1" customWidth="1"/>
    <col min="8716" max="8957" width="9.140625" style="1"/>
    <col min="8958" max="8958" width="25.7109375" style="1" customWidth="1"/>
    <col min="8959" max="8959" width="36.7109375" style="1" customWidth="1"/>
    <col min="8960" max="8960" width="20.140625" style="1" customWidth="1"/>
    <col min="8961" max="8961" width="20" style="1" customWidth="1"/>
    <col min="8962" max="8962" width="21.28515625" style="1" customWidth="1"/>
    <col min="8963" max="8965" width="19" style="1" bestFit="1" customWidth="1"/>
    <col min="8966" max="8968" width="20.7109375" style="1" bestFit="1" customWidth="1"/>
    <col min="8969" max="8970" width="14.42578125" style="1" customWidth="1"/>
    <col min="8971" max="8971" width="14" style="1" customWidth="1"/>
    <col min="8972" max="9213" width="9.140625" style="1"/>
    <col min="9214" max="9214" width="25.7109375" style="1" customWidth="1"/>
    <col min="9215" max="9215" width="36.7109375" style="1" customWidth="1"/>
    <col min="9216" max="9216" width="20.140625" style="1" customWidth="1"/>
    <col min="9217" max="9217" width="20" style="1" customWidth="1"/>
    <col min="9218" max="9218" width="21.28515625" style="1" customWidth="1"/>
    <col min="9219" max="9221" width="19" style="1" bestFit="1" customWidth="1"/>
    <col min="9222" max="9224" width="20.7109375" style="1" bestFit="1" customWidth="1"/>
    <col min="9225" max="9226" width="14.42578125" style="1" customWidth="1"/>
    <col min="9227" max="9227" width="14" style="1" customWidth="1"/>
    <col min="9228" max="9469" width="9.140625" style="1"/>
    <col min="9470" max="9470" width="25.7109375" style="1" customWidth="1"/>
    <col min="9471" max="9471" width="36.7109375" style="1" customWidth="1"/>
    <col min="9472" max="9472" width="20.140625" style="1" customWidth="1"/>
    <col min="9473" max="9473" width="20" style="1" customWidth="1"/>
    <col min="9474" max="9474" width="21.28515625" style="1" customWidth="1"/>
    <col min="9475" max="9477" width="19" style="1" bestFit="1" customWidth="1"/>
    <col min="9478" max="9480" width="20.7109375" style="1" bestFit="1" customWidth="1"/>
    <col min="9481" max="9482" width="14.42578125" style="1" customWidth="1"/>
    <col min="9483" max="9483" width="14" style="1" customWidth="1"/>
    <col min="9484" max="9725" width="9.140625" style="1"/>
    <col min="9726" max="9726" width="25.7109375" style="1" customWidth="1"/>
    <col min="9727" max="9727" width="36.7109375" style="1" customWidth="1"/>
    <col min="9728" max="9728" width="20.140625" style="1" customWidth="1"/>
    <col min="9729" max="9729" width="20" style="1" customWidth="1"/>
    <col min="9730" max="9730" width="21.28515625" style="1" customWidth="1"/>
    <col min="9731" max="9733" width="19" style="1" bestFit="1" customWidth="1"/>
    <col min="9734" max="9736" width="20.7109375" style="1" bestFit="1" customWidth="1"/>
    <col min="9737" max="9738" width="14.42578125" style="1" customWidth="1"/>
    <col min="9739" max="9739" width="14" style="1" customWidth="1"/>
    <col min="9740" max="9981" width="9.140625" style="1"/>
    <col min="9982" max="9982" width="25.7109375" style="1" customWidth="1"/>
    <col min="9983" max="9983" width="36.7109375" style="1" customWidth="1"/>
    <col min="9984" max="9984" width="20.140625" style="1" customWidth="1"/>
    <col min="9985" max="9985" width="20" style="1" customWidth="1"/>
    <col min="9986" max="9986" width="21.28515625" style="1" customWidth="1"/>
    <col min="9987" max="9989" width="19" style="1" bestFit="1" customWidth="1"/>
    <col min="9990" max="9992" width="20.7109375" style="1" bestFit="1" customWidth="1"/>
    <col min="9993" max="9994" width="14.42578125" style="1" customWidth="1"/>
    <col min="9995" max="9995" width="14" style="1" customWidth="1"/>
    <col min="9996" max="10237" width="9.140625" style="1"/>
    <col min="10238" max="10238" width="25.7109375" style="1" customWidth="1"/>
    <col min="10239" max="10239" width="36.7109375" style="1" customWidth="1"/>
    <col min="10240" max="10240" width="20.140625" style="1" customWidth="1"/>
    <col min="10241" max="10241" width="20" style="1" customWidth="1"/>
    <col min="10242" max="10242" width="21.28515625" style="1" customWidth="1"/>
    <col min="10243" max="10245" width="19" style="1" bestFit="1" customWidth="1"/>
    <col min="10246" max="10248" width="20.7109375" style="1" bestFit="1" customWidth="1"/>
    <col min="10249" max="10250" width="14.42578125" style="1" customWidth="1"/>
    <col min="10251" max="10251" width="14" style="1" customWidth="1"/>
    <col min="10252" max="10493" width="9.140625" style="1"/>
    <col min="10494" max="10494" width="25.7109375" style="1" customWidth="1"/>
    <col min="10495" max="10495" width="36.7109375" style="1" customWidth="1"/>
    <col min="10496" max="10496" width="20.140625" style="1" customWidth="1"/>
    <col min="10497" max="10497" width="20" style="1" customWidth="1"/>
    <col min="10498" max="10498" width="21.28515625" style="1" customWidth="1"/>
    <col min="10499" max="10501" width="19" style="1" bestFit="1" customWidth="1"/>
    <col min="10502" max="10504" width="20.7109375" style="1" bestFit="1" customWidth="1"/>
    <col min="10505" max="10506" width="14.42578125" style="1" customWidth="1"/>
    <col min="10507" max="10507" width="14" style="1" customWidth="1"/>
    <col min="10508" max="10749" width="9.140625" style="1"/>
    <col min="10750" max="10750" width="25.7109375" style="1" customWidth="1"/>
    <col min="10751" max="10751" width="36.7109375" style="1" customWidth="1"/>
    <col min="10752" max="10752" width="20.140625" style="1" customWidth="1"/>
    <col min="10753" max="10753" width="20" style="1" customWidth="1"/>
    <col min="10754" max="10754" width="21.28515625" style="1" customWidth="1"/>
    <col min="10755" max="10757" width="19" style="1" bestFit="1" customWidth="1"/>
    <col min="10758" max="10760" width="20.7109375" style="1" bestFit="1" customWidth="1"/>
    <col min="10761" max="10762" width="14.42578125" style="1" customWidth="1"/>
    <col min="10763" max="10763" width="14" style="1" customWidth="1"/>
    <col min="10764" max="11005" width="9.140625" style="1"/>
    <col min="11006" max="11006" width="25.7109375" style="1" customWidth="1"/>
    <col min="11007" max="11007" width="36.7109375" style="1" customWidth="1"/>
    <col min="11008" max="11008" width="20.140625" style="1" customWidth="1"/>
    <col min="11009" max="11009" width="20" style="1" customWidth="1"/>
    <col min="11010" max="11010" width="21.28515625" style="1" customWidth="1"/>
    <col min="11011" max="11013" width="19" style="1" bestFit="1" customWidth="1"/>
    <col min="11014" max="11016" width="20.7109375" style="1" bestFit="1" customWidth="1"/>
    <col min="11017" max="11018" width="14.42578125" style="1" customWidth="1"/>
    <col min="11019" max="11019" width="14" style="1" customWidth="1"/>
    <col min="11020" max="11261" width="9.140625" style="1"/>
    <col min="11262" max="11262" width="25.7109375" style="1" customWidth="1"/>
    <col min="11263" max="11263" width="36.7109375" style="1" customWidth="1"/>
    <col min="11264" max="11264" width="20.140625" style="1" customWidth="1"/>
    <col min="11265" max="11265" width="20" style="1" customWidth="1"/>
    <col min="11266" max="11266" width="21.28515625" style="1" customWidth="1"/>
    <col min="11267" max="11269" width="19" style="1" bestFit="1" customWidth="1"/>
    <col min="11270" max="11272" width="20.7109375" style="1" bestFit="1" customWidth="1"/>
    <col min="11273" max="11274" width="14.42578125" style="1" customWidth="1"/>
    <col min="11275" max="11275" width="14" style="1" customWidth="1"/>
    <col min="11276" max="11517" width="9.140625" style="1"/>
    <col min="11518" max="11518" width="25.7109375" style="1" customWidth="1"/>
    <col min="11519" max="11519" width="36.7109375" style="1" customWidth="1"/>
    <col min="11520" max="11520" width="20.140625" style="1" customWidth="1"/>
    <col min="11521" max="11521" width="20" style="1" customWidth="1"/>
    <col min="11522" max="11522" width="21.28515625" style="1" customWidth="1"/>
    <col min="11523" max="11525" width="19" style="1" bestFit="1" customWidth="1"/>
    <col min="11526" max="11528" width="20.7109375" style="1" bestFit="1" customWidth="1"/>
    <col min="11529" max="11530" width="14.42578125" style="1" customWidth="1"/>
    <col min="11531" max="11531" width="14" style="1" customWidth="1"/>
    <col min="11532" max="11773" width="9.140625" style="1"/>
    <col min="11774" max="11774" width="25.7109375" style="1" customWidth="1"/>
    <col min="11775" max="11775" width="36.7109375" style="1" customWidth="1"/>
    <col min="11776" max="11776" width="20.140625" style="1" customWidth="1"/>
    <col min="11777" max="11777" width="20" style="1" customWidth="1"/>
    <col min="11778" max="11778" width="21.28515625" style="1" customWidth="1"/>
    <col min="11779" max="11781" width="19" style="1" bestFit="1" customWidth="1"/>
    <col min="11782" max="11784" width="20.7109375" style="1" bestFit="1" customWidth="1"/>
    <col min="11785" max="11786" width="14.42578125" style="1" customWidth="1"/>
    <col min="11787" max="11787" width="14" style="1" customWidth="1"/>
    <col min="11788" max="12029" width="9.140625" style="1"/>
    <col min="12030" max="12030" width="25.7109375" style="1" customWidth="1"/>
    <col min="12031" max="12031" width="36.7109375" style="1" customWidth="1"/>
    <col min="12032" max="12032" width="20.140625" style="1" customWidth="1"/>
    <col min="12033" max="12033" width="20" style="1" customWidth="1"/>
    <col min="12034" max="12034" width="21.28515625" style="1" customWidth="1"/>
    <col min="12035" max="12037" width="19" style="1" bestFit="1" customWidth="1"/>
    <col min="12038" max="12040" width="20.7109375" style="1" bestFit="1" customWidth="1"/>
    <col min="12041" max="12042" width="14.42578125" style="1" customWidth="1"/>
    <col min="12043" max="12043" width="14" style="1" customWidth="1"/>
    <col min="12044" max="12285" width="9.140625" style="1"/>
    <col min="12286" max="12286" width="25.7109375" style="1" customWidth="1"/>
    <col min="12287" max="12287" width="36.7109375" style="1" customWidth="1"/>
    <col min="12288" max="12288" width="20.140625" style="1" customWidth="1"/>
    <col min="12289" max="12289" width="20" style="1" customWidth="1"/>
    <col min="12290" max="12290" width="21.28515625" style="1" customWidth="1"/>
    <col min="12291" max="12293" width="19" style="1" bestFit="1" customWidth="1"/>
    <col min="12294" max="12296" width="20.7109375" style="1" bestFit="1" customWidth="1"/>
    <col min="12297" max="12298" width="14.42578125" style="1" customWidth="1"/>
    <col min="12299" max="12299" width="14" style="1" customWidth="1"/>
    <col min="12300" max="12541" width="9.140625" style="1"/>
    <col min="12542" max="12542" width="25.7109375" style="1" customWidth="1"/>
    <col min="12543" max="12543" width="36.7109375" style="1" customWidth="1"/>
    <col min="12544" max="12544" width="20.140625" style="1" customWidth="1"/>
    <col min="12545" max="12545" width="20" style="1" customWidth="1"/>
    <col min="12546" max="12546" width="21.28515625" style="1" customWidth="1"/>
    <col min="12547" max="12549" width="19" style="1" bestFit="1" customWidth="1"/>
    <col min="12550" max="12552" width="20.7109375" style="1" bestFit="1" customWidth="1"/>
    <col min="12553" max="12554" width="14.42578125" style="1" customWidth="1"/>
    <col min="12555" max="12555" width="14" style="1" customWidth="1"/>
    <col min="12556" max="12797" width="9.140625" style="1"/>
    <col min="12798" max="12798" width="25.7109375" style="1" customWidth="1"/>
    <col min="12799" max="12799" width="36.7109375" style="1" customWidth="1"/>
    <col min="12800" max="12800" width="20.140625" style="1" customWidth="1"/>
    <col min="12801" max="12801" width="20" style="1" customWidth="1"/>
    <col min="12802" max="12802" width="21.28515625" style="1" customWidth="1"/>
    <col min="12803" max="12805" width="19" style="1" bestFit="1" customWidth="1"/>
    <col min="12806" max="12808" width="20.7109375" style="1" bestFit="1" customWidth="1"/>
    <col min="12809" max="12810" width="14.42578125" style="1" customWidth="1"/>
    <col min="12811" max="12811" width="14" style="1" customWidth="1"/>
    <col min="12812" max="13053" width="9.140625" style="1"/>
    <col min="13054" max="13054" width="25.7109375" style="1" customWidth="1"/>
    <col min="13055" max="13055" width="36.7109375" style="1" customWidth="1"/>
    <col min="13056" max="13056" width="20.140625" style="1" customWidth="1"/>
    <col min="13057" max="13057" width="20" style="1" customWidth="1"/>
    <col min="13058" max="13058" width="21.28515625" style="1" customWidth="1"/>
    <col min="13059" max="13061" width="19" style="1" bestFit="1" customWidth="1"/>
    <col min="13062" max="13064" width="20.7109375" style="1" bestFit="1" customWidth="1"/>
    <col min="13065" max="13066" width="14.42578125" style="1" customWidth="1"/>
    <col min="13067" max="13067" width="14" style="1" customWidth="1"/>
    <col min="13068" max="13309" width="9.140625" style="1"/>
    <col min="13310" max="13310" width="25.7109375" style="1" customWidth="1"/>
    <col min="13311" max="13311" width="36.7109375" style="1" customWidth="1"/>
    <col min="13312" max="13312" width="20.140625" style="1" customWidth="1"/>
    <col min="13313" max="13313" width="20" style="1" customWidth="1"/>
    <col min="13314" max="13314" width="21.28515625" style="1" customWidth="1"/>
    <col min="13315" max="13317" width="19" style="1" bestFit="1" customWidth="1"/>
    <col min="13318" max="13320" width="20.7109375" style="1" bestFit="1" customWidth="1"/>
    <col min="13321" max="13322" width="14.42578125" style="1" customWidth="1"/>
    <col min="13323" max="13323" width="14" style="1" customWidth="1"/>
    <col min="13324" max="13565" width="9.140625" style="1"/>
    <col min="13566" max="13566" width="25.7109375" style="1" customWidth="1"/>
    <col min="13567" max="13567" width="36.7109375" style="1" customWidth="1"/>
    <col min="13568" max="13568" width="20.140625" style="1" customWidth="1"/>
    <col min="13569" max="13569" width="20" style="1" customWidth="1"/>
    <col min="13570" max="13570" width="21.28515625" style="1" customWidth="1"/>
    <col min="13571" max="13573" width="19" style="1" bestFit="1" customWidth="1"/>
    <col min="13574" max="13576" width="20.7109375" style="1" bestFit="1" customWidth="1"/>
    <col min="13577" max="13578" width="14.42578125" style="1" customWidth="1"/>
    <col min="13579" max="13579" width="14" style="1" customWidth="1"/>
    <col min="13580" max="13821" width="9.140625" style="1"/>
    <col min="13822" max="13822" width="25.7109375" style="1" customWidth="1"/>
    <col min="13823" max="13823" width="36.7109375" style="1" customWidth="1"/>
    <col min="13824" max="13824" width="20.140625" style="1" customWidth="1"/>
    <col min="13825" max="13825" width="20" style="1" customWidth="1"/>
    <col min="13826" max="13826" width="21.28515625" style="1" customWidth="1"/>
    <col min="13827" max="13829" width="19" style="1" bestFit="1" customWidth="1"/>
    <col min="13830" max="13832" width="20.7109375" style="1" bestFit="1" customWidth="1"/>
    <col min="13833" max="13834" width="14.42578125" style="1" customWidth="1"/>
    <col min="13835" max="13835" width="14" style="1" customWidth="1"/>
    <col min="13836" max="14077" width="9.140625" style="1"/>
    <col min="14078" max="14078" width="25.7109375" style="1" customWidth="1"/>
    <col min="14079" max="14079" width="36.7109375" style="1" customWidth="1"/>
    <col min="14080" max="14080" width="20.140625" style="1" customWidth="1"/>
    <col min="14081" max="14081" width="20" style="1" customWidth="1"/>
    <col min="14082" max="14082" width="21.28515625" style="1" customWidth="1"/>
    <col min="14083" max="14085" width="19" style="1" bestFit="1" customWidth="1"/>
    <col min="14086" max="14088" width="20.7109375" style="1" bestFit="1" customWidth="1"/>
    <col min="14089" max="14090" width="14.42578125" style="1" customWidth="1"/>
    <col min="14091" max="14091" width="14" style="1" customWidth="1"/>
    <col min="14092" max="14333" width="9.140625" style="1"/>
    <col min="14334" max="14334" width="25.7109375" style="1" customWidth="1"/>
    <col min="14335" max="14335" width="36.7109375" style="1" customWidth="1"/>
    <col min="14336" max="14336" width="20.140625" style="1" customWidth="1"/>
    <col min="14337" max="14337" width="20" style="1" customWidth="1"/>
    <col min="14338" max="14338" width="21.28515625" style="1" customWidth="1"/>
    <col min="14339" max="14341" width="19" style="1" bestFit="1" customWidth="1"/>
    <col min="14342" max="14344" width="20.7109375" style="1" bestFit="1" customWidth="1"/>
    <col min="14345" max="14346" width="14.42578125" style="1" customWidth="1"/>
    <col min="14347" max="14347" width="14" style="1" customWidth="1"/>
    <col min="14348" max="14589" width="9.140625" style="1"/>
    <col min="14590" max="14590" width="25.7109375" style="1" customWidth="1"/>
    <col min="14591" max="14591" width="36.7109375" style="1" customWidth="1"/>
    <col min="14592" max="14592" width="20.140625" style="1" customWidth="1"/>
    <col min="14593" max="14593" width="20" style="1" customWidth="1"/>
    <col min="14594" max="14594" width="21.28515625" style="1" customWidth="1"/>
    <col min="14595" max="14597" width="19" style="1" bestFit="1" customWidth="1"/>
    <col min="14598" max="14600" width="20.7109375" style="1" bestFit="1" customWidth="1"/>
    <col min="14601" max="14602" width="14.42578125" style="1" customWidth="1"/>
    <col min="14603" max="14603" width="14" style="1" customWidth="1"/>
    <col min="14604" max="14845" width="9.140625" style="1"/>
    <col min="14846" max="14846" width="25.7109375" style="1" customWidth="1"/>
    <col min="14847" max="14847" width="36.7109375" style="1" customWidth="1"/>
    <col min="14848" max="14848" width="20.140625" style="1" customWidth="1"/>
    <col min="14849" max="14849" width="20" style="1" customWidth="1"/>
    <col min="14850" max="14850" width="21.28515625" style="1" customWidth="1"/>
    <col min="14851" max="14853" width="19" style="1" bestFit="1" customWidth="1"/>
    <col min="14854" max="14856" width="20.7109375" style="1" bestFit="1" customWidth="1"/>
    <col min="14857" max="14858" width="14.42578125" style="1" customWidth="1"/>
    <col min="14859" max="14859" width="14" style="1" customWidth="1"/>
    <col min="14860" max="15101" width="9.140625" style="1"/>
    <col min="15102" max="15102" width="25.7109375" style="1" customWidth="1"/>
    <col min="15103" max="15103" width="36.7109375" style="1" customWidth="1"/>
    <col min="15104" max="15104" width="20.140625" style="1" customWidth="1"/>
    <col min="15105" max="15105" width="20" style="1" customWidth="1"/>
    <col min="15106" max="15106" width="21.28515625" style="1" customWidth="1"/>
    <col min="15107" max="15109" width="19" style="1" bestFit="1" customWidth="1"/>
    <col min="15110" max="15112" width="20.7109375" style="1" bestFit="1" customWidth="1"/>
    <col min="15113" max="15114" width="14.42578125" style="1" customWidth="1"/>
    <col min="15115" max="15115" width="14" style="1" customWidth="1"/>
    <col min="15116" max="15357" width="9.140625" style="1"/>
    <col min="15358" max="15358" width="25.7109375" style="1" customWidth="1"/>
    <col min="15359" max="15359" width="36.7109375" style="1" customWidth="1"/>
    <col min="15360" max="15360" width="20.140625" style="1" customWidth="1"/>
    <col min="15361" max="15361" width="20" style="1" customWidth="1"/>
    <col min="15362" max="15362" width="21.28515625" style="1" customWidth="1"/>
    <col min="15363" max="15365" width="19" style="1" bestFit="1" customWidth="1"/>
    <col min="15366" max="15368" width="20.7109375" style="1" bestFit="1" customWidth="1"/>
    <col min="15369" max="15370" width="14.42578125" style="1" customWidth="1"/>
    <col min="15371" max="15371" width="14" style="1" customWidth="1"/>
    <col min="15372" max="15613" width="9.140625" style="1"/>
    <col min="15614" max="15614" width="25.7109375" style="1" customWidth="1"/>
    <col min="15615" max="15615" width="36.7109375" style="1" customWidth="1"/>
    <col min="15616" max="15616" width="20.140625" style="1" customWidth="1"/>
    <col min="15617" max="15617" width="20" style="1" customWidth="1"/>
    <col min="15618" max="15618" width="21.28515625" style="1" customWidth="1"/>
    <col min="15619" max="15621" width="19" style="1" bestFit="1" customWidth="1"/>
    <col min="15622" max="15624" width="20.7109375" style="1" bestFit="1" customWidth="1"/>
    <col min="15625" max="15626" width="14.42578125" style="1" customWidth="1"/>
    <col min="15627" max="15627" width="14" style="1" customWidth="1"/>
    <col min="15628" max="15869" width="9.140625" style="1"/>
    <col min="15870" max="15870" width="25.7109375" style="1" customWidth="1"/>
    <col min="15871" max="15871" width="36.7109375" style="1" customWidth="1"/>
    <col min="15872" max="15872" width="20.140625" style="1" customWidth="1"/>
    <col min="15873" max="15873" width="20" style="1" customWidth="1"/>
    <col min="15874" max="15874" width="21.28515625" style="1" customWidth="1"/>
    <col min="15875" max="15877" width="19" style="1" bestFit="1" customWidth="1"/>
    <col min="15878" max="15880" width="20.7109375" style="1" bestFit="1" customWidth="1"/>
    <col min="15881" max="15882" width="14.42578125" style="1" customWidth="1"/>
    <col min="15883" max="15883" width="14" style="1" customWidth="1"/>
    <col min="15884" max="16125" width="9.140625" style="1"/>
    <col min="16126" max="16126" width="25.7109375" style="1" customWidth="1"/>
    <col min="16127" max="16127" width="36.7109375" style="1" customWidth="1"/>
    <col min="16128" max="16128" width="20.140625" style="1" customWidth="1"/>
    <col min="16129" max="16129" width="20" style="1" customWidth="1"/>
    <col min="16130" max="16130" width="21.28515625" style="1" customWidth="1"/>
    <col min="16131" max="16133" width="19" style="1" bestFit="1" customWidth="1"/>
    <col min="16134" max="16136" width="20.7109375" style="1" bestFit="1" customWidth="1"/>
    <col min="16137" max="16138" width="14.42578125" style="1" customWidth="1"/>
    <col min="16139" max="16139" width="14" style="1" customWidth="1"/>
    <col min="16140" max="16384" width="9.140625" style="1"/>
  </cols>
  <sheetData>
    <row r="1" spans="1:13" x14ac:dyDescent="0.25">
      <c r="A1" s="70" t="s">
        <v>98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3" ht="9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3" ht="16.5" customHeight="1" x14ac:dyDescent="0.25">
      <c r="B4" s="2"/>
      <c r="C4" s="3"/>
      <c r="D4" s="3"/>
      <c r="E4" s="3"/>
      <c r="I4" s="4"/>
      <c r="J4" s="71" t="s">
        <v>66</v>
      </c>
      <c r="K4" s="72"/>
    </row>
    <row r="5" spans="1:13" ht="25.5" customHeight="1" x14ac:dyDescent="0.25">
      <c r="A5" s="73" t="s">
        <v>0</v>
      </c>
      <c r="B5" s="73" t="s">
        <v>1</v>
      </c>
      <c r="C5" s="73" t="s">
        <v>62</v>
      </c>
      <c r="D5" s="73"/>
      <c r="E5" s="73"/>
      <c r="F5" s="74" t="s">
        <v>63</v>
      </c>
      <c r="G5" s="74"/>
      <c r="H5" s="74"/>
      <c r="I5" s="73" t="s">
        <v>64</v>
      </c>
      <c r="J5" s="73"/>
      <c r="K5" s="73"/>
    </row>
    <row r="6" spans="1:13" ht="16.5" customHeight="1" x14ac:dyDescent="0.25">
      <c r="A6" s="73"/>
      <c r="B6" s="73"/>
      <c r="C6" s="5" t="s">
        <v>71</v>
      </c>
      <c r="D6" s="5" t="s">
        <v>87</v>
      </c>
      <c r="E6" s="5" t="s">
        <v>88</v>
      </c>
      <c r="F6" s="5" t="s">
        <v>71</v>
      </c>
      <c r="G6" s="5" t="s">
        <v>87</v>
      </c>
      <c r="H6" s="5" t="s">
        <v>88</v>
      </c>
      <c r="I6" s="5" t="s">
        <v>71</v>
      </c>
      <c r="J6" s="5" t="s">
        <v>87</v>
      </c>
      <c r="K6" s="5" t="s">
        <v>88</v>
      </c>
    </row>
    <row r="7" spans="1:13" ht="15.75" customHeight="1" x14ac:dyDescent="0.25">
      <c r="A7" s="6">
        <v>1</v>
      </c>
      <c r="B7" s="6">
        <v>2</v>
      </c>
      <c r="C7" s="7">
        <v>3</v>
      </c>
      <c r="D7" s="6">
        <v>4</v>
      </c>
      <c r="E7" s="7">
        <v>5</v>
      </c>
      <c r="F7" s="6">
        <v>6</v>
      </c>
      <c r="G7" s="7">
        <v>7</v>
      </c>
      <c r="H7" s="6">
        <v>8</v>
      </c>
      <c r="I7" s="7">
        <v>9</v>
      </c>
      <c r="J7" s="6">
        <v>10</v>
      </c>
      <c r="K7" s="7">
        <v>11</v>
      </c>
    </row>
    <row r="8" spans="1:13" s="2" customFormat="1" ht="33" customHeight="1" x14ac:dyDescent="0.25">
      <c r="A8" s="28" t="s">
        <v>2</v>
      </c>
      <c r="B8" s="8" t="s">
        <v>3</v>
      </c>
      <c r="C8" s="23">
        <f>SUM(C9:C20)</f>
        <v>69054600</v>
      </c>
      <c r="D8" s="23">
        <f t="shared" ref="D8:K8" si="0">SUM(D9:D20)</f>
        <v>73239400</v>
      </c>
      <c r="E8" s="23">
        <f t="shared" si="0"/>
        <v>77635600</v>
      </c>
      <c r="F8" s="23">
        <f t="shared" si="0"/>
        <v>33890200</v>
      </c>
      <c r="G8" s="23">
        <f t="shared" si="0"/>
        <v>34675000</v>
      </c>
      <c r="H8" s="23">
        <f t="shared" si="0"/>
        <v>35480100</v>
      </c>
      <c r="I8" s="23">
        <f t="shared" si="0"/>
        <v>102944800</v>
      </c>
      <c r="J8" s="23">
        <f t="shared" si="0"/>
        <v>107914400</v>
      </c>
      <c r="K8" s="23">
        <f t="shared" si="0"/>
        <v>113115700</v>
      </c>
      <c r="M8" s="33"/>
    </row>
    <row r="9" spans="1:13" ht="45.75" customHeight="1" x14ac:dyDescent="0.25">
      <c r="A9" s="21" t="s">
        <v>4</v>
      </c>
      <c r="B9" s="9" t="s">
        <v>5</v>
      </c>
      <c r="C9" s="24">
        <v>53864000</v>
      </c>
      <c r="D9" s="24">
        <v>57790000</v>
      </c>
      <c r="E9" s="24">
        <v>61947000</v>
      </c>
      <c r="F9" s="24">
        <v>6351000</v>
      </c>
      <c r="G9" s="24">
        <v>6820000</v>
      </c>
      <c r="H9" s="24">
        <v>7313000</v>
      </c>
      <c r="I9" s="25">
        <f>C9+F9</f>
        <v>60215000</v>
      </c>
      <c r="J9" s="25">
        <f t="shared" ref="J9:K9" si="1">D9+G9</f>
        <v>64610000</v>
      </c>
      <c r="K9" s="25">
        <f t="shared" si="1"/>
        <v>69260000</v>
      </c>
      <c r="L9" s="32"/>
      <c r="M9" s="33"/>
    </row>
    <row r="10" spans="1:13" ht="64.5" customHeight="1" x14ac:dyDescent="0.25">
      <c r="A10" s="21" t="s">
        <v>6</v>
      </c>
      <c r="B10" s="9" t="s">
        <v>7</v>
      </c>
      <c r="C10" s="24">
        <v>7783600</v>
      </c>
      <c r="D10" s="24">
        <v>7722400</v>
      </c>
      <c r="E10" s="24">
        <v>7681300</v>
      </c>
      <c r="F10" s="24">
        <v>5329700</v>
      </c>
      <c r="G10" s="24">
        <v>5288000</v>
      </c>
      <c r="H10" s="24">
        <v>5259600</v>
      </c>
      <c r="I10" s="25">
        <f t="shared" ref="I10:I20" si="2">C10+F10</f>
        <v>13113300</v>
      </c>
      <c r="J10" s="25">
        <f t="shared" ref="J10:J20" si="3">D10+G10</f>
        <v>13010400</v>
      </c>
      <c r="K10" s="25">
        <f t="shared" ref="K10:K20" si="4">E10+H10</f>
        <v>12940900</v>
      </c>
      <c r="L10" s="32"/>
      <c r="M10" s="33"/>
    </row>
    <row r="11" spans="1:13" s="11" customFormat="1" ht="39" customHeight="1" x14ac:dyDescent="0.25">
      <c r="A11" s="21" t="s">
        <v>8</v>
      </c>
      <c r="B11" s="9" t="s">
        <v>9</v>
      </c>
      <c r="C11" s="24">
        <v>3495000</v>
      </c>
      <c r="D11" s="24">
        <v>3740000</v>
      </c>
      <c r="E11" s="24">
        <v>4001000</v>
      </c>
      <c r="F11" s="24">
        <v>43000</v>
      </c>
      <c r="G11" s="24">
        <v>45000</v>
      </c>
      <c r="H11" s="24">
        <v>48000</v>
      </c>
      <c r="I11" s="25">
        <f t="shared" si="2"/>
        <v>3538000</v>
      </c>
      <c r="J11" s="25">
        <f t="shared" si="3"/>
        <v>3785000</v>
      </c>
      <c r="K11" s="25">
        <f t="shared" si="4"/>
        <v>4049000</v>
      </c>
      <c r="L11" s="32"/>
      <c r="M11" s="33"/>
    </row>
    <row r="12" spans="1:13" ht="27" customHeight="1" x14ac:dyDescent="0.25">
      <c r="A12" s="21" t="s">
        <v>10</v>
      </c>
      <c r="B12" s="9" t="s">
        <v>11</v>
      </c>
      <c r="C12" s="24"/>
      <c r="D12" s="24"/>
      <c r="E12" s="24"/>
      <c r="F12" s="24">
        <v>20584000</v>
      </c>
      <c r="G12" s="24">
        <v>20917000</v>
      </c>
      <c r="H12" s="24">
        <v>21254000</v>
      </c>
      <c r="I12" s="25">
        <f t="shared" si="2"/>
        <v>20584000</v>
      </c>
      <c r="J12" s="25">
        <f t="shared" si="3"/>
        <v>20917000</v>
      </c>
      <c r="K12" s="25">
        <f t="shared" si="4"/>
        <v>21254000</v>
      </c>
      <c r="L12" s="32"/>
      <c r="M12" s="33"/>
    </row>
    <row r="13" spans="1:13" ht="52.5" customHeight="1" x14ac:dyDescent="0.25">
      <c r="A13" s="21" t="s">
        <v>12</v>
      </c>
      <c r="B13" s="9" t="s">
        <v>13</v>
      </c>
      <c r="C13" s="24"/>
      <c r="D13" s="24"/>
      <c r="E13" s="24"/>
      <c r="F13" s="24"/>
      <c r="G13" s="24"/>
      <c r="H13" s="24"/>
      <c r="I13" s="25">
        <f t="shared" si="2"/>
        <v>0</v>
      </c>
      <c r="J13" s="25">
        <f t="shared" si="3"/>
        <v>0</v>
      </c>
      <c r="K13" s="25">
        <f t="shared" si="4"/>
        <v>0</v>
      </c>
      <c r="L13" s="32"/>
      <c r="M13" s="33"/>
    </row>
    <row r="14" spans="1:13" ht="22.5" customHeight="1" x14ac:dyDescent="0.25">
      <c r="A14" s="21" t="s">
        <v>14</v>
      </c>
      <c r="B14" s="9" t="s">
        <v>15</v>
      </c>
      <c r="C14" s="24">
        <v>1100000</v>
      </c>
      <c r="D14" s="24">
        <v>1100000</v>
      </c>
      <c r="E14" s="24">
        <v>1100000</v>
      </c>
      <c r="F14" s="24"/>
      <c r="G14" s="24"/>
      <c r="H14" s="24"/>
      <c r="I14" s="25">
        <f t="shared" si="2"/>
        <v>1100000</v>
      </c>
      <c r="J14" s="25">
        <f t="shared" si="3"/>
        <v>1100000</v>
      </c>
      <c r="K14" s="25">
        <f t="shared" si="4"/>
        <v>1100000</v>
      </c>
      <c r="L14" s="32"/>
      <c r="M14" s="33"/>
    </row>
    <row r="15" spans="1:13" ht="85.5" customHeight="1" x14ac:dyDescent="0.25">
      <c r="A15" s="21" t="s">
        <v>16</v>
      </c>
      <c r="B15" s="9" t="s">
        <v>17</v>
      </c>
      <c r="C15" s="24">
        <v>1738700</v>
      </c>
      <c r="D15" s="24">
        <v>1795700</v>
      </c>
      <c r="E15" s="24">
        <v>1799000</v>
      </c>
      <c r="F15" s="24">
        <v>1511500</v>
      </c>
      <c r="G15" s="24">
        <v>1533500</v>
      </c>
      <c r="H15" s="24">
        <v>1533500</v>
      </c>
      <c r="I15" s="25">
        <f t="shared" si="2"/>
        <v>3250200</v>
      </c>
      <c r="J15" s="25">
        <f t="shared" si="3"/>
        <v>3329200</v>
      </c>
      <c r="K15" s="25">
        <f t="shared" si="4"/>
        <v>3332500</v>
      </c>
      <c r="L15" s="32"/>
      <c r="M15" s="33"/>
    </row>
    <row r="16" spans="1:13" ht="36" customHeight="1" x14ac:dyDescent="0.25">
      <c r="A16" s="21" t="s">
        <v>18</v>
      </c>
      <c r="B16" s="9" t="s">
        <v>19</v>
      </c>
      <c r="C16" s="24">
        <v>4300</v>
      </c>
      <c r="D16" s="24">
        <v>4300</v>
      </c>
      <c r="E16" s="24">
        <v>4300</v>
      </c>
      <c r="F16" s="24"/>
      <c r="G16" s="24"/>
      <c r="H16" s="24"/>
      <c r="I16" s="25">
        <f t="shared" si="2"/>
        <v>4300</v>
      </c>
      <c r="J16" s="25">
        <f t="shared" si="3"/>
        <v>4300</v>
      </c>
      <c r="K16" s="25">
        <f t="shared" si="4"/>
        <v>4300</v>
      </c>
      <c r="L16" s="32"/>
      <c r="M16" s="33"/>
    </row>
    <row r="17" spans="1:15" s="11" customFormat="1" ht="66.75" customHeight="1" x14ac:dyDescent="0.25">
      <c r="A17" s="21" t="s">
        <v>20</v>
      </c>
      <c r="B17" s="9" t="s">
        <v>21</v>
      </c>
      <c r="C17" s="24">
        <v>296000</v>
      </c>
      <c r="D17" s="24">
        <v>308000</v>
      </c>
      <c r="E17" s="24">
        <v>319000</v>
      </c>
      <c r="F17" s="24">
        <v>21000</v>
      </c>
      <c r="G17" s="24">
        <v>21500</v>
      </c>
      <c r="H17" s="24">
        <v>22000</v>
      </c>
      <c r="I17" s="25">
        <f t="shared" si="2"/>
        <v>317000</v>
      </c>
      <c r="J17" s="25">
        <f t="shared" si="3"/>
        <v>329500</v>
      </c>
      <c r="K17" s="25">
        <f t="shared" si="4"/>
        <v>341000</v>
      </c>
      <c r="L17" s="32"/>
      <c r="M17" s="33"/>
    </row>
    <row r="18" spans="1:15" s="11" customFormat="1" ht="54.75" customHeight="1" x14ac:dyDescent="0.25">
      <c r="A18" s="21" t="s">
        <v>22</v>
      </c>
      <c r="B18" s="9" t="s">
        <v>23</v>
      </c>
      <c r="C18" s="24">
        <v>100000</v>
      </c>
      <c r="D18" s="24">
        <v>100000</v>
      </c>
      <c r="E18" s="24">
        <v>100000</v>
      </c>
      <c r="F18" s="24">
        <v>50000</v>
      </c>
      <c r="G18" s="24">
        <v>50000</v>
      </c>
      <c r="H18" s="24">
        <v>50000</v>
      </c>
      <c r="I18" s="25">
        <f t="shared" si="2"/>
        <v>150000</v>
      </c>
      <c r="J18" s="25">
        <f t="shared" si="3"/>
        <v>150000</v>
      </c>
      <c r="K18" s="25">
        <f t="shared" si="4"/>
        <v>150000</v>
      </c>
      <c r="L18" s="32"/>
      <c r="M18" s="33"/>
    </row>
    <row r="19" spans="1:15" ht="31.5" x14ac:dyDescent="0.25">
      <c r="A19" s="21" t="s">
        <v>24</v>
      </c>
      <c r="B19" s="9" t="s">
        <v>25</v>
      </c>
      <c r="C19" s="24"/>
      <c r="D19" s="24"/>
      <c r="E19" s="24"/>
      <c r="F19" s="24"/>
      <c r="G19" s="24"/>
      <c r="H19" s="24"/>
      <c r="I19" s="25">
        <f t="shared" si="2"/>
        <v>0</v>
      </c>
      <c r="J19" s="25">
        <f t="shared" si="3"/>
        <v>0</v>
      </c>
      <c r="K19" s="25">
        <f t="shared" si="4"/>
        <v>0</v>
      </c>
      <c r="L19" s="32"/>
      <c r="M19" s="33"/>
    </row>
    <row r="20" spans="1:15" ht="32.25" thickBot="1" x14ac:dyDescent="0.3">
      <c r="A20" s="22" t="s">
        <v>26</v>
      </c>
      <c r="B20" s="12" t="s">
        <v>27</v>
      </c>
      <c r="C20" s="24">
        <v>673000</v>
      </c>
      <c r="D20" s="24">
        <v>679000</v>
      </c>
      <c r="E20" s="24">
        <v>684000</v>
      </c>
      <c r="F20" s="24"/>
      <c r="G20" s="24"/>
      <c r="H20" s="24"/>
      <c r="I20" s="25">
        <f t="shared" si="2"/>
        <v>673000</v>
      </c>
      <c r="J20" s="25">
        <f t="shared" si="3"/>
        <v>679000</v>
      </c>
      <c r="K20" s="25">
        <f t="shared" si="4"/>
        <v>684000</v>
      </c>
      <c r="L20" s="32"/>
      <c r="M20" s="33"/>
    </row>
    <row r="21" spans="1:15" s="11" customFormat="1" ht="31.5" x14ac:dyDescent="0.25">
      <c r="A21" s="27" t="s">
        <v>28</v>
      </c>
      <c r="B21" s="28" t="s">
        <v>29</v>
      </c>
      <c r="C21" s="29">
        <v>245541860.25</v>
      </c>
      <c r="D21" s="29">
        <v>211697900.91</v>
      </c>
      <c r="E21" s="29">
        <v>184923468.88</v>
      </c>
      <c r="F21" s="29">
        <v>50771966.170000002</v>
      </c>
      <c r="G21" s="29">
        <v>39112923.049999997</v>
      </c>
      <c r="H21" s="29">
        <v>21159988.41</v>
      </c>
      <c r="I21" s="30">
        <f>C21+F21-11388842-6604125.4-200</f>
        <v>278320659.02000004</v>
      </c>
      <c r="J21" s="30">
        <f>D21+G21-11366124-6627214.6-200</f>
        <v>232817285.35999998</v>
      </c>
      <c r="K21" s="30">
        <f>E21+H21-11366717-6652230.4-200</f>
        <v>188064309.88999999</v>
      </c>
      <c r="L21" s="32"/>
      <c r="M21" s="33"/>
    </row>
    <row r="22" spans="1:15" s="11" customFormat="1" ht="24" customHeight="1" x14ac:dyDescent="0.25">
      <c r="A22" s="67" t="s">
        <v>30</v>
      </c>
      <c r="B22" s="67"/>
      <c r="C22" s="26">
        <f t="shared" ref="C22:J22" si="5">C8+C21</f>
        <v>314596460.25</v>
      </c>
      <c r="D22" s="26">
        <f t="shared" si="5"/>
        <v>284937300.90999997</v>
      </c>
      <c r="E22" s="26">
        <f t="shared" si="5"/>
        <v>262559068.88</v>
      </c>
      <c r="F22" s="26">
        <f t="shared" si="5"/>
        <v>84662166.170000002</v>
      </c>
      <c r="G22" s="26">
        <f t="shared" si="5"/>
        <v>73787923.049999997</v>
      </c>
      <c r="H22" s="26">
        <f t="shared" si="5"/>
        <v>56640088.409999996</v>
      </c>
      <c r="I22" s="26">
        <f>I8+I21</f>
        <v>381265459.02000004</v>
      </c>
      <c r="J22" s="26">
        <f t="shared" si="5"/>
        <v>340731685.36000001</v>
      </c>
      <c r="K22" s="26">
        <f>K8+K21</f>
        <v>301180009.88999999</v>
      </c>
      <c r="L22" s="32"/>
      <c r="M22" s="33"/>
    </row>
    <row r="23" spans="1:15" s="11" customFormat="1" ht="30" customHeight="1" x14ac:dyDescent="0.25">
      <c r="A23" s="68" t="s">
        <v>31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32"/>
    </row>
    <row r="24" spans="1:15" s="2" customFormat="1" ht="36" customHeight="1" x14ac:dyDescent="0.25">
      <c r="A24" s="20" t="s">
        <v>32</v>
      </c>
      <c r="B24" s="13" t="s">
        <v>33</v>
      </c>
      <c r="C24" s="18">
        <f>34122165+200</f>
        <v>34122365</v>
      </c>
      <c r="D24" s="18">
        <f>31760012-D38-131981+200</f>
        <v>28428231</v>
      </c>
      <c r="E24" s="18">
        <f>34674663-E38+1341+200</f>
        <v>28561204</v>
      </c>
      <c r="F24" s="10">
        <v>6404293</v>
      </c>
      <c r="G24" s="10">
        <v>6318600</v>
      </c>
      <c r="H24" s="10">
        <v>6262993</v>
      </c>
      <c r="I24" s="10">
        <f>C24+F24-22900-200-200</f>
        <v>40503358</v>
      </c>
      <c r="J24" s="10">
        <f>D24+G24-22900-200-200</f>
        <v>34723531</v>
      </c>
      <c r="K24" s="10">
        <f>E24+H24-22900-200-200</f>
        <v>34800897</v>
      </c>
      <c r="L24" s="32"/>
      <c r="M24" s="33"/>
      <c r="N24" s="11"/>
      <c r="O24" s="11"/>
    </row>
    <row r="25" spans="1:15" s="11" customFormat="1" ht="19.5" customHeight="1" x14ac:dyDescent="0.25">
      <c r="A25" s="20" t="s">
        <v>34</v>
      </c>
      <c r="B25" s="13" t="s">
        <v>35</v>
      </c>
      <c r="C25" s="18">
        <v>1901934.4</v>
      </c>
      <c r="D25" s="18">
        <v>1963505.6</v>
      </c>
      <c r="E25" s="18">
        <v>2030214.4</v>
      </c>
      <c r="F25" s="10">
        <v>1188709</v>
      </c>
      <c r="G25" s="10">
        <v>1227191</v>
      </c>
      <c r="H25" s="10">
        <v>1268884</v>
      </c>
      <c r="I25" s="10">
        <f>C25+F25-713225.4-1188709</f>
        <v>1188709</v>
      </c>
      <c r="J25" s="10">
        <f>D25+G25-1227191-736314.6</f>
        <v>1227191</v>
      </c>
      <c r="K25" s="10">
        <f>E25+H25-761330.4-1268884</f>
        <v>1268884</v>
      </c>
      <c r="L25" s="32"/>
      <c r="M25" s="33"/>
    </row>
    <row r="26" spans="1:15" ht="71.25" customHeight="1" x14ac:dyDescent="0.25">
      <c r="A26" s="20" t="s">
        <v>36</v>
      </c>
      <c r="B26" s="13" t="s">
        <v>37</v>
      </c>
      <c r="C26" s="18">
        <v>3399970</v>
      </c>
      <c r="D26" s="18">
        <v>2720300</v>
      </c>
      <c r="E26" s="18">
        <v>2720300</v>
      </c>
      <c r="F26" s="10">
        <v>336600</v>
      </c>
      <c r="G26" s="10">
        <v>332045</v>
      </c>
      <c r="H26" s="10">
        <v>331996</v>
      </c>
      <c r="I26" s="10">
        <f t="shared" ref="I26:I36" si="6">C26+F26</f>
        <v>3736570</v>
      </c>
      <c r="J26" s="10">
        <f t="shared" ref="J26:J36" si="7">D26+G26</f>
        <v>3052345</v>
      </c>
      <c r="K26" s="10">
        <f t="shared" ref="K26:K36" si="8">E26+H26</f>
        <v>3052296</v>
      </c>
      <c r="L26" s="32"/>
      <c r="M26" s="34"/>
      <c r="N26" s="11"/>
      <c r="O26" s="11"/>
    </row>
    <row r="27" spans="1:15" s="11" customFormat="1" ht="21" customHeight="1" x14ac:dyDescent="0.25">
      <c r="A27" s="20" t="s">
        <v>38</v>
      </c>
      <c r="B27" s="13" t="s">
        <v>39</v>
      </c>
      <c r="C27" s="18">
        <f>10919608.34+449282</f>
        <v>11368890.34</v>
      </c>
      <c r="D27" s="18">
        <v>9424153.4800000004</v>
      </c>
      <c r="E27" s="18">
        <v>9383053.4800000004</v>
      </c>
      <c r="F27" s="10">
        <v>25994512</v>
      </c>
      <c r="G27" s="10">
        <v>25896612</v>
      </c>
      <c r="H27" s="10">
        <v>19415426</v>
      </c>
      <c r="I27" s="10">
        <f>C27+F27-7783600</f>
        <v>29579802.340000004</v>
      </c>
      <c r="J27" s="10">
        <f>D27+G27-7722400</f>
        <v>27598365.480000004</v>
      </c>
      <c r="K27" s="10">
        <f>E27+H27-7681300</f>
        <v>21117179.48</v>
      </c>
      <c r="L27" s="32"/>
      <c r="M27" s="33"/>
    </row>
    <row r="28" spans="1:15" s="14" customFormat="1" ht="37.5" customHeight="1" x14ac:dyDescent="0.25">
      <c r="A28" s="20" t="s">
        <v>40</v>
      </c>
      <c r="B28" s="13" t="s">
        <v>41</v>
      </c>
      <c r="C28" s="18">
        <f>26835302.95-14785544.24</f>
        <v>12049758.709999999</v>
      </c>
      <c r="D28" s="18">
        <f>18589987.53+13476362.83</f>
        <v>32066350.359999999</v>
      </c>
      <c r="E28" s="18">
        <v>4862244.22</v>
      </c>
      <c r="F28" s="10">
        <v>44332424.170000002</v>
      </c>
      <c r="G28" s="10">
        <v>32692269.050000001</v>
      </c>
      <c r="H28" s="10">
        <v>21110348.41</v>
      </c>
      <c r="I28" s="10">
        <f>C28+F28-57333</f>
        <v>56324849.880000003</v>
      </c>
      <c r="J28" s="10">
        <f t="shared" ref="J28:K28" si="9">D28+G28-57333</f>
        <v>64701286.409999996</v>
      </c>
      <c r="K28" s="10">
        <f t="shared" si="9"/>
        <v>25915259.629999999</v>
      </c>
      <c r="L28" s="32"/>
      <c r="M28" s="34"/>
      <c r="N28" s="11"/>
      <c r="O28" s="11"/>
    </row>
    <row r="29" spans="1:15" s="11" customFormat="1" ht="31.5" x14ac:dyDescent="0.25">
      <c r="A29" s="20" t="s">
        <v>42</v>
      </c>
      <c r="B29" s="13" t="s">
        <v>43</v>
      </c>
      <c r="C29" s="49"/>
      <c r="D29" s="49"/>
      <c r="E29" s="49"/>
      <c r="F29" s="10"/>
      <c r="G29" s="10"/>
      <c r="H29" s="10"/>
      <c r="I29" s="10">
        <f t="shared" si="6"/>
        <v>0</v>
      </c>
      <c r="J29" s="10">
        <f t="shared" si="7"/>
        <v>0</v>
      </c>
      <c r="K29" s="10">
        <f t="shared" si="8"/>
        <v>0</v>
      </c>
      <c r="L29" s="32"/>
      <c r="M29" s="34"/>
    </row>
    <row r="30" spans="1:15" ht="23.25" customHeight="1" x14ac:dyDescent="0.25">
      <c r="A30" s="20" t="s">
        <v>44</v>
      </c>
      <c r="B30" s="13" t="s">
        <v>45</v>
      </c>
      <c r="C30" s="18">
        <f>197712938+138809+1208+1820252+94561</f>
        <v>199767768</v>
      </c>
      <c r="D30" s="18">
        <f>157910687-55680</f>
        <v>157855007</v>
      </c>
      <c r="E30" s="18">
        <f>159402971-10665-16157</f>
        <v>159376149</v>
      </c>
      <c r="F30" s="10"/>
      <c r="G30" s="10"/>
      <c r="H30" s="10"/>
      <c r="I30" s="10">
        <f t="shared" si="6"/>
        <v>199767768</v>
      </c>
      <c r="J30" s="10">
        <f t="shared" si="7"/>
        <v>157855007</v>
      </c>
      <c r="K30" s="10">
        <f t="shared" si="8"/>
        <v>159376149</v>
      </c>
      <c r="L30" s="32"/>
      <c r="M30" s="34"/>
      <c r="N30" s="11"/>
      <c r="O30" s="11"/>
    </row>
    <row r="31" spans="1:15" ht="36" customHeight="1" x14ac:dyDescent="0.25">
      <c r="A31" s="20" t="s">
        <v>46</v>
      </c>
      <c r="B31" s="13" t="s">
        <v>47</v>
      </c>
      <c r="C31" s="18">
        <v>21022668</v>
      </c>
      <c r="D31" s="18">
        <v>20871119.800000001</v>
      </c>
      <c r="E31" s="18">
        <v>18653684</v>
      </c>
      <c r="F31" s="10">
        <v>5632178</v>
      </c>
      <c r="G31" s="10">
        <v>5635622</v>
      </c>
      <c r="H31" s="10">
        <v>5638818</v>
      </c>
      <c r="I31" s="10">
        <f>C31+F31-5600000</f>
        <v>21054846</v>
      </c>
      <c r="J31" s="10">
        <f>D31+G31-5600000</f>
        <v>20906741.800000001</v>
      </c>
      <c r="K31" s="10">
        <f>E31+H31-5600000</f>
        <v>18692502</v>
      </c>
      <c r="L31" s="32"/>
      <c r="M31" s="34"/>
      <c r="N31" s="11"/>
      <c r="O31" s="11"/>
    </row>
    <row r="32" spans="1:15" ht="18.75" customHeight="1" x14ac:dyDescent="0.25">
      <c r="A32" s="20" t="s">
        <v>48</v>
      </c>
      <c r="B32" s="13" t="s">
        <v>49</v>
      </c>
      <c r="C32" s="49"/>
      <c r="D32" s="49"/>
      <c r="E32" s="49"/>
      <c r="F32" s="10"/>
      <c r="G32" s="10"/>
      <c r="H32" s="10"/>
      <c r="I32" s="10">
        <f t="shared" si="6"/>
        <v>0</v>
      </c>
      <c r="J32" s="10">
        <f t="shared" si="7"/>
        <v>0</v>
      </c>
      <c r="K32" s="10">
        <f t="shared" si="8"/>
        <v>0</v>
      </c>
      <c r="L32" s="32"/>
      <c r="M32" s="34"/>
      <c r="N32" s="11"/>
      <c r="O32" s="11"/>
    </row>
    <row r="33" spans="1:15" ht="18.75" customHeight="1" x14ac:dyDescent="0.25">
      <c r="A33" s="20" t="s">
        <v>50</v>
      </c>
      <c r="B33" s="13" t="s">
        <v>51</v>
      </c>
      <c r="C33" s="18">
        <v>25969345.800000001</v>
      </c>
      <c r="D33" s="18">
        <v>25781633.670000002</v>
      </c>
      <c r="E33" s="18">
        <v>28230219.780000001</v>
      </c>
      <c r="F33" s="10">
        <v>505450</v>
      </c>
      <c r="G33" s="10">
        <v>485450</v>
      </c>
      <c r="H33" s="10">
        <v>444850</v>
      </c>
      <c r="I33" s="10">
        <f t="shared" si="6"/>
        <v>26474795.800000001</v>
      </c>
      <c r="J33" s="10">
        <f t="shared" si="7"/>
        <v>26267083.670000002</v>
      </c>
      <c r="K33" s="10">
        <f t="shared" si="8"/>
        <v>28675069.780000001</v>
      </c>
      <c r="L33" s="32"/>
      <c r="M33" s="34"/>
      <c r="N33" s="11"/>
      <c r="O33" s="11"/>
    </row>
    <row r="34" spans="1:15" ht="36" customHeight="1" x14ac:dyDescent="0.25">
      <c r="A34" s="20" t="s">
        <v>52</v>
      </c>
      <c r="B34" s="13" t="s">
        <v>53</v>
      </c>
      <c r="C34" s="18">
        <v>2634760</v>
      </c>
      <c r="D34" s="18">
        <v>268000</v>
      </c>
      <c r="E34" s="18">
        <v>268000</v>
      </c>
      <c r="F34" s="10">
        <v>268000</v>
      </c>
      <c r="G34" s="10">
        <v>268000</v>
      </c>
      <c r="H34" s="10">
        <v>268000</v>
      </c>
      <c r="I34" s="10">
        <f>C34+F34-268000</f>
        <v>2634760</v>
      </c>
      <c r="J34" s="10">
        <f t="shared" ref="J34:K34" si="10">D34+G34-268000</f>
        <v>268000</v>
      </c>
      <c r="K34" s="10">
        <f t="shared" si="10"/>
        <v>268000</v>
      </c>
      <c r="L34" s="32"/>
      <c r="M34" s="34"/>
      <c r="N34" s="11"/>
      <c r="O34" s="11"/>
    </row>
    <row r="35" spans="1:15" ht="35.25" customHeight="1" x14ac:dyDescent="0.25">
      <c r="A35" s="20" t="s">
        <v>54</v>
      </c>
      <c r="B35" s="13" t="s">
        <v>55</v>
      </c>
      <c r="C35" s="49"/>
      <c r="D35" s="49"/>
      <c r="E35" s="49"/>
      <c r="F35" s="10"/>
      <c r="G35" s="10"/>
      <c r="H35" s="10"/>
      <c r="I35" s="10">
        <f t="shared" si="6"/>
        <v>0</v>
      </c>
      <c r="J35" s="10">
        <f t="shared" si="7"/>
        <v>0</v>
      </c>
      <c r="K35" s="10">
        <f t="shared" si="8"/>
        <v>0</v>
      </c>
      <c r="L35" s="32"/>
      <c r="M35" s="34"/>
    </row>
    <row r="36" spans="1:15" ht="52.5" customHeight="1" x14ac:dyDescent="0.25">
      <c r="A36" s="20" t="s">
        <v>56</v>
      </c>
      <c r="B36" s="13" t="s">
        <v>57</v>
      </c>
      <c r="C36" s="49"/>
      <c r="D36" s="49"/>
      <c r="E36" s="49"/>
      <c r="F36" s="10"/>
      <c r="G36" s="10"/>
      <c r="H36" s="10"/>
      <c r="I36" s="10">
        <f t="shared" si="6"/>
        <v>0</v>
      </c>
      <c r="J36" s="10">
        <f t="shared" si="7"/>
        <v>0</v>
      </c>
      <c r="K36" s="10">
        <f t="shared" si="8"/>
        <v>0</v>
      </c>
      <c r="L36" s="32"/>
      <c r="M36" s="34"/>
    </row>
    <row r="37" spans="1:15" ht="115.5" customHeight="1" x14ac:dyDescent="0.25">
      <c r="A37" s="20" t="s">
        <v>58</v>
      </c>
      <c r="B37" s="13" t="s">
        <v>59</v>
      </c>
      <c r="C37" s="18">
        <v>2359000</v>
      </c>
      <c r="D37" s="18">
        <v>2359000</v>
      </c>
      <c r="E37" s="18">
        <v>2359000</v>
      </c>
      <c r="F37" s="10"/>
      <c r="G37" s="10"/>
      <c r="H37" s="10"/>
      <c r="I37" s="10">
        <v>0</v>
      </c>
      <c r="J37" s="10">
        <v>0</v>
      </c>
      <c r="K37" s="10">
        <v>0</v>
      </c>
      <c r="L37" s="32"/>
      <c r="M37" s="34"/>
    </row>
    <row r="38" spans="1:15" ht="36.75" customHeight="1" x14ac:dyDescent="0.25">
      <c r="A38" s="20" t="s">
        <v>67</v>
      </c>
      <c r="B38" s="13" t="s">
        <v>68</v>
      </c>
      <c r="C38" s="18"/>
      <c r="D38" s="18">
        <v>3200000</v>
      </c>
      <c r="E38" s="18">
        <v>6115000</v>
      </c>
      <c r="F38" s="10"/>
      <c r="G38" s="10">
        <v>932134</v>
      </c>
      <c r="H38" s="10">
        <v>1898773</v>
      </c>
      <c r="I38" s="10">
        <f>C38+F38</f>
        <v>0</v>
      </c>
      <c r="J38" s="10">
        <f t="shared" ref="J38:K38" si="11">D38+G38</f>
        <v>4132134</v>
      </c>
      <c r="K38" s="10">
        <f t="shared" si="11"/>
        <v>8013773</v>
      </c>
      <c r="L38" s="32"/>
      <c r="M38" s="34"/>
    </row>
    <row r="39" spans="1:15" ht="20.25" customHeight="1" x14ac:dyDescent="0.25">
      <c r="A39" s="67" t="s">
        <v>60</v>
      </c>
      <c r="B39" s="67"/>
      <c r="C39" s="17">
        <f>SUM(C24:C38)</f>
        <v>314596460.25</v>
      </c>
      <c r="D39" s="17">
        <f t="shared" ref="D39:K39" si="12">SUM(D24:D38)</f>
        <v>284937300.91000003</v>
      </c>
      <c r="E39" s="17">
        <f t="shared" si="12"/>
        <v>262559068.88</v>
      </c>
      <c r="F39" s="17">
        <f t="shared" si="12"/>
        <v>84662166.170000002</v>
      </c>
      <c r="G39" s="17">
        <f t="shared" si="12"/>
        <v>73787923.049999997</v>
      </c>
      <c r="H39" s="17">
        <f t="shared" si="12"/>
        <v>56640088.409999996</v>
      </c>
      <c r="I39" s="17">
        <f>SUM(I24:I38)</f>
        <v>381265459.02000004</v>
      </c>
      <c r="J39" s="17">
        <f t="shared" si="12"/>
        <v>340731685.36000001</v>
      </c>
      <c r="K39" s="17">
        <f t="shared" si="12"/>
        <v>301180009.88999999</v>
      </c>
      <c r="L39" s="32"/>
      <c r="M39" s="34"/>
    </row>
    <row r="40" spans="1:15" ht="25.5" customHeight="1" x14ac:dyDescent="0.25">
      <c r="A40" s="69" t="s">
        <v>61</v>
      </c>
      <c r="B40" s="69"/>
      <c r="C40" s="75">
        <f t="shared" ref="C40:K40" si="13">C22-C39</f>
        <v>0</v>
      </c>
      <c r="D40" s="75">
        <f t="shared" si="13"/>
        <v>0</v>
      </c>
      <c r="E40" s="75">
        <f t="shared" si="13"/>
        <v>0</v>
      </c>
      <c r="F40" s="75">
        <f t="shared" si="13"/>
        <v>0</v>
      </c>
      <c r="G40" s="75">
        <f t="shared" si="13"/>
        <v>0</v>
      </c>
      <c r="H40" s="75">
        <f t="shared" si="13"/>
        <v>0</v>
      </c>
      <c r="I40" s="75">
        <f t="shared" si="13"/>
        <v>0</v>
      </c>
      <c r="J40" s="75">
        <f t="shared" si="13"/>
        <v>0</v>
      </c>
      <c r="K40" s="75">
        <f t="shared" si="13"/>
        <v>0</v>
      </c>
      <c r="L40" s="32"/>
    </row>
    <row r="41" spans="1:15" x14ac:dyDescent="0.25">
      <c r="C41" s="1"/>
      <c r="D41" s="1"/>
      <c r="E41" s="1"/>
    </row>
    <row r="42" spans="1:15" x14ac:dyDescent="0.25">
      <c r="C42" s="1"/>
      <c r="D42" s="1"/>
      <c r="E42" s="1"/>
    </row>
    <row r="43" spans="1:15" x14ac:dyDescent="0.25">
      <c r="C43" s="1"/>
      <c r="D43" s="1"/>
      <c r="E43" s="1"/>
    </row>
    <row r="44" spans="1:15" x14ac:dyDescent="0.25">
      <c r="C44" s="1"/>
      <c r="D44" s="1"/>
      <c r="E44" s="1"/>
    </row>
    <row r="45" spans="1:15" x14ac:dyDescent="0.25">
      <c r="C45" s="1"/>
      <c r="D45" s="1"/>
      <c r="E45" s="1"/>
    </row>
    <row r="46" spans="1:15" x14ac:dyDescent="0.25">
      <c r="C46" s="1"/>
      <c r="D46" s="1"/>
      <c r="E46" s="1"/>
    </row>
    <row r="47" spans="1:15" x14ac:dyDescent="0.25">
      <c r="C47" s="1"/>
      <c r="D47" s="1"/>
      <c r="E47" s="1"/>
    </row>
    <row r="48" spans="1:15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</sheetData>
  <mergeCells count="11">
    <mergeCell ref="A22:B22"/>
    <mergeCell ref="A23:K23"/>
    <mergeCell ref="A39:B39"/>
    <mergeCell ref="A40:B40"/>
    <mergeCell ref="A1:K3"/>
    <mergeCell ref="J4:K4"/>
    <mergeCell ref="A5:A6"/>
    <mergeCell ref="B5:B6"/>
    <mergeCell ref="C5:E5"/>
    <mergeCell ref="F5:H5"/>
    <mergeCell ref="I5:K5"/>
  </mergeCells>
  <pageMargins left="0.11811023622047245" right="0.11811023622047245" top="0.74803149606299213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opLeftCell="A4" zoomScale="75" zoomScaleNormal="75" workbookViewId="0">
      <pane xSplit="2" ySplit="5" topLeftCell="F24" activePane="bottomRight" state="frozen"/>
      <selection activeCell="A23" sqref="A23:XFD24"/>
      <selection pane="topRight" activeCell="A23" sqref="A23:XFD24"/>
      <selection pane="bottomLeft" activeCell="A23" sqref="A23:XFD24"/>
      <selection pane="bottomRight" activeCell="A23" sqref="A23:XFD24"/>
    </sheetView>
  </sheetViews>
  <sheetFormatPr defaultRowHeight="15.75" x14ac:dyDescent="0.25"/>
  <cols>
    <col min="1" max="1" width="16.5703125" style="1" customWidth="1"/>
    <col min="2" max="2" width="36.7109375" style="1" customWidth="1"/>
    <col min="3" max="3" width="18.5703125" style="16" hidden="1" customWidth="1"/>
    <col min="4" max="4" width="16.7109375" style="16" hidden="1" customWidth="1"/>
    <col min="5" max="5" width="16.140625" style="16" hidden="1" customWidth="1"/>
    <col min="6" max="8" width="16.42578125" style="16" customWidth="1"/>
    <col min="9" max="14" width="16.7109375" style="16" customWidth="1"/>
    <col min="15" max="17" width="15.28515625" style="16" customWidth="1"/>
    <col min="18" max="29" width="16.7109375" style="16" customWidth="1"/>
    <col min="30" max="259" width="9.140625" style="1"/>
    <col min="260" max="260" width="25.7109375" style="1" customWidth="1"/>
    <col min="261" max="261" width="36.7109375" style="1" customWidth="1"/>
    <col min="262" max="262" width="20.140625" style="1" customWidth="1"/>
    <col min="263" max="263" width="20" style="1" customWidth="1"/>
    <col min="264" max="264" width="21.28515625" style="1" customWidth="1"/>
    <col min="265" max="267" width="19" style="1" bestFit="1" customWidth="1"/>
    <col min="268" max="270" width="20.7109375" style="1" bestFit="1" customWidth="1"/>
    <col min="271" max="272" width="14.42578125" style="1" customWidth="1"/>
    <col min="273" max="273" width="14" style="1" customWidth="1"/>
    <col min="274" max="515" width="9.140625" style="1"/>
    <col min="516" max="516" width="25.7109375" style="1" customWidth="1"/>
    <col min="517" max="517" width="36.7109375" style="1" customWidth="1"/>
    <col min="518" max="518" width="20.140625" style="1" customWidth="1"/>
    <col min="519" max="519" width="20" style="1" customWidth="1"/>
    <col min="520" max="520" width="21.28515625" style="1" customWidth="1"/>
    <col min="521" max="523" width="19" style="1" bestFit="1" customWidth="1"/>
    <col min="524" max="526" width="20.7109375" style="1" bestFit="1" customWidth="1"/>
    <col min="527" max="528" width="14.42578125" style="1" customWidth="1"/>
    <col min="529" max="529" width="14" style="1" customWidth="1"/>
    <col min="530" max="771" width="9.140625" style="1"/>
    <col min="772" max="772" width="25.7109375" style="1" customWidth="1"/>
    <col min="773" max="773" width="36.7109375" style="1" customWidth="1"/>
    <col min="774" max="774" width="20.140625" style="1" customWidth="1"/>
    <col min="775" max="775" width="20" style="1" customWidth="1"/>
    <col min="776" max="776" width="21.28515625" style="1" customWidth="1"/>
    <col min="777" max="779" width="19" style="1" bestFit="1" customWidth="1"/>
    <col min="780" max="782" width="20.7109375" style="1" bestFit="1" customWidth="1"/>
    <col min="783" max="784" width="14.42578125" style="1" customWidth="1"/>
    <col min="785" max="785" width="14" style="1" customWidth="1"/>
    <col min="786" max="1027" width="9.140625" style="1"/>
    <col min="1028" max="1028" width="25.7109375" style="1" customWidth="1"/>
    <col min="1029" max="1029" width="36.7109375" style="1" customWidth="1"/>
    <col min="1030" max="1030" width="20.140625" style="1" customWidth="1"/>
    <col min="1031" max="1031" width="20" style="1" customWidth="1"/>
    <col min="1032" max="1032" width="21.28515625" style="1" customWidth="1"/>
    <col min="1033" max="1035" width="19" style="1" bestFit="1" customWidth="1"/>
    <col min="1036" max="1038" width="20.7109375" style="1" bestFit="1" customWidth="1"/>
    <col min="1039" max="1040" width="14.42578125" style="1" customWidth="1"/>
    <col min="1041" max="1041" width="14" style="1" customWidth="1"/>
    <col min="1042" max="1283" width="9.140625" style="1"/>
    <col min="1284" max="1284" width="25.7109375" style="1" customWidth="1"/>
    <col min="1285" max="1285" width="36.7109375" style="1" customWidth="1"/>
    <col min="1286" max="1286" width="20.140625" style="1" customWidth="1"/>
    <col min="1287" max="1287" width="20" style="1" customWidth="1"/>
    <col min="1288" max="1288" width="21.28515625" style="1" customWidth="1"/>
    <col min="1289" max="1291" width="19" style="1" bestFit="1" customWidth="1"/>
    <col min="1292" max="1294" width="20.7109375" style="1" bestFit="1" customWidth="1"/>
    <col min="1295" max="1296" width="14.42578125" style="1" customWidth="1"/>
    <col min="1297" max="1297" width="14" style="1" customWidth="1"/>
    <col min="1298" max="1539" width="9.140625" style="1"/>
    <col min="1540" max="1540" width="25.7109375" style="1" customWidth="1"/>
    <col min="1541" max="1541" width="36.7109375" style="1" customWidth="1"/>
    <col min="1542" max="1542" width="20.140625" style="1" customWidth="1"/>
    <col min="1543" max="1543" width="20" style="1" customWidth="1"/>
    <col min="1544" max="1544" width="21.28515625" style="1" customWidth="1"/>
    <col min="1545" max="1547" width="19" style="1" bestFit="1" customWidth="1"/>
    <col min="1548" max="1550" width="20.7109375" style="1" bestFit="1" customWidth="1"/>
    <col min="1551" max="1552" width="14.42578125" style="1" customWidth="1"/>
    <col min="1553" max="1553" width="14" style="1" customWidth="1"/>
    <col min="1554" max="1795" width="9.140625" style="1"/>
    <col min="1796" max="1796" width="25.7109375" style="1" customWidth="1"/>
    <col min="1797" max="1797" width="36.7109375" style="1" customWidth="1"/>
    <col min="1798" max="1798" width="20.140625" style="1" customWidth="1"/>
    <col min="1799" max="1799" width="20" style="1" customWidth="1"/>
    <col min="1800" max="1800" width="21.28515625" style="1" customWidth="1"/>
    <col min="1801" max="1803" width="19" style="1" bestFit="1" customWidth="1"/>
    <col min="1804" max="1806" width="20.7109375" style="1" bestFit="1" customWidth="1"/>
    <col min="1807" max="1808" width="14.42578125" style="1" customWidth="1"/>
    <col min="1809" max="1809" width="14" style="1" customWidth="1"/>
    <col min="1810" max="2051" width="9.140625" style="1"/>
    <col min="2052" max="2052" width="25.7109375" style="1" customWidth="1"/>
    <col min="2053" max="2053" width="36.7109375" style="1" customWidth="1"/>
    <col min="2054" max="2054" width="20.140625" style="1" customWidth="1"/>
    <col min="2055" max="2055" width="20" style="1" customWidth="1"/>
    <col min="2056" max="2056" width="21.28515625" style="1" customWidth="1"/>
    <col min="2057" max="2059" width="19" style="1" bestFit="1" customWidth="1"/>
    <col min="2060" max="2062" width="20.7109375" style="1" bestFit="1" customWidth="1"/>
    <col min="2063" max="2064" width="14.42578125" style="1" customWidth="1"/>
    <col min="2065" max="2065" width="14" style="1" customWidth="1"/>
    <col min="2066" max="2307" width="9.140625" style="1"/>
    <col min="2308" max="2308" width="25.7109375" style="1" customWidth="1"/>
    <col min="2309" max="2309" width="36.7109375" style="1" customWidth="1"/>
    <col min="2310" max="2310" width="20.140625" style="1" customWidth="1"/>
    <col min="2311" max="2311" width="20" style="1" customWidth="1"/>
    <col min="2312" max="2312" width="21.28515625" style="1" customWidth="1"/>
    <col min="2313" max="2315" width="19" style="1" bestFit="1" customWidth="1"/>
    <col min="2316" max="2318" width="20.7109375" style="1" bestFit="1" customWidth="1"/>
    <col min="2319" max="2320" width="14.42578125" style="1" customWidth="1"/>
    <col min="2321" max="2321" width="14" style="1" customWidth="1"/>
    <col min="2322" max="2563" width="9.140625" style="1"/>
    <col min="2564" max="2564" width="25.7109375" style="1" customWidth="1"/>
    <col min="2565" max="2565" width="36.7109375" style="1" customWidth="1"/>
    <col min="2566" max="2566" width="20.140625" style="1" customWidth="1"/>
    <col min="2567" max="2567" width="20" style="1" customWidth="1"/>
    <col min="2568" max="2568" width="21.28515625" style="1" customWidth="1"/>
    <col min="2569" max="2571" width="19" style="1" bestFit="1" customWidth="1"/>
    <col min="2572" max="2574" width="20.7109375" style="1" bestFit="1" customWidth="1"/>
    <col min="2575" max="2576" width="14.42578125" style="1" customWidth="1"/>
    <col min="2577" max="2577" width="14" style="1" customWidth="1"/>
    <col min="2578" max="2819" width="9.140625" style="1"/>
    <col min="2820" max="2820" width="25.7109375" style="1" customWidth="1"/>
    <col min="2821" max="2821" width="36.7109375" style="1" customWidth="1"/>
    <col min="2822" max="2822" width="20.140625" style="1" customWidth="1"/>
    <col min="2823" max="2823" width="20" style="1" customWidth="1"/>
    <col min="2824" max="2824" width="21.28515625" style="1" customWidth="1"/>
    <col min="2825" max="2827" width="19" style="1" bestFit="1" customWidth="1"/>
    <col min="2828" max="2830" width="20.7109375" style="1" bestFit="1" customWidth="1"/>
    <col min="2831" max="2832" width="14.42578125" style="1" customWidth="1"/>
    <col min="2833" max="2833" width="14" style="1" customWidth="1"/>
    <col min="2834" max="3075" width="9.140625" style="1"/>
    <col min="3076" max="3076" width="25.7109375" style="1" customWidth="1"/>
    <col min="3077" max="3077" width="36.7109375" style="1" customWidth="1"/>
    <col min="3078" max="3078" width="20.140625" style="1" customWidth="1"/>
    <col min="3079" max="3079" width="20" style="1" customWidth="1"/>
    <col min="3080" max="3080" width="21.28515625" style="1" customWidth="1"/>
    <col min="3081" max="3083" width="19" style="1" bestFit="1" customWidth="1"/>
    <col min="3084" max="3086" width="20.7109375" style="1" bestFit="1" customWidth="1"/>
    <col min="3087" max="3088" width="14.42578125" style="1" customWidth="1"/>
    <col min="3089" max="3089" width="14" style="1" customWidth="1"/>
    <col min="3090" max="3331" width="9.140625" style="1"/>
    <col min="3332" max="3332" width="25.7109375" style="1" customWidth="1"/>
    <col min="3333" max="3333" width="36.7109375" style="1" customWidth="1"/>
    <col min="3334" max="3334" width="20.140625" style="1" customWidth="1"/>
    <col min="3335" max="3335" width="20" style="1" customWidth="1"/>
    <col min="3336" max="3336" width="21.28515625" style="1" customWidth="1"/>
    <col min="3337" max="3339" width="19" style="1" bestFit="1" customWidth="1"/>
    <col min="3340" max="3342" width="20.7109375" style="1" bestFit="1" customWidth="1"/>
    <col min="3343" max="3344" width="14.42578125" style="1" customWidth="1"/>
    <col min="3345" max="3345" width="14" style="1" customWidth="1"/>
    <col min="3346" max="3587" width="9.140625" style="1"/>
    <col min="3588" max="3588" width="25.7109375" style="1" customWidth="1"/>
    <col min="3589" max="3589" width="36.7109375" style="1" customWidth="1"/>
    <col min="3590" max="3590" width="20.140625" style="1" customWidth="1"/>
    <col min="3591" max="3591" width="20" style="1" customWidth="1"/>
    <col min="3592" max="3592" width="21.28515625" style="1" customWidth="1"/>
    <col min="3593" max="3595" width="19" style="1" bestFit="1" customWidth="1"/>
    <col min="3596" max="3598" width="20.7109375" style="1" bestFit="1" customWidth="1"/>
    <col min="3599" max="3600" width="14.42578125" style="1" customWidth="1"/>
    <col min="3601" max="3601" width="14" style="1" customWidth="1"/>
    <col min="3602" max="3843" width="9.140625" style="1"/>
    <col min="3844" max="3844" width="25.7109375" style="1" customWidth="1"/>
    <col min="3845" max="3845" width="36.7109375" style="1" customWidth="1"/>
    <col min="3846" max="3846" width="20.140625" style="1" customWidth="1"/>
    <col min="3847" max="3847" width="20" style="1" customWidth="1"/>
    <col min="3848" max="3848" width="21.28515625" style="1" customWidth="1"/>
    <col min="3849" max="3851" width="19" style="1" bestFit="1" customWidth="1"/>
    <col min="3852" max="3854" width="20.7109375" style="1" bestFit="1" customWidth="1"/>
    <col min="3855" max="3856" width="14.42578125" style="1" customWidth="1"/>
    <col min="3857" max="3857" width="14" style="1" customWidth="1"/>
    <col min="3858" max="4099" width="9.140625" style="1"/>
    <col min="4100" max="4100" width="25.7109375" style="1" customWidth="1"/>
    <col min="4101" max="4101" width="36.7109375" style="1" customWidth="1"/>
    <col min="4102" max="4102" width="20.140625" style="1" customWidth="1"/>
    <col min="4103" max="4103" width="20" style="1" customWidth="1"/>
    <col min="4104" max="4104" width="21.28515625" style="1" customWidth="1"/>
    <col min="4105" max="4107" width="19" style="1" bestFit="1" customWidth="1"/>
    <col min="4108" max="4110" width="20.7109375" style="1" bestFit="1" customWidth="1"/>
    <col min="4111" max="4112" width="14.42578125" style="1" customWidth="1"/>
    <col min="4113" max="4113" width="14" style="1" customWidth="1"/>
    <col min="4114" max="4355" width="9.140625" style="1"/>
    <col min="4356" max="4356" width="25.7109375" style="1" customWidth="1"/>
    <col min="4357" max="4357" width="36.7109375" style="1" customWidth="1"/>
    <col min="4358" max="4358" width="20.140625" style="1" customWidth="1"/>
    <col min="4359" max="4359" width="20" style="1" customWidth="1"/>
    <col min="4360" max="4360" width="21.28515625" style="1" customWidth="1"/>
    <col min="4361" max="4363" width="19" style="1" bestFit="1" customWidth="1"/>
    <col min="4364" max="4366" width="20.7109375" style="1" bestFit="1" customWidth="1"/>
    <col min="4367" max="4368" width="14.42578125" style="1" customWidth="1"/>
    <col min="4369" max="4369" width="14" style="1" customWidth="1"/>
    <col min="4370" max="4611" width="9.140625" style="1"/>
    <col min="4612" max="4612" width="25.7109375" style="1" customWidth="1"/>
    <col min="4613" max="4613" width="36.7109375" style="1" customWidth="1"/>
    <col min="4614" max="4614" width="20.140625" style="1" customWidth="1"/>
    <col min="4615" max="4615" width="20" style="1" customWidth="1"/>
    <col min="4616" max="4616" width="21.28515625" style="1" customWidth="1"/>
    <col min="4617" max="4619" width="19" style="1" bestFit="1" customWidth="1"/>
    <col min="4620" max="4622" width="20.7109375" style="1" bestFit="1" customWidth="1"/>
    <col min="4623" max="4624" width="14.42578125" style="1" customWidth="1"/>
    <col min="4625" max="4625" width="14" style="1" customWidth="1"/>
    <col min="4626" max="4867" width="9.140625" style="1"/>
    <col min="4868" max="4868" width="25.7109375" style="1" customWidth="1"/>
    <col min="4869" max="4869" width="36.7109375" style="1" customWidth="1"/>
    <col min="4870" max="4870" width="20.140625" style="1" customWidth="1"/>
    <col min="4871" max="4871" width="20" style="1" customWidth="1"/>
    <col min="4872" max="4872" width="21.28515625" style="1" customWidth="1"/>
    <col min="4873" max="4875" width="19" style="1" bestFit="1" customWidth="1"/>
    <col min="4876" max="4878" width="20.7109375" style="1" bestFit="1" customWidth="1"/>
    <col min="4879" max="4880" width="14.42578125" style="1" customWidth="1"/>
    <col min="4881" max="4881" width="14" style="1" customWidth="1"/>
    <col min="4882" max="5123" width="9.140625" style="1"/>
    <col min="5124" max="5124" width="25.7109375" style="1" customWidth="1"/>
    <col min="5125" max="5125" width="36.7109375" style="1" customWidth="1"/>
    <col min="5126" max="5126" width="20.140625" style="1" customWidth="1"/>
    <col min="5127" max="5127" width="20" style="1" customWidth="1"/>
    <col min="5128" max="5128" width="21.28515625" style="1" customWidth="1"/>
    <col min="5129" max="5131" width="19" style="1" bestFit="1" customWidth="1"/>
    <col min="5132" max="5134" width="20.7109375" style="1" bestFit="1" customWidth="1"/>
    <col min="5135" max="5136" width="14.42578125" style="1" customWidth="1"/>
    <col min="5137" max="5137" width="14" style="1" customWidth="1"/>
    <col min="5138" max="5379" width="9.140625" style="1"/>
    <col min="5380" max="5380" width="25.7109375" style="1" customWidth="1"/>
    <col min="5381" max="5381" width="36.7109375" style="1" customWidth="1"/>
    <col min="5382" max="5382" width="20.140625" style="1" customWidth="1"/>
    <col min="5383" max="5383" width="20" style="1" customWidth="1"/>
    <col min="5384" max="5384" width="21.28515625" style="1" customWidth="1"/>
    <col min="5385" max="5387" width="19" style="1" bestFit="1" customWidth="1"/>
    <col min="5388" max="5390" width="20.7109375" style="1" bestFit="1" customWidth="1"/>
    <col min="5391" max="5392" width="14.42578125" style="1" customWidth="1"/>
    <col min="5393" max="5393" width="14" style="1" customWidth="1"/>
    <col min="5394" max="5635" width="9.140625" style="1"/>
    <col min="5636" max="5636" width="25.7109375" style="1" customWidth="1"/>
    <col min="5637" max="5637" width="36.7109375" style="1" customWidth="1"/>
    <col min="5638" max="5638" width="20.140625" style="1" customWidth="1"/>
    <col min="5639" max="5639" width="20" style="1" customWidth="1"/>
    <col min="5640" max="5640" width="21.28515625" style="1" customWidth="1"/>
    <col min="5641" max="5643" width="19" style="1" bestFit="1" customWidth="1"/>
    <col min="5644" max="5646" width="20.7109375" style="1" bestFit="1" customWidth="1"/>
    <col min="5647" max="5648" width="14.42578125" style="1" customWidth="1"/>
    <col min="5649" max="5649" width="14" style="1" customWidth="1"/>
    <col min="5650" max="5891" width="9.140625" style="1"/>
    <col min="5892" max="5892" width="25.7109375" style="1" customWidth="1"/>
    <col min="5893" max="5893" width="36.7109375" style="1" customWidth="1"/>
    <col min="5894" max="5894" width="20.140625" style="1" customWidth="1"/>
    <col min="5895" max="5895" width="20" style="1" customWidth="1"/>
    <col min="5896" max="5896" width="21.28515625" style="1" customWidth="1"/>
    <col min="5897" max="5899" width="19" style="1" bestFit="1" customWidth="1"/>
    <col min="5900" max="5902" width="20.7109375" style="1" bestFit="1" customWidth="1"/>
    <col min="5903" max="5904" width="14.42578125" style="1" customWidth="1"/>
    <col min="5905" max="5905" width="14" style="1" customWidth="1"/>
    <col min="5906" max="6147" width="9.140625" style="1"/>
    <col min="6148" max="6148" width="25.7109375" style="1" customWidth="1"/>
    <col min="6149" max="6149" width="36.7109375" style="1" customWidth="1"/>
    <col min="6150" max="6150" width="20.140625" style="1" customWidth="1"/>
    <col min="6151" max="6151" width="20" style="1" customWidth="1"/>
    <col min="6152" max="6152" width="21.28515625" style="1" customWidth="1"/>
    <col min="6153" max="6155" width="19" style="1" bestFit="1" customWidth="1"/>
    <col min="6156" max="6158" width="20.7109375" style="1" bestFit="1" customWidth="1"/>
    <col min="6159" max="6160" width="14.42578125" style="1" customWidth="1"/>
    <col min="6161" max="6161" width="14" style="1" customWidth="1"/>
    <col min="6162" max="6403" width="9.140625" style="1"/>
    <col min="6404" max="6404" width="25.7109375" style="1" customWidth="1"/>
    <col min="6405" max="6405" width="36.7109375" style="1" customWidth="1"/>
    <col min="6406" max="6406" width="20.140625" style="1" customWidth="1"/>
    <col min="6407" max="6407" width="20" style="1" customWidth="1"/>
    <col min="6408" max="6408" width="21.28515625" style="1" customWidth="1"/>
    <col min="6409" max="6411" width="19" style="1" bestFit="1" customWidth="1"/>
    <col min="6412" max="6414" width="20.7109375" style="1" bestFit="1" customWidth="1"/>
    <col min="6415" max="6416" width="14.42578125" style="1" customWidth="1"/>
    <col min="6417" max="6417" width="14" style="1" customWidth="1"/>
    <col min="6418" max="6659" width="9.140625" style="1"/>
    <col min="6660" max="6660" width="25.7109375" style="1" customWidth="1"/>
    <col min="6661" max="6661" width="36.7109375" style="1" customWidth="1"/>
    <col min="6662" max="6662" width="20.140625" style="1" customWidth="1"/>
    <col min="6663" max="6663" width="20" style="1" customWidth="1"/>
    <col min="6664" max="6664" width="21.28515625" style="1" customWidth="1"/>
    <col min="6665" max="6667" width="19" style="1" bestFit="1" customWidth="1"/>
    <col min="6668" max="6670" width="20.7109375" style="1" bestFit="1" customWidth="1"/>
    <col min="6671" max="6672" width="14.42578125" style="1" customWidth="1"/>
    <col min="6673" max="6673" width="14" style="1" customWidth="1"/>
    <col min="6674" max="6915" width="9.140625" style="1"/>
    <col min="6916" max="6916" width="25.7109375" style="1" customWidth="1"/>
    <col min="6917" max="6917" width="36.7109375" style="1" customWidth="1"/>
    <col min="6918" max="6918" width="20.140625" style="1" customWidth="1"/>
    <col min="6919" max="6919" width="20" style="1" customWidth="1"/>
    <col min="6920" max="6920" width="21.28515625" style="1" customWidth="1"/>
    <col min="6921" max="6923" width="19" style="1" bestFit="1" customWidth="1"/>
    <col min="6924" max="6926" width="20.7109375" style="1" bestFit="1" customWidth="1"/>
    <col min="6927" max="6928" width="14.42578125" style="1" customWidth="1"/>
    <col min="6929" max="6929" width="14" style="1" customWidth="1"/>
    <col min="6930" max="7171" width="9.140625" style="1"/>
    <col min="7172" max="7172" width="25.7109375" style="1" customWidth="1"/>
    <col min="7173" max="7173" width="36.7109375" style="1" customWidth="1"/>
    <col min="7174" max="7174" width="20.140625" style="1" customWidth="1"/>
    <col min="7175" max="7175" width="20" style="1" customWidth="1"/>
    <col min="7176" max="7176" width="21.28515625" style="1" customWidth="1"/>
    <col min="7177" max="7179" width="19" style="1" bestFit="1" customWidth="1"/>
    <col min="7180" max="7182" width="20.7109375" style="1" bestFit="1" customWidth="1"/>
    <col min="7183" max="7184" width="14.42578125" style="1" customWidth="1"/>
    <col min="7185" max="7185" width="14" style="1" customWidth="1"/>
    <col min="7186" max="7427" width="9.140625" style="1"/>
    <col min="7428" max="7428" width="25.7109375" style="1" customWidth="1"/>
    <col min="7429" max="7429" width="36.7109375" style="1" customWidth="1"/>
    <col min="7430" max="7430" width="20.140625" style="1" customWidth="1"/>
    <col min="7431" max="7431" width="20" style="1" customWidth="1"/>
    <col min="7432" max="7432" width="21.28515625" style="1" customWidth="1"/>
    <col min="7433" max="7435" width="19" style="1" bestFit="1" customWidth="1"/>
    <col min="7436" max="7438" width="20.7109375" style="1" bestFit="1" customWidth="1"/>
    <col min="7439" max="7440" width="14.42578125" style="1" customWidth="1"/>
    <col min="7441" max="7441" width="14" style="1" customWidth="1"/>
    <col min="7442" max="7683" width="9.140625" style="1"/>
    <col min="7684" max="7684" width="25.7109375" style="1" customWidth="1"/>
    <col min="7685" max="7685" width="36.7109375" style="1" customWidth="1"/>
    <col min="7686" max="7686" width="20.140625" style="1" customWidth="1"/>
    <col min="7687" max="7687" width="20" style="1" customWidth="1"/>
    <col min="7688" max="7688" width="21.28515625" style="1" customWidth="1"/>
    <col min="7689" max="7691" width="19" style="1" bestFit="1" customWidth="1"/>
    <col min="7692" max="7694" width="20.7109375" style="1" bestFit="1" customWidth="1"/>
    <col min="7695" max="7696" width="14.42578125" style="1" customWidth="1"/>
    <col min="7697" max="7697" width="14" style="1" customWidth="1"/>
    <col min="7698" max="7939" width="9.140625" style="1"/>
    <col min="7940" max="7940" width="25.7109375" style="1" customWidth="1"/>
    <col min="7941" max="7941" width="36.7109375" style="1" customWidth="1"/>
    <col min="7942" max="7942" width="20.140625" style="1" customWidth="1"/>
    <col min="7943" max="7943" width="20" style="1" customWidth="1"/>
    <col min="7944" max="7944" width="21.28515625" style="1" customWidth="1"/>
    <col min="7945" max="7947" width="19" style="1" bestFit="1" customWidth="1"/>
    <col min="7948" max="7950" width="20.7109375" style="1" bestFit="1" customWidth="1"/>
    <col min="7951" max="7952" width="14.42578125" style="1" customWidth="1"/>
    <col min="7953" max="7953" width="14" style="1" customWidth="1"/>
    <col min="7954" max="8195" width="9.140625" style="1"/>
    <col min="8196" max="8196" width="25.7109375" style="1" customWidth="1"/>
    <col min="8197" max="8197" width="36.7109375" style="1" customWidth="1"/>
    <col min="8198" max="8198" width="20.140625" style="1" customWidth="1"/>
    <col min="8199" max="8199" width="20" style="1" customWidth="1"/>
    <col min="8200" max="8200" width="21.28515625" style="1" customWidth="1"/>
    <col min="8201" max="8203" width="19" style="1" bestFit="1" customWidth="1"/>
    <col min="8204" max="8206" width="20.7109375" style="1" bestFit="1" customWidth="1"/>
    <col min="8207" max="8208" width="14.42578125" style="1" customWidth="1"/>
    <col min="8209" max="8209" width="14" style="1" customWidth="1"/>
    <col min="8210" max="8451" width="9.140625" style="1"/>
    <col min="8452" max="8452" width="25.7109375" style="1" customWidth="1"/>
    <col min="8453" max="8453" width="36.7109375" style="1" customWidth="1"/>
    <col min="8454" max="8454" width="20.140625" style="1" customWidth="1"/>
    <col min="8455" max="8455" width="20" style="1" customWidth="1"/>
    <col min="8456" max="8456" width="21.28515625" style="1" customWidth="1"/>
    <col min="8457" max="8459" width="19" style="1" bestFit="1" customWidth="1"/>
    <col min="8460" max="8462" width="20.7109375" style="1" bestFit="1" customWidth="1"/>
    <col min="8463" max="8464" width="14.42578125" style="1" customWidth="1"/>
    <col min="8465" max="8465" width="14" style="1" customWidth="1"/>
    <col min="8466" max="8707" width="9.140625" style="1"/>
    <col min="8708" max="8708" width="25.7109375" style="1" customWidth="1"/>
    <col min="8709" max="8709" width="36.7109375" style="1" customWidth="1"/>
    <col min="8710" max="8710" width="20.140625" style="1" customWidth="1"/>
    <col min="8711" max="8711" width="20" style="1" customWidth="1"/>
    <col min="8712" max="8712" width="21.28515625" style="1" customWidth="1"/>
    <col min="8713" max="8715" width="19" style="1" bestFit="1" customWidth="1"/>
    <col min="8716" max="8718" width="20.7109375" style="1" bestFit="1" customWidth="1"/>
    <col min="8719" max="8720" width="14.42578125" style="1" customWidth="1"/>
    <col min="8721" max="8721" width="14" style="1" customWidth="1"/>
    <col min="8722" max="8963" width="9.140625" style="1"/>
    <col min="8964" max="8964" width="25.7109375" style="1" customWidth="1"/>
    <col min="8965" max="8965" width="36.7109375" style="1" customWidth="1"/>
    <col min="8966" max="8966" width="20.140625" style="1" customWidth="1"/>
    <col min="8967" max="8967" width="20" style="1" customWidth="1"/>
    <col min="8968" max="8968" width="21.28515625" style="1" customWidth="1"/>
    <col min="8969" max="8971" width="19" style="1" bestFit="1" customWidth="1"/>
    <col min="8972" max="8974" width="20.7109375" style="1" bestFit="1" customWidth="1"/>
    <col min="8975" max="8976" width="14.42578125" style="1" customWidth="1"/>
    <col min="8977" max="8977" width="14" style="1" customWidth="1"/>
    <col min="8978" max="9219" width="9.140625" style="1"/>
    <col min="9220" max="9220" width="25.7109375" style="1" customWidth="1"/>
    <col min="9221" max="9221" width="36.7109375" style="1" customWidth="1"/>
    <col min="9222" max="9222" width="20.140625" style="1" customWidth="1"/>
    <col min="9223" max="9223" width="20" style="1" customWidth="1"/>
    <col min="9224" max="9224" width="21.28515625" style="1" customWidth="1"/>
    <col min="9225" max="9227" width="19" style="1" bestFit="1" customWidth="1"/>
    <col min="9228" max="9230" width="20.7109375" style="1" bestFit="1" customWidth="1"/>
    <col min="9231" max="9232" width="14.42578125" style="1" customWidth="1"/>
    <col min="9233" max="9233" width="14" style="1" customWidth="1"/>
    <col min="9234" max="9475" width="9.140625" style="1"/>
    <col min="9476" max="9476" width="25.7109375" style="1" customWidth="1"/>
    <col min="9477" max="9477" width="36.7109375" style="1" customWidth="1"/>
    <col min="9478" max="9478" width="20.140625" style="1" customWidth="1"/>
    <col min="9479" max="9479" width="20" style="1" customWidth="1"/>
    <col min="9480" max="9480" width="21.28515625" style="1" customWidth="1"/>
    <col min="9481" max="9483" width="19" style="1" bestFit="1" customWidth="1"/>
    <col min="9484" max="9486" width="20.7109375" style="1" bestFit="1" customWidth="1"/>
    <col min="9487" max="9488" width="14.42578125" style="1" customWidth="1"/>
    <col min="9489" max="9489" width="14" style="1" customWidth="1"/>
    <col min="9490" max="9731" width="9.140625" style="1"/>
    <col min="9732" max="9732" width="25.7109375" style="1" customWidth="1"/>
    <col min="9733" max="9733" width="36.7109375" style="1" customWidth="1"/>
    <col min="9734" max="9734" width="20.140625" style="1" customWidth="1"/>
    <col min="9735" max="9735" width="20" style="1" customWidth="1"/>
    <col min="9736" max="9736" width="21.28515625" style="1" customWidth="1"/>
    <col min="9737" max="9739" width="19" style="1" bestFit="1" customWidth="1"/>
    <col min="9740" max="9742" width="20.7109375" style="1" bestFit="1" customWidth="1"/>
    <col min="9743" max="9744" width="14.42578125" style="1" customWidth="1"/>
    <col min="9745" max="9745" width="14" style="1" customWidth="1"/>
    <col min="9746" max="9987" width="9.140625" style="1"/>
    <col min="9988" max="9988" width="25.7109375" style="1" customWidth="1"/>
    <col min="9989" max="9989" width="36.7109375" style="1" customWidth="1"/>
    <col min="9990" max="9990" width="20.140625" style="1" customWidth="1"/>
    <col min="9991" max="9991" width="20" style="1" customWidth="1"/>
    <col min="9992" max="9992" width="21.28515625" style="1" customWidth="1"/>
    <col min="9993" max="9995" width="19" style="1" bestFit="1" customWidth="1"/>
    <col min="9996" max="9998" width="20.7109375" style="1" bestFit="1" customWidth="1"/>
    <col min="9999" max="10000" width="14.42578125" style="1" customWidth="1"/>
    <col min="10001" max="10001" width="14" style="1" customWidth="1"/>
    <col min="10002" max="10243" width="9.140625" style="1"/>
    <col min="10244" max="10244" width="25.7109375" style="1" customWidth="1"/>
    <col min="10245" max="10245" width="36.7109375" style="1" customWidth="1"/>
    <col min="10246" max="10246" width="20.140625" style="1" customWidth="1"/>
    <col min="10247" max="10247" width="20" style="1" customWidth="1"/>
    <col min="10248" max="10248" width="21.28515625" style="1" customWidth="1"/>
    <col min="10249" max="10251" width="19" style="1" bestFit="1" customWidth="1"/>
    <col min="10252" max="10254" width="20.7109375" style="1" bestFit="1" customWidth="1"/>
    <col min="10255" max="10256" width="14.42578125" style="1" customWidth="1"/>
    <col min="10257" max="10257" width="14" style="1" customWidth="1"/>
    <col min="10258" max="10499" width="9.140625" style="1"/>
    <col min="10500" max="10500" width="25.7109375" style="1" customWidth="1"/>
    <col min="10501" max="10501" width="36.7109375" style="1" customWidth="1"/>
    <col min="10502" max="10502" width="20.140625" style="1" customWidth="1"/>
    <col min="10503" max="10503" width="20" style="1" customWidth="1"/>
    <col min="10504" max="10504" width="21.28515625" style="1" customWidth="1"/>
    <col min="10505" max="10507" width="19" style="1" bestFit="1" customWidth="1"/>
    <col min="10508" max="10510" width="20.7109375" style="1" bestFit="1" customWidth="1"/>
    <col min="10511" max="10512" width="14.42578125" style="1" customWidth="1"/>
    <col min="10513" max="10513" width="14" style="1" customWidth="1"/>
    <col min="10514" max="10755" width="9.140625" style="1"/>
    <col min="10756" max="10756" width="25.7109375" style="1" customWidth="1"/>
    <col min="10757" max="10757" width="36.7109375" style="1" customWidth="1"/>
    <col min="10758" max="10758" width="20.140625" style="1" customWidth="1"/>
    <col min="10759" max="10759" width="20" style="1" customWidth="1"/>
    <col min="10760" max="10760" width="21.28515625" style="1" customWidth="1"/>
    <col min="10761" max="10763" width="19" style="1" bestFit="1" customWidth="1"/>
    <col min="10764" max="10766" width="20.7109375" style="1" bestFit="1" customWidth="1"/>
    <col min="10767" max="10768" width="14.42578125" style="1" customWidth="1"/>
    <col min="10769" max="10769" width="14" style="1" customWidth="1"/>
    <col min="10770" max="11011" width="9.140625" style="1"/>
    <col min="11012" max="11012" width="25.7109375" style="1" customWidth="1"/>
    <col min="11013" max="11013" width="36.7109375" style="1" customWidth="1"/>
    <col min="11014" max="11014" width="20.140625" style="1" customWidth="1"/>
    <col min="11015" max="11015" width="20" style="1" customWidth="1"/>
    <col min="11016" max="11016" width="21.28515625" style="1" customWidth="1"/>
    <col min="11017" max="11019" width="19" style="1" bestFit="1" customWidth="1"/>
    <col min="11020" max="11022" width="20.7109375" style="1" bestFit="1" customWidth="1"/>
    <col min="11023" max="11024" width="14.42578125" style="1" customWidth="1"/>
    <col min="11025" max="11025" width="14" style="1" customWidth="1"/>
    <col min="11026" max="11267" width="9.140625" style="1"/>
    <col min="11268" max="11268" width="25.7109375" style="1" customWidth="1"/>
    <col min="11269" max="11269" width="36.7109375" style="1" customWidth="1"/>
    <col min="11270" max="11270" width="20.140625" style="1" customWidth="1"/>
    <col min="11271" max="11271" width="20" style="1" customWidth="1"/>
    <col min="11272" max="11272" width="21.28515625" style="1" customWidth="1"/>
    <col min="11273" max="11275" width="19" style="1" bestFit="1" customWidth="1"/>
    <col min="11276" max="11278" width="20.7109375" style="1" bestFit="1" customWidth="1"/>
    <col min="11279" max="11280" width="14.42578125" style="1" customWidth="1"/>
    <col min="11281" max="11281" width="14" style="1" customWidth="1"/>
    <col min="11282" max="11523" width="9.140625" style="1"/>
    <col min="11524" max="11524" width="25.7109375" style="1" customWidth="1"/>
    <col min="11525" max="11525" width="36.7109375" style="1" customWidth="1"/>
    <col min="11526" max="11526" width="20.140625" style="1" customWidth="1"/>
    <col min="11527" max="11527" width="20" style="1" customWidth="1"/>
    <col min="11528" max="11528" width="21.28515625" style="1" customWidth="1"/>
    <col min="11529" max="11531" width="19" style="1" bestFit="1" customWidth="1"/>
    <col min="11532" max="11534" width="20.7109375" style="1" bestFit="1" customWidth="1"/>
    <col min="11535" max="11536" width="14.42578125" style="1" customWidth="1"/>
    <col min="11537" max="11537" width="14" style="1" customWidth="1"/>
    <col min="11538" max="11779" width="9.140625" style="1"/>
    <col min="11780" max="11780" width="25.7109375" style="1" customWidth="1"/>
    <col min="11781" max="11781" width="36.7109375" style="1" customWidth="1"/>
    <col min="11782" max="11782" width="20.140625" style="1" customWidth="1"/>
    <col min="11783" max="11783" width="20" style="1" customWidth="1"/>
    <col min="11784" max="11784" width="21.28515625" style="1" customWidth="1"/>
    <col min="11785" max="11787" width="19" style="1" bestFit="1" customWidth="1"/>
    <col min="11788" max="11790" width="20.7109375" style="1" bestFit="1" customWidth="1"/>
    <col min="11791" max="11792" width="14.42578125" style="1" customWidth="1"/>
    <col min="11793" max="11793" width="14" style="1" customWidth="1"/>
    <col min="11794" max="12035" width="9.140625" style="1"/>
    <col min="12036" max="12036" width="25.7109375" style="1" customWidth="1"/>
    <col min="12037" max="12037" width="36.7109375" style="1" customWidth="1"/>
    <col min="12038" max="12038" width="20.140625" style="1" customWidth="1"/>
    <col min="12039" max="12039" width="20" style="1" customWidth="1"/>
    <col min="12040" max="12040" width="21.28515625" style="1" customWidth="1"/>
    <col min="12041" max="12043" width="19" style="1" bestFit="1" customWidth="1"/>
    <col min="12044" max="12046" width="20.7109375" style="1" bestFit="1" customWidth="1"/>
    <col min="12047" max="12048" width="14.42578125" style="1" customWidth="1"/>
    <col min="12049" max="12049" width="14" style="1" customWidth="1"/>
    <col min="12050" max="12291" width="9.140625" style="1"/>
    <col min="12292" max="12292" width="25.7109375" style="1" customWidth="1"/>
    <col min="12293" max="12293" width="36.7109375" style="1" customWidth="1"/>
    <col min="12294" max="12294" width="20.140625" style="1" customWidth="1"/>
    <col min="12295" max="12295" width="20" style="1" customWidth="1"/>
    <col min="12296" max="12296" width="21.28515625" style="1" customWidth="1"/>
    <col min="12297" max="12299" width="19" style="1" bestFit="1" customWidth="1"/>
    <col min="12300" max="12302" width="20.7109375" style="1" bestFit="1" customWidth="1"/>
    <col min="12303" max="12304" width="14.42578125" style="1" customWidth="1"/>
    <col min="12305" max="12305" width="14" style="1" customWidth="1"/>
    <col min="12306" max="12547" width="9.140625" style="1"/>
    <col min="12548" max="12548" width="25.7109375" style="1" customWidth="1"/>
    <col min="12549" max="12549" width="36.7109375" style="1" customWidth="1"/>
    <col min="12550" max="12550" width="20.140625" style="1" customWidth="1"/>
    <col min="12551" max="12551" width="20" style="1" customWidth="1"/>
    <col min="12552" max="12552" width="21.28515625" style="1" customWidth="1"/>
    <col min="12553" max="12555" width="19" style="1" bestFit="1" customWidth="1"/>
    <col min="12556" max="12558" width="20.7109375" style="1" bestFit="1" customWidth="1"/>
    <col min="12559" max="12560" width="14.42578125" style="1" customWidth="1"/>
    <col min="12561" max="12561" width="14" style="1" customWidth="1"/>
    <col min="12562" max="12803" width="9.140625" style="1"/>
    <col min="12804" max="12804" width="25.7109375" style="1" customWidth="1"/>
    <col min="12805" max="12805" width="36.7109375" style="1" customWidth="1"/>
    <col min="12806" max="12806" width="20.140625" style="1" customWidth="1"/>
    <col min="12807" max="12807" width="20" style="1" customWidth="1"/>
    <col min="12808" max="12808" width="21.28515625" style="1" customWidth="1"/>
    <col min="12809" max="12811" width="19" style="1" bestFit="1" customWidth="1"/>
    <col min="12812" max="12814" width="20.7109375" style="1" bestFit="1" customWidth="1"/>
    <col min="12815" max="12816" width="14.42578125" style="1" customWidth="1"/>
    <col min="12817" max="12817" width="14" style="1" customWidth="1"/>
    <col min="12818" max="13059" width="9.140625" style="1"/>
    <col min="13060" max="13060" width="25.7109375" style="1" customWidth="1"/>
    <col min="13061" max="13061" width="36.7109375" style="1" customWidth="1"/>
    <col min="13062" max="13062" width="20.140625" style="1" customWidth="1"/>
    <col min="13063" max="13063" width="20" style="1" customWidth="1"/>
    <col min="13064" max="13064" width="21.28515625" style="1" customWidth="1"/>
    <col min="13065" max="13067" width="19" style="1" bestFit="1" customWidth="1"/>
    <col min="13068" max="13070" width="20.7109375" style="1" bestFit="1" customWidth="1"/>
    <col min="13071" max="13072" width="14.42578125" style="1" customWidth="1"/>
    <col min="13073" max="13073" width="14" style="1" customWidth="1"/>
    <col min="13074" max="13315" width="9.140625" style="1"/>
    <col min="13316" max="13316" width="25.7109375" style="1" customWidth="1"/>
    <col min="13317" max="13317" width="36.7109375" style="1" customWidth="1"/>
    <col min="13318" max="13318" width="20.140625" style="1" customWidth="1"/>
    <col min="13319" max="13319" width="20" style="1" customWidth="1"/>
    <col min="13320" max="13320" width="21.28515625" style="1" customWidth="1"/>
    <col min="13321" max="13323" width="19" style="1" bestFit="1" customWidth="1"/>
    <col min="13324" max="13326" width="20.7109375" style="1" bestFit="1" customWidth="1"/>
    <col min="13327" max="13328" width="14.42578125" style="1" customWidth="1"/>
    <col min="13329" max="13329" width="14" style="1" customWidth="1"/>
    <col min="13330" max="13571" width="9.140625" style="1"/>
    <col min="13572" max="13572" width="25.7109375" style="1" customWidth="1"/>
    <col min="13573" max="13573" width="36.7109375" style="1" customWidth="1"/>
    <col min="13574" max="13574" width="20.140625" style="1" customWidth="1"/>
    <col min="13575" max="13575" width="20" style="1" customWidth="1"/>
    <col min="13576" max="13576" width="21.28515625" style="1" customWidth="1"/>
    <col min="13577" max="13579" width="19" style="1" bestFit="1" customWidth="1"/>
    <col min="13580" max="13582" width="20.7109375" style="1" bestFit="1" customWidth="1"/>
    <col min="13583" max="13584" width="14.42578125" style="1" customWidth="1"/>
    <col min="13585" max="13585" width="14" style="1" customWidth="1"/>
    <col min="13586" max="13827" width="9.140625" style="1"/>
    <col min="13828" max="13828" width="25.7109375" style="1" customWidth="1"/>
    <col min="13829" max="13829" width="36.7109375" style="1" customWidth="1"/>
    <col min="13830" max="13830" width="20.140625" style="1" customWidth="1"/>
    <col min="13831" max="13831" width="20" style="1" customWidth="1"/>
    <col min="13832" max="13832" width="21.28515625" style="1" customWidth="1"/>
    <col min="13833" max="13835" width="19" style="1" bestFit="1" customWidth="1"/>
    <col min="13836" max="13838" width="20.7109375" style="1" bestFit="1" customWidth="1"/>
    <col min="13839" max="13840" width="14.42578125" style="1" customWidth="1"/>
    <col min="13841" max="13841" width="14" style="1" customWidth="1"/>
    <col min="13842" max="14083" width="9.140625" style="1"/>
    <col min="14084" max="14084" width="25.7109375" style="1" customWidth="1"/>
    <col min="14085" max="14085" width="36.7109375" style="1" customWidth="1"/>
    <col min="14086" max="14086" width="20.140625" style="1" customWidth="1"/>
    <col min="14087" max="14087" width="20" style="1" customWidth="1"/>
    <col min="14088" max="14088" width="21.28515625" style="1" customWidth="1"/>
    <col min="14089" max="14091" width="19" style="1" bestFit="1" customWidth="1"/>
    <col min="14092" max="14094" width="20.7109375" style="1" bestFit="1" customWidth="1"/>
    <col min="14095" max="14096" width="14.42578125" style="1" customWidth="1"/>
    <col min="14097" max="14097" width="14" style="1" customWidth="1"/>
    <col min="14098" max="14339" width="9.140625" style="1"/>
    <col min="14340" max="14340" width="25.7109375" style="1" customWidth="1"/>
    <col min="14341" max="14341" width="36.7109375" style="1" customWidth="1"/>
    <col min="14342" max="14342" width="20.140625" style="1" customWidth="1"/>
    <col min="14343" max="14343" width="20" style="1" customWidth="1"/>
    <col min="14344" max="14344" width="21.28515625" style="1" customWidth="1"/>
    <col min="14345" max="14347" width="19" style="1" bestFit="1" customWidth="1"/>
    <col min="14348" max="14350" width="20.7109375" style="1" bestFit="1" customWidth="1"/>
    <col min="14351" max="14352" width="14.42578125" style="1" customWidth="1"/>
    <col min="14353" max="14353" width="14" style="1" customWidth="1"/>
    <col min="14354" max="14595" width="9.140625" style="1"/>
    <col min="14596" max="14596" width="25.7109375" style="1" customWidth="1"/>
    <col min="14597" max="14597" width="36.7109375" style="1" customWidth="1"/>
    <col min="14598" max="14598" width="20.140625" style="1" customWidth="1"/>
    <col min="14599" max="14599" width="20" style="1" customWidth="1"/>
    <col min="14600" max="14600" width="21.28515625" style="1" customWidth="1"/>
    <col min="14601" max="14603" width="19" style="1" bestFit="1" customWidth="1"/>
    <col min="14604" max="14606" width="20.7109375" style="1" bestFit="1" customWidth="1"/>
    <col min="14607" max="14608" width="14.42578125" style="1" customWidth="1"/>
    <col min="14609" max="14609" width="14" style="1" customWidth="1"/>
    <col min="14610" max="14851" width="9.140625" style="1"/>
    <col min="14852" max="14852" width="25.7109375" style="1" customWidth="1"/>
    <col min="14853" max="14853" width="36.7109375" style="1" customWidth="1"/>
    <col min="14854" max="14854" width="20.140625" style="1" customWidth="1"/>
    <col min="14855" max="14855" width="20" style="1" customWidth="1"/>
    <col min="14856" max="14856" width="21.28515625" style="1" customWidth="1"/>
    <col min="14857" max="14859" width="19" style="1" bestFit="1" customWidth="1"/>
    <col min="14860" max="14862" width="20.7109375" style="1" bestFit="1" customWidth="1"/>
    <col min="14863" max="14864" width="14.42578125" style="1" customWidth="1"/>
    <col min="14865" max="14865" width="14" style="1" customWidth="1"/>
    <col min="14866" max="15107" width="9.140625" style="1"/>
    <col min="15108" max="15108" width="25.7109375" style="1" customWidth="1"/>
    <col min="15109" max="15109" width="36.7109375" style="1" customWidth="1"/>
    <col min="15110" max="15110" width="20.140625" style="1" customWidth="1"/>
    <col min="15111" max="15111" width="20" style="1" customWidth="1"/>
    <col min="15112" max="15112" width="21.28515625" style="1" customWidth="1"/>
    <col min="15113" max="15115" width="19" style="1" bestFit="1" customWidth="1"/>
    <col min="15116" max="15118" width="20.7109375" style="1" bestFit="1" customWidth="1"/>
    <col min="15119" max="15120" width="14.42578125" style="1" customWidth="1"/>
    <col min="15121" max="15121" width="14" style="1" customWidth="1"/>
    <col min="15122" max="15363" width="9.140625" style="1"/>
    <col min="15364" max="15364" width="25.7109375" style="1" customWidth="1"/>
    <col min="15365" max="15365" width="36.7109375" style="1" customWidth="1"/>
    <col min="15366" max="15366" width="20.140625" style="1" customWidth="1"/>
    <col min="15367" max="15367" width="20" style="1" customWidth="1"/>
    <col min="15368" max="15368" width="21.28515625" style="1" customWidth="1"/>
    <col min="15369" max="15371" width="19" style="1" bestFit="1" customWidth="1"/>
    <col min="15372" max="15374" width="20.7109375" style="1" bestFit="1" customWidth="1"/>
    <col min="15375" max="15376" width="14.42578125" style="1" customWidth="1"/>
    <col min="15377" max="15377" width="14" style="1" customWidth="1"/>
    <col min="15378" max="15619" width="9.140625" style="1"/>
    <col min="15620" max="15620" width="25.7109375" style="1" customWidth="1"/>
    <col min="15621" max="15621" width="36.7109375" style="1" customWidth="1"/>
    <col min="15622" max="15622" width="20.140625" style="1" customWidth="1"/>
    <col min="15623" max="15623" width="20" style="1" customWidth="1"/>
    <col min="15624" max="15624" width="21.28515625" style="1" customWidth="1"/>
    <col min="15625" max="15627" width="19" style="1" bestFit="1" customWidth="1"/>
    <col min="15628" max="15630" width="20.7109375" style="1" bestFit="1" customWidth="1"/>
    <col min="15631" max="15632" width="14.42578125" style="1" customWidth="1"/>
    <col min="15633" max="15633" width="14" style="1" customWidth="1"/>
    <col min="15634" max="15875" width="9.140625" style="1"/>
    <col min="15876" max="15876" width="25.7109375" style="1" customWidth="1"/>
    <col min="15877" max="15877" width="36.7109375" style="1" customWidth="1"/>
    <col min="15878" max="15878" width="20.140625" style="1" customWidth="1"/>
    <col min="15879" max="15879" width="20" style="1" customWidth="1"/>
    <col min="15880" max="15880" width="21.28515625" style="1" customWidth="1"/>
    <col min="15881" max="15883" width="19" style="1" bestFit="1" customWidth="1"/>
    <col min="15884" max="15886" width="20.7109375" style="1" bestFit="1" customWidth="1"/>
    <col min="15887" max="15888" width="14.42578125" style="1" customWidth="1"/>
    <col min="15889" max="15889" width="14" style="1" customWidth="1"/>
    <col min="15890" max="16131" width="9.140625" style="1"/>
    <col min="16132" max="16132" width="25.7109375" style="1" customWidth="1"/>
    <col min="16133" max="16133" width="36.7109375" style="1" customWidth="1"/>
    <col min="16134" max="16134" width="20.140625" style="1" customWidth="1"/>
    <col min="16135" max="16135" width="20" style="1" customWidth="1"/>
    <col min="16136" max="16136" width="21.28515625" style="1" customWidth="1"/>
    <col min="16137" max="16139" width="19" style="1" bestFit="1" customWidth="1"/>
    <col min="16140" max="16142" width="20.7109375" style="1" bestFit="1" customWidth="1"/>
    <col min="16143" max="16144" width="14.42578125" style="1" customWidth="1"/>
    <col min="16145" max="16145" width="14" style="1" customWidth="1"/>
    <col min="16146" max="16384" width="9.140625" style="1"/>
  </cols>
  <sheetData>
    <row r="1" spans="1:29" x14ac:dyDescent="0.25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5" customHeight="1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33" customHeight="1" x14ac:dyDescent="0.25">
      <c r="A5" s="73" t="s">
        <v>0</v>
      </c>
      <c r="B5" s="73" t="s">
        <v>1</v>
      </c>
      <c r="C5" s="73" t="s">
        <v>75</v>
      </c>
      <c r="D5" s="73"/>
      <c r="E5" s="73"/>
      <c r="F5" s="48"/>
      <c r="G5" s="48"/>
      <c r="H5" s="48"/>
      <c r="I5" s="73" t="s">
        <v>76</v>
      </c>
      <c r="J5" s="73"/>
      <c r="K5" s="73"/>
      <c r="L5" s="35"/>
      <c r="M5" s="35"/>
      <c r="N5" s="35"/>
      <c r="O5" s="73" t="s">
        <v>72</v>
      </c>
      <c r="P5" s="73"/>
      <c r="Q5" s="73"/>
      <c r="R5" s="73" t="s">
        <v>77</v>
      </c>
      <c r="S5" s="73"/>
      <c r="T5" s="73"/>
      <c r="U5" s="73" t="s">
        <v>78</v>
      </c>
      <c r="V5" s="73"/>
      <c r="W5" s="73"/>
      <c r="X5" s="73" t="s">
        <v>79</v>
      </c>
      <c r="Y5" s="73"/>
      <c r="Z5" s="73"/>
      <c r="AA5" s="73" t="s">
        <v>80</v>
      </c>
      <c r="AB5" s="73"/>
      <c r="AC5" s="73"/>
    </row>
    <row r="6" spans="1:29" ht="16.5" customHeight="1" x14ac:dyDescent="0.25">
      <c r="A6" s="73"/>
      <c r="B6" s="73"/>
      <c r="C6" s="5" t="s">
        <v>65</v>
      </c>
      <c r="D6" s="5" t="s">
        <v>69</v>
      </c>
      <c r="E6" s="5" t="s">
        <v>71</v>
      </c>
      <c r="F6" s="5"/>
      <c r="G6" s="5"/>
      <c r="H6" s="5"/>
      <c r="I6" s="5" t="s">
        <v>71</v>
      </c>
      <c r="J6" s="5" t="s">
        <v>87</v>
      </c>
      <c r="K6" s="5" t="s">
        <v>88</v>
      </c>
      <c r="L6" s="5"/>
      <c r="M6" s="5"/>
      <c r="N6" s="5"/>
      <c r="O6" s="5" t="s">
        <v>65</v>
      </c>
      <c r="P6" s="5" t="s">
        <v>69</v>
      </c>
      <c r="Q6" s="5" t="s">
        <v>71</v>
      </c>
      <c r="R6" s="5" t="s">
        <v>65</v>
      </c>
      <c r="S6" s="5" t="s">
        <v>69</v>
      </c>
      <c r="T6" s="5" t="s">
        <v>71</v>
      </c>
      <c r="U6" s="5" t="s">
        <v>65</v>
      </c>
      <c r="V6" s="5" t="s">
        <v>69</v>
      </c>
      <c r="W6" s="5" t="s">
        <v>71</v>
      </c>
      <c r="X6" s="5" t="s">
        <v>65</v>
      </c>
      <c r="Y6" s="5" t="s">
        <v>69</v>
      </c>
      <c r="Z6" s="5" t="s">
        <v>71</v>
      </c>
      <c r="AA6" s="5" t="s">
        <v>65</v>
      </c>
      <c r="AB6" s="5" t="s">
        <v>69</v>
      </c>
      <c r="AC6" s="5" t="s">
        <v>71</v>
      </c>
    </row>
    <row r="7" spans="1:29" ht="15.75" customHeight="1" x14ac:dyDescent="0.25">
      <c r="A7" s="6">
        <v>1</v>
      </c>
      <c r="B7" s="6">
        <v>2</v>
      </c>
      <c r="C7" s="7">
        <v>3</v>
      </c>
      <c r="D7" s="6">
        <v>4</v>
      </c>
      <c r="E7" s="7">
        <v>5</v>
      </c>
      <c r="F7" s="7"/>
      <c r="G7" s="7"/>
      <c r="H7" s="7"/>
      <c r="I7" s="7"/>
      <c r="J7" s="7"/>
      <c r="K7" s="7"/>
      <c r="L7" s="7"/>
      <c r="M7" s="7"/>
      <c r="N7" s="7"/>
      <c r="O7" s="7">
        <v>3</v>
      </c>
      <c r="P7" s="6">
        <v>4</v>
      </c>
      <c r="Q7" s="7">
        <v>5</v>
      </c>
      <c r="R7" s="7">
        <v>3</v>
      </c>
      <c r="S7" s="6">
        <v>4</v>
      </c>
      <c r="T7" s="7">
        <v>5</v>
      </c>
      <c r="U7" s="7">
        <v>3</v>
      </c>
      <c r="V7" s="6">
        <v>4</v>
      </c>
      <c r="W7" s="7">
        <v>5</v>
      </c>
      <c r="X7" s="7">
        <v>3</v>
      </c>
      <c r="Y7" s="6">
        <v>4</v>
      </c>
      <c r="Z7" s="7">
        <v>5</v>
      </c>
      <c r="AA7" s="7">
        <v>3</v>
      </c>
      <c r="AB7" s="6">
        <v>4</v>
      </c>
      <c r="AC7" s="7">
        <v>5</v>
      </c>
    </row>
    <row r="8" spans="1:29" s="2" customFormat="1" ht="33" customHeight="1" x14ac:dyDescent="0.25">
      <c r="A8" s="28" t="s">
        <v>2</v>
      </c>
      <c r="B8" s="8" t="s">
        <v>3</v>
      </c>
      <c r="C8" s="23">
        <f>SUM(C9:C20)</f>
        <v>33890200</v>
      </c>
      <c r="D8" s="23">
        <f t="shared" ref="D8:E8" si="0">SUM(D9:D20)</f>
        <v>34675000</v>
      </c>
      <c r="E8" s="23">
        <f t="shared" si="0"/>
        <v>35480100</v>
      </c>
      <c r="F8" s="23">
        <f t="shared" ref="F8:N8" si="1">SUM(F9:F20)</f>
        <v>33890200</v>
      </c>
      <c r="G8" s="23">
        <f t="shared" si="1"/>
        <v>34675000</v>
      </c>
      <c r="H8" s="23">
        <f t="shared" si="1"/>
        <v>35480100</v>
      </c>
      <c r="I8" s="23">
        <f t="shared" si="1"/>
        <v>28739400</v>
      </c>
      <c r="J8" s="23">
        <f t="shared" si="1"/>
        <v>29440700</v>
      </c>
      <c r="K8" s="23">
        <f t="shared" si="1"/>
        <v>30160300</v>
      </c>
      <c r="L8" s="23">
        <f t="shared" si="1"/>
        <v>5150800</v>
      </c>
      <c r="M8" s="23">
        <f t="shared" si="1"/>
        <v>5234300</v>
      </c>
      <c r="N8" s="23">
        <f t="shared" si="1"/>
        <v>5319800</v>
      </c>
      <c r="O8" s="23">
        <f>SUM(O9:O20)</f>
        <v>1277000</v>
      </c>
      <c r="P8" s="23">
        <f t="shared" ref="P8:Q8" si="2">SUM(P9:P20)</f>
        <v>1297000</v>
      </c>
      <c r="Q8" s="23">
        <f t="shared" si="2"/>
        <v>1318000</v>
      </c>
      <c r="R8" s="23">
        <f>SUM(R9:R20)</f>
        <v>746000</v>
      </c>
      <c r="S8" s="23">
        <f t="shared" ref="S8:T8" si="3">SUM(S9:S20)</f>
        <v>759000</v>
      </c>
      <c r="T8" s="23">
        <f t="shared" si="3"/>
        <v>773000</v>
      </c>
      <c r="U8" s="23">
        <f>SUM(U9:U20)</f>
        <v>1388000</v>
      </c>
      <c r="V8" s="23">
        <f t="shared" ref="V8:W8" si="4">SUM(V9:V20)</f>
        <v>1409000</v>
      </c>
      <c r="W8" s="23">
        <f t="shared" si="4"/>
        <v>1430000</v>
      </c>
      <c r="X8" s="23">
        <f>SUM(X9:X20)</f>
        <v>1051500</v>
      </c>
      <c r="Y8" s="23">
        <f t="shared" ref="Y8:Z8" si="5">SUM(Y9:Y20)</f>
        <v>1069500</v>
      </c>
      <c r="Z8" s="23">
        <f t="shared" si="5"/>
        <v>1086500</v>
      </c>
      <c r="AA8" s="23">
        <f>SUM(AA9:AA20)</f>
        <v>688300</v>
      </c>
      <c r="AB8" s="23">
        <f t="shared" ref="AB8:AC8" si="6">SUM(AB9:AB20)</f>
        <v>699800</v>
      </c>
      <c r="AC8" s="23">
        <f t="shared" si="6"/>
        <v>712300</v>
      </c>
    </row>
    <row r="9" spans="1:29" ht="45.75" customHeight="1" x14ac:dyDescent="0.25">
      <c r="A9" s="21" t="s">
        <v>4</v>
      </c>
      <c r="B9" s="9" t="s">
        <v>5</v>
      </c>
      <c r="C9" s="24">
        <f>I9+O9+R9+U9+X9+AA9</f>
        <v>6351000</v>
      </c>
      <c r="D9" s="24">
        <f>J9+P9+S9+V9+Y9+AB9</f>
        <v>6820000</v>
      </c>
      <c r="E9" s="24">
        <f>K9+Q9+T9+W9+Z9+AC9</f>
        <v>7313000</v>
      </c>
      <c r="F9" s="24">
        <f>I9+L9</f>
        <v>6351000</v>
      </c>
      <c r="G9" s="24">
        <f t="shared" ref="G9:H9" si="7">J9+M9</f>
        <v>6820000</v>
      </c>
      <c r="H9" s="24">
        <f t="shared" si="7"/>
        <v>7313000</v>
      </c>
      <c r="I9" s="24">
        <v>6169000</v>
      </c>
      <c r="J9" s="24">
        <v>6626000</v>
      </c>
      <c r="K9" s="24">
        <v>7106000</v>
      </c>
      <c r="L9" s="24">
        <f t="shared" ref="L9:L11" si="8">O9+R9+U9+X9+AA9</f>
        <v>182000</v>
      </c>
      <c r="M9" s="24">
        <f t="shared" ref="M9:M11" si="9">P9+S9+V9+Y9+AB9</f>
        <v>194000</v>
      </c>
      <c r="N9" s="24">
        <f t="shared" ref="N9:N11" si="10">Q9+T9+W9+Z9+AC9</f>
        <v>207000</v>
      </c>
      <c r="O9" s="24">
        <v>55000</v>
      </c>
      <c r="P9" s="24">
        <v>59000</v>
      </c>
      <c r="Q9" s="24">
        <v>63000</v>
      </c>
      <c r="R9" s="24">
        <v>22000</v>
      </c>
      <c r="S9" s="24">
        <v>23000</v>
      </c>
      <c r="T9" s="24">
        <v>25000</v>
      </c>
      <c r="U9" s="24">
        <v>39000</v>
      </c>
      <c r="V9" s="24">
        <v>42000</v>
      </c>
      <c r="W9" s="24">
        <v>44000</v>
      </c>
      <c r="X9" s="24">
        <v>30000</v>
      </c>
      <c r="Y9" s="24">
        <v>32000</v>
      </c>
      <c r="Z9" s="24">
        <v>34000</v>
      </c>
      <c r="AA9" s="24">
        <v>36000</v>
      </c>
      <c r="AB9" s="24">
        <v>38000</v>
      </c>
      <c r="AC9" s="24">
        <v>41000</v>
      </c>
    </row>
    <row r="10" spans="1:29" ht="64.5" customHeight="1" x14ac:dyDescent="0.25">
      <c r="A10" s="21" t="s">
        <v>6</v>
      </c>
      <c r="B10" s="9" t="s">
        <v>7</v>
      </c>
      <c r="C10" s="24">
        <f t="shared" ref="C10:C21" si="11">I10+O10+R10+U10+X10+AA10</f>
        <v>5329700</v>
      </c>
      <c r="D10" s="24">
        <f t="shared" ref="D10:D21" si="12">J10+P10+S10+V10+Y10+AB10</f>
        <v>5288000</v>
      </c>
      <c r="E10" s="24">
        <f t="shared" ref="E10:E21" si="13">K10+Q10+T10+W10+Z10+AC10</f>
        <v>5259600</v>
      </c>
      <c r="F10" s="24">
        <f t="shared" ref="F10:F20" si="14">I10+L10</f>
        <v>5329700</v>
      </c>
      <c r="G10" s="24">
        <f t="shared" ref="G10:G21" si="15">J10+M10</f>
        <v>5288000</v>
      </c>
      <c r="H10" s="24">
        <f t="shared" ref="H10:H21" si="16">K10+N10</f>
        <v>5259600</v>
      </c>
      <c r="I10" s="24">
        <v>5329700</v>
      </c>
      <c r="J10" s="24">
        <v>5288000</v>
      </c>
      <c r="K10" s="24">
        <v>5259600</v>
      </c>
      <c r="L10" s="24">
        <f t="shared" si="8"/>
        <v>0</v>
      </c>
      <c r="M10" s="24">
        <f t="shared" si="9"/>
        <v>0</v>
      </c>
      <c r="N10" s="24">
        <f t="shared" si="10"/>
        <v>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s="11" customFormat="1" ht="39" customHeight="1" x14ac:dyDescent="0.25">
      <c r="A11" s="21" t="s">
        <v>8</v>
      </c>
      <c r="B11" s="9" t="s">
        <v>9</v>
      </c>
      <c r="C11" s="24">
        <f t="shared" si="11"/>
        <v>43000</v>
      </c>
      <c r="D11" s="24">
        <f t="shared" si="12"/>
        <v>45000</v>
      </c>
      <c r="E11" s="24">
        <f t="shared" si="13"/>
        <v>48000</v>
      </c>
      <c r="F11" s="24">
        <f t="shared" si="14"/>
        <v>43000</v>
      </c>
      <c r="G11" s="24">
        <f t="shared" si="15"/>
        <v>45000</v>
      </c>
      <c r="H11" s="24">
        <f t="shared" si="16"/>
        <v>48000</v>
      </c>
      <c r="I11" s="24">
        <v>21000</v>
      </c>
      <c r="J11" s="24">
        <v>22000</v>
      </c>
      <c r="K11" s="24">
        <v>23000</v>
      </c>
      <c r="L11" s="24">
        <f t="shared" si="8"/>
        <v>22000</v>
      </c>
      <c r="M11" s="24">
        <f t="shared" si="9"/>
        <v>23000</v>
      </c>
      <c r="N11" s="24">
        <f t="shared" si="10"/>
        <v>25000</v>
      </c>
      <c r="O11" s="24"/>
      <c r="P11" s="24"/>
      <c r="Q11" s="24"/>
      <c r="R11" s="24">
        <v>9000</v>
      </c>
      <c r="S11" s="24">
        <v>9000</v>
      </c>
      <c r="T11" s="24">
        <v>10000</v>
      </c>
      <c r="U11" s="24">
        <v>3000</v>
      </c>
      <c r="V11" s="24">
        <v>3000</v>
      </c>
      <c r="W11" s="24">
        <v>4000</v>
      </c>
      <c r="X11" s="24">
        <v>9000</v>
      </c>
      <c r="Y11" s="24">
        <v>10000</v>
      </c>
      <c r="Z11" s="24">
        <v>10000</v>
      </c>
      <c r="AA11" s="24">
        <v>1000</v>
      </c>
      <c r="AB11" s="24">
        <v>1000</v>
      </c>
      <c r="AC11" s="24">
        <v>1000</v>
      </c>
    </row>
    <row r="12" spans="1:29" ht="27" customHeight="1" x14ac:dyDescent="0.25">
      <c r="A12" s="21" t="s">
        <v>10</v>
      </c>
      <c r="B12" s="9" t="s">
        <v>11</v>
      </c>
      <c r="C12" s="24">
        <f t="shared" si="11"/>
        <v>20584000</v>
      </c>
      <c r="D12" s="24">
        <f t="shared" si="12"/>
        <v>20917000</v>
      </c>
      <c r="E12" s="24">
        <f t="shared" si="13"/>
        <v>21254000</v>
      </c>
      <c r="F12" s="24">
        <f t="shared" si="14"/>
        <v>20584000</v>
      </c>
      <c r="G12" s="24">
        <f t="shared" si="15"/>
        <v>20917000</v>
      </c>
      <c r="H12" s="24">
        <f t="shared" si="16"/>
        <v>21254000</v>
      </c>
      <c r="I12" s="24">
        <v>15923000</v>
      </c>
      <c r="J12" s="24">
        <v>16186000</v>
      </c>
      <c r="K12" s="24">
        <v>16453000</v>
      </c>
      <c r="L12" s="24">
        <f>O12+R12+U12+X12+AA12</f>
        <v>4661000</v>
      </c>
      <c r="M12" s="24">
        <f t="shared" ref="M12" si="17">P12+S12+V12+Y12+AB12</f>
        <v>4731000</v>
      </c>
      <c r="N12" s="24">
        <f t="shared" ref="N12" si="18">Q12+T12+W12+Z12+AC12</f>
        <v>4801000</v>
      </c>
      <c r="O12" s="24">
        <v>1163000</v>
      </c>
      <c r="P12" s="24">
        <v>1179000</v>
      </c>
      <c r="Q12" s="24">
        <v>1196000</v>
      </c>
      <c r="R12" s="24">
        <v>715000</v>
      </c>
      <c r="S12" s="24">
        <v>727000</v>
      </c>
      <c r="T12" s="24">
        <v>738000</v>
      </c>
      <c r="U12" s="24">
        <v>1211000</v>
      </c>
      <c r="V12" s="24">
        <v>1229000</v>
      </c>
      <c r="W12" s="24">
        <v>1247000</v>
      </c>
      <c r="X12" s="24">
        <v>1005000</v>
      </c>
      <c r="Y12" s="24">
        <v>1020000</v>
      </c>
      <c r="Z12" s="24">
        <v>1035000</v>
      </c>
      <c r="AA12" s="24">
        <v>567000</v>
      </c>
      <c r="AB12" s="24">
        <v>576000</v>
      </c>
      <c r="AC12" s="24">
        <v>585000</v>
      </c>
    </row>
    <row r="13" spans="1:29" ht="52.5" customHeight="1" x14ac:dyDescent="0.25">
      <c r="A13" s="21" t="s">
        <v>12</v>
      </c>
      <c r="B13" s="9" t="s">
        <v>13</v>
      </c>
      <c r="C13" s="24">
        <f t="shared" si="11"/>
        <v>0</v>
      </c>
      <c r="D13" s="24">
        <f t="shared" si="12"/>
        <v>0</v>
      </c>
      <c r="E13" s="24"/>
      <c r="F13" s="24">
        <f t="shared" si="14"/>
        <v>0</v>
      </c>
      <c r="G13" s="24">
        <f t="shared" si="15"/>
        <v>0</v>
      </c>
      <c r="H13" s="24">
        <f t="shared" si="16"/>
        <v>0</v>
      </c>
      <c r="I13" s="24"/>
      <c r="J13" s="24"/>
      <c r="K13" s="24"/>
      <c r="L13" s="24">
        <f t="shared" ref="L13:L20" si="19">O13+R13+U13+X13+AA13</f>
        <v>0</v>
      </c>
      <c r="M13" s="24">
        <f t="shared" ref="M13:M20" si="20">P13+S13+V13+Y13+AB13</f>
        <v>0</v>
      </c>
      <c r="N13" s="24">
        <f t="shared" ref="N13:N20" si="21">Q13+T13+W13+Z13+AC13</f>
        <v>0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2.5" customHeight="1" x14ac:dyDescent="0.25">
      <c r="A14" s="21" t="s">
        <v>14</v>
      </c>
      <c r="B14" s="9" t="s">
        <v>15</v>
      </c>
      <c r="C14" s="24">
        <f t="shared" si="11"/>
        <v>0</v>
      </c>
      <c r="D14" s="24">
        <f t="shared" si="12"/>
        <v>0</v>
      </c>
      <c r="E14" s="24">
        <f t="shared" si="13"/>
        <v>0</v>
      </c>
      <c r="F14" s="24">
        <f t="shared" si="14"/>
        <v>0</v>
      </c>
      <c r="G14" s="24">
        <f t="shared" si="15"/>
        <v>0</v>
      </c>
      <c r="H14" s="24">
        <f t="shared" si="16"/>
        <v>0</v>
      </c>
      <c r="I14" s="24"/>
      <c r="J14" s="24"/>
      <c r="K14" s="24"/>
      <c r="L14" s="24">
        <f t="shared" si="19"/>
        <v>0</v>
      </c>
      <c r="M14" s="24">
        <f t="shared" si="20"/>
        <v>0</v>
      </c>
      <c r="N14" s="24">
        <f t="shared" si="21"/>
        <v>0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85.5" customHeight="1" x14ac:dyDescent="0.25">
      <c r="A15" s="21" t="s">
        <v>16</v>
      </c>
      <c r="B15" s="9" t="s">
        <v>17</v>
      </c>
      <c r="C15" s="24">
        <f t="shared" si="11"/>
        <v>1511500</v>
      </c>
      <c r="D15" s="24">
        <f t="shared" si="12"/>
        <v>1533500</v>
      </c>
      <c r="E15" s="24">
        <f t="shared" si="13"/>
        <v>1533500</v>
      </c>
      <c r="F15" s="24">
        <f t="shared" si="14"/>
        <v>1511500</v>
      </c>
      <c r="G15" s="24">
        <f t="shared" si="15"/>
        <v>1533500</v>
      </c>
      <c r="H15" s="24">
        <f t="shared" si="16"/>
        <v>1533500</v>
      </c>
      <c r="I15" s="24">
        <v>1246700</v>
      </c>
      <c r="J15" s="24">
        <v>1268700</v>
      </c>
      <c r="K15" s="24">
        <v>1268700</v>
      </c>
      <c r="L15" s="24">
        <f t="shared" si="19"/>
        <v>264800</v>
      </c>
      <c r="M15" s="24">
        <f t="shared" si="20"/>
        <v>264800</v>
      </c>
      <c r="N15" s="24">
        <f t="shared" si="21"/>
        <v>264800</v>
      </c>
      <c r="O15" s="24">
        <v>59000</v>
      </c>
      <c r="P15" s="24">
        <v>59000</v>
      </c>
      <c r="Q15" s="24">
        <v>59000</v>
      </c>
      <c r="R15" s="24"/>
      <c r="S15" s="24"/>
      <c r="T15" s="24"/>
      <c r="U15" s="24">
        <v>135000</v>
      </c>
      <c r="V15" s="24">
        <v>135000</v>
      </c>
      <c r="W15" s="24">
        <v>135000</v>
      </c>
      <c r="X15" s="24"/>
      <c r="Y15" s="24"/>
      <c r="Z15" s="24"/>
      <c r="AA15" s="24">
        <v>70800</v>
      </c>
      <c r="AB15" s="24">
        <v>70800</v>
      </c>
      <c r="AC15" s="24">
        <v>70800</v>
      </c>
    </row>
    <row r="16" spans="1:29" ht="36" customHeight="1" x14ac:dyDescent="0.25">
      <c r="A16" s="21" t="s">
        <v>18</v>
      </c>
      <c r="B16" s="9" t="s">
        <v>19</v>
      </c>
      <c r="C16" s="24">
        <f t="shared" si="11"/>
        <v>0</v>
      </c>
      <c r="D16" s="24">
        <f t="shared" si="12"/>
        <v>0</v>
      </c>
      <c r="E16" s="24">
        <f t="shared" si="13"/>
        <v>0</v>
      </c>
      <c r="F16" s="24">
        <f t="shared" si="14"/>
        <v>0</v>
      </c>
      <c r="G16" s="24">
        <f t="shared" si="15"/>
        <v>0</v>
      </c>
      <c r="H16" s="24">
        <f t="shared" si="16"/>
        <v>0</v>
      </c>
      <c r="I16" s="24"/>
      <c r="J16" s="24"/>
      <c r="K16" s="24"/>
      <c r="L16" s="24">
        <f t="shared" si="19"/>
        <v>0</v>
      </c>
      <c r="M16" s="24">
        <f t="shared" si="20"/>
        <v>0</v>
      </c>
      <c r="N16" s="24">
        <f t="shared" si="21"/>
        <v>0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11" customFormat="1" ht="66.75" customHeight="1" x14ac:dyDescent="0.25">
      <c r="A17" s="21" t="s">
        <v>20</v>
      </c>
      <c r="B17" s="9" t="s">
        <v>21</v>
      </c>
      <c r="C17" s="24">
        <f t="shared" si="11"/>
        <v>21000</v>
      </c>
      <c r="D17" s="24">
        <f t="shared" si="12"/>
        <v>21500</v>
      </c>
      <c r="E17" s="24">
        <f t="shared" si="13"/>
        <v>22000</v>
      </c>
      <c r="F17" s="24">
        <f t="shared" si="14"/>
        <v>21000</v>
      </c>
      <c r="G17" s="24">
        <f t="shared" si="15"/>
        <v>21500</v>
      </c>
      <c r="H17" s="24">
        <f t="shared" si="16"/>
        <v>22000</v>
      </c>
      <c r="I17" s="24"/>
      <c r="J17" s="24"/>
      <c r="K17" s="24"/>
      <c r="L17" s="24">
        <f t="shared" si="19"/>
        <v>21000</v>
      </c>
      <c r="M17" s="24">
        <f t="shared" si="20"/>
        <v>21500</v>
      </c>
      <c r="N17" s="24">
        <f t="shared" si="21"/>
        <v>22000</v>
      </c>
      <c r="O17" s="24"/>
      <c r="P17" s="24"/>
      <c r="Q17" s="24"/>
      <c r="R17" s="24"/>
      <c r="S17" s="24"/>
      <c r="T17" s="24"/>
      <c r="U17" s="24"/>
      <c r="V17" s="24"/>
      <c r="W17" s="24"/>
      <c r="X17" s="24">
        <v>7500</v>
      </c>
      <c r="Y17" s="24">
        <v>7500</v>
      </c>
      <c r="Z17" s="24">
        <v>7500</v>
      </c>
      <c r="AA17" s="24">
        <v>13500</v>
      </c>
      <c r="AB17" s="24">
        <v>14000</v>
      </c>
      <c r="AC17" s="24">
        <v>14500</v>
      </c>
    </row>
    <row r="18" spans="1:29" s="11" customFormat="1" ht="54.75" customHeight="1" x14ac:dyDescent="0.25">
      <c r="A18" s="21" t="s">
        <v>22</v>
      </c>
      <c r="B18" s="9" t="s">
        <v>23</v>
      </c>
      <c r="C18" s="24">
        <f t="shared" si="11"/>
        <v>50000</v>
      </c>
      <c r="D18" s="24">
        <f t="shared" si="12"/>
        <v>50000</v>
      </c>
      <c r="E18" s="24">
        <f t="shared" si="13"/>
        <v>50000</v>
      </c>
      <c r="F18" s="24">
        <f t="shared" si="14"/>
        <v>50000</v>
      </c>
      <c r="G18" s="24">
        <f t="shared" si="15"/>
        <v>50000</v>
      </c>
      <c r="H18" s="24">
        <f t="shared" si="16"/>
        <v>50000</v>
      </c>
      <c r="I18" s="24">
        <v>50000</v>
      </c>
      <c r="J18" s="24">
        <v>50000</v>
      </c>
      <c r="K18" s="24">
        <v>50000</v>
      </c>
      <c r="L18" s="24">
        <f t="shared" si="19"/>
        <v>0</v>
      </c>
      <c r="M18" s="24">
        <f t="shared" si="20"/>
        <v>0</v>
      </c>
      <c r="N18" s="24">
        <f t="shared" si="21"/>
        <v>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31.5" x14ac:dyDescent="0.25">
      <c r="A19" s="21" t="s">
        <v>24</v>
      </c>
      <c r="B19" s="9" t="s">
        <v>25</v>
      </c>
      <c r="C19" s="24">
        <f t="shared" si="11"/>
        <v>0</v>
      </c>
      <c r="D19" s="24">
        <f t="shared" si="12"/>
        <v>0</v>
      </c>
      <c r="E19" s="24">
        <f t="shared" si="13"/>
        <v>0</v>
      </c>
      <c r="F19" s="24">
        <f t="shared" si="14"/>
        <v>0</v>
      </c>
      <c r="G19" s="24">
        <f t="shared" si="15"/>
        <v>0</v>
      </c>
      <c r="H19" s="24">
        <f t="shared" si="16"/>
        <v>0</v>
      </c>
      <c r="I19" s="24"/>
      <c r="J19" s="24"/>
      <c r="K19" s="24"/>
      <c r="L19" s="24">
        <f t="shared" si="19"/>
        <v>0</v>
      </c>
      <c r="M19" s="24">
        <f t="shared" si="20"/>
        <v>0</v>
      </c>
      <c r="N19" s="24">
        <f t="shared" si="21"/>
        <v>0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32.25" thickBot="1" x14ac:dyDescent="0.3">
      <c r="A20" s="22" t="s">
        <v>26</v>
      </c>
      <c r="B20" s="12" t="s">
        <v>27</v>
      </c>
      <c r="C20" s="24">
        <f t="shared" si="11"/>
        <v>0</v>
      </c>
      <c r="D20" s="24">
        <f t="shared" si="12"/>
        <v>0</v>
      </c>
      <c r="E20" s="24">
        <f t="shared" si="13"/>
        <v>0</v>
      </c>
      <c r="F20" s="24">
        <f t="shared" si="14"/>
        <v>0</v>
      </c>
      <c r="G20" s="24">
        <f t="shared" si="15"/>
        <v>0</v>
      </c>
      <c r="H20" s="24">
        <f t="shared" si="16"/>
        <v>0</v>
      </c>
      <c r="I20" s="24"/>
      <c r="J20" s="24"/>
      <c r="K20" s="24"/>
      <c r="L20" s="24">
        <f t="shared" si="19"/>
        <v>0</v>
      </c>
      <c r="M20" s="24">
        <f t="shared" si="20"/>
        <v>0</v>
      </c>
      <c r="N20" s="24">
        <f t="shared" si="21"/>
        <v>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s="11" customFormat="1" ht="31.5" x14ac:dyDescent="0.25">
      <c r="A21" s="27" t="s">
        <v>28</v>
      </c>
      <c r="B21" s="28" t="s">
        <v>29</v>
      </c>
      <c r="C21" s="24">
        <f t="shared" si="11"/>
        <v>50771966.169999994</v>
      </c>
      <c r="D21" s="24">
        <f t="shared" si="12"/>
        <v>39112923.050000004</v>
      </c>
      <c r="E21" s="24">
        <f t="shared" si="13"/>
        <v>21159988.414000001</v>
      </c>
      <c r="F21" s="24">
        <f>I21+L21</f>
        <v>50771966.170000002</v>
      </c>
      <c r="G21" s="24">
        <f t="shared" si="15"/>
        <v>39112923.049999997</v>
      </c>
      <c r="H21" s="24">
        <f t="shared" si="16"/>
        <v>21159988.414000001</v>
      </c>
      <c r="I21" s="24">
        <v>40096549.57</v>
      </c>
      <c r="J21" s="24">
        <v>28483313.649999999</v>
      </c>
      <c r="K21" s="24">
        <v>10554801.810000001</v>
      </c>
      <c r="L21" s="24">
        <f t="shared" ref="L21" si="22">O21+R21+U21+X21+AA21</f>
        <v>10675416.6</v>
      </c>
      <c r="M21" s="24">
        <f t="shared" ref="M21" si="23">P21+S21+V21+Y21+AB21</f>
        <v>10629609.4</v>
      </c>
      <c r="N21" s="24">
        <f t="shared" ref="N21" si="24">Q21+T21+W21+Z21+AC21</f>
        <v>10605186.604</v>
      </c>
      <c r="O21" s="29">
        <v>1275056.72</v>
      </c>
      <c r="P21" s="29">
        <v>1269300.28</v>
      </c>
      <c r="Q21" s="29">
        <v>1259187.72</v>
      </c>
      <c r="R21" s="29">
        <v>2666928.7200000002</v>
      </c>
      <c r="S21" s="29">
        <v>2688418.28</v>
      </c>
      <c r="T21" s="29">
        <v>2685500.72</v>
      </c>
      <c r="U21" s="29">
        <v>2531418.7200000002</v>
      </c>
      <c r="V21" s="29">
        <v>2477184.2799999998</v>
      </c>
      <c r="W21" s="29">
        <v>2473157.7200000002</v>
      </c>
      <c r="X21" s="29">
        <v>1784173.72</v>
      </c>
      <c r="Y21" s="29">
        <v>1744529.28</v>
      </c>
      <c r="Z21" s="29">
        <v>1739819.72</v>
      </c>
      <c r="AA21" s="29">
        <v>2417838.7200000002</v>
      </c>
      <c r="AB21" s="29">
        <v>2450177.2799999998</v>
      </c>
      <c r="AC21" s="29">
        <v>2447520.7239999999</v>
      </c>
    </row>
    <row r="22" spans="1:29" s="11" customFormat="1" x14ac:dyDescent="0.25">
      <c r="A22" s="27"/>
      <c r="B22" s="28" t="s">
        <v>73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11" customFormat="1" ht="24" customHeight="1" x14ac:dyDescent="0.25">
      <c r="A23" s="67" t="s">
        <v>30</v>
      </c>
      <c r="B23" s="67"/>
      <c r="C23" s="26">
        <f t="shared" ref="C23:N23" si="25">C8+C21</f>
        <v>84662166.169999987</v>
      </c>
      <c r="D23" s="26">
        <f t="shared" si="25"/>
        <v>73787923.050000012</v>
      </c>
      <c r="E23" s="26">
        <f t="shared" si="25"/>
        <v>56640088.414000005</v>
      </c>
      <c r="F23" s="26">
        <f t="shared" si="25"/>
        <v>84662166.170000002</v>
      </c>
      <c r="G23" s="26">
        <f t="shared" si="25"/>
        <v>73787923.049999997</v>
      </c>
      <c r="H23" s="26">
        <f t="shared" si="25"/>
        <v>56640088.414000005</v>
      </c>
      <c r="I23" s="26">
        <f t="shared" si="25"/>
        <v>68835949.569999993</v>
      </c>
      <c r="J23" s="26">
        <f t="shared" si="25"/>
        <v>57924013.649999999</v>
      </c>
      <c r="K23" s="26">
        <f t="shared" si="25"/>
        <v>40715101.810000002</v>
      </c>
      <c r="L23" s="26">
        <f t="shared" si="25"/>
        <v>15826216.6</v>
      </c>
      <c r="M23" s="26">
        <f t="shared" si="25"/>
        <v>15863909.4</v>
      </c>
      <c r="N23" s="26">
        <f t="shared" si="25"/>
        <v>15924986.604</v>
      </c>
      <c r="O23" s="26">
        <f t="shared" ref="O23:AC23" si="26">O8+O21</f>
        <v>2552056.7199999997</v>
      </c>
      <c r="P23" s="26">
        <f t="shared" si="26"/>
        <v>2566300.2800000003</v>
      </c>
      <c r="Q23" s="26">
        <f t="shared" si="26"/>
        <v>2577187.7199999997</v>
      </c>
      <c r="R23" s="26">
        <f t="shared" si="26"/>
        <v>3412928.72</v>
      </c>
      <c r="S23" s="26">
        <f t="shared" si="26"/>
        <v>3447418.28</v>
      </c>
      <c r="T23" s="26">
        <f t="shared" si="26"/>
        <v>3458500.72</v>
      </c>
      <c r="U23" s="26">
        <f t="shared" si="26"/>
        <v>3919418.72</v>
      </c>
      <c r="V23" s="26">
        <f t="shared" si="26"/>
        <v>3886184.28</v>
      </c>
      <c r="W23" s="26">
        <f t="shared" si="26"/>
        <v>3903157.72</v>
      </c>
      <c r="X23" s="26">
        <f t="shared" si="26"/>
        <v>2835673.7199999997</v>
      </c>
      <c r="Y23" s="26">
        <f t="shared" si="26"/>
        <v>2814029.2800000003</v>
      </c>
      <c r="Z23" s="26">
        <f t="shared" si="26"/>
        <v>2826319.7199999997</v>
      </c>
      <c r="AA23" s="26">
        <f t="shared" si="26"/>
        <v>3106138.72</v>
      </c>
      <c r="AB23" s="26">
        <f t="shared" si="26"/>
        <v>3149977.28</v>
      </c>
      <c r="AC23" s="26">
        <f t="shared" si="26"/>
        <v>3159820.7239999999</v>
      </c>
    </row>
    <row r="24" spans="1:29" s="11" customFormat="1" ht="30" customHeight="1" x14ac:dyDescent="0.25">
      <c r="A24" s="68" t="s">
        <v>31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29" s="2" customFormat="1" ht="36" customHeight="1" x14ac:dyDescent="0.25">
      <c r="A25" s="20" t="s">
        <v>32</v>
      </c>
      <c r="B25" s="13" t="s">
        <v>33</v>
      </c>
      <c r="C25" s="24">
        <f>I25+O25+R25+U25+X25+AA25</f>
        <v>6404293</v>
      </c>
      <c r="D25" s="24">
        <f t="shared" ref="D25" si="27">J25+P25+S25+V25+Y25+AB25</f>
        <v>6318600</v>
      </c>
      <c r="E25" s="24">
        <f t="shared" ref="E25" si="28">K25+Q25+T25+W25+Z25+AC25</f>
        <v>6262993</v>
      </c>
      <c r="F25" s="24">
        <f t="shared" ref="F25" si="29">I25+L25</f>
        <v>6404293</v>
      </c>
      <c r="G25" s="24">
        <f t="shared" ref="G25" si="30">J25+M25</f>
        <v>6318600</v>
      </c>
      <c r="H25" s="24">
        <f t="shared" ref="H25" si="31">K25+N25</f>
        <v>6262993</v>
      </c>
      <c r="I25" s="24">
        <f>181579-I47</f>
        <v>181579</v>
      </c>
      <c r="J25" s="24">
        <f>923320-J47</f>
        <v>183320</v>
      </c>
      <c r="K25" s="24">
        <f>1695130-K47</f>
        <v>185130</v>
      </c>
      <c r="L25" s="24">
        <f>O25+R25+U25+X25+AA25</f>
        <v>6222714</v>
      </c>
      <c r="M25" s="24">
        <f t="shared" ref="M25:N25" si="32">P25+S25+V25+Y25+AB25</f>
        <v>6135280</v>
      </c>
      <c r="N25" s="24">
        <f t="shared" si="32"/>
        <v>6077863</v>
      </c>
      <c r="O25" s="18">
        <v>1309649</v>
      </c>
      <c r="P25" s="18">
        <f>1330910-P47</f>
        <v>1292910</v>
      </c>
      <c r="Q25" s="18">
        <f>1365410-Q47</f>
        <v>1289410</v>
      </c>
      <c r="R25" s="18">
        <v>1091968</v>
      </c>
      <c r="S25" s="18">
        <f>1143334-S47</f>
        <v>1109400</v>
      </c>
      <c r="T25" s="18">
        <f>1161473-T47</f>
        <v>1092700</v>
      </c>
      <c r="U25" s="18">
        <f>1539729+52+52</f>
        <v>1539833</v>
      </c>
      <c r="V25" s="18">
        <v>1485924</v>
      </c>
      <c r="W25" s="18">
        <v>1489800</v>
      </c>
      <c r="X25" s="18">
        <v>1365124</v>
      </c>
      <c r="Y25" s="18">
        <f>1358406-Y47</f>
        <v>1321406</v>
      </c>
      <c r="Z25" s="18">
        <f>1374113-Z47</f>
        <v>1299113</v>
      </c>
      <c r="AA25" s="18">
        <v>916140</v>
      </c>
      <c r="AB25" s="18">
        <f>955640-AB47</f>
        <v>925640</v>
      </c>
      <c r="AC25" s="18">
        <f>967840-AC47</f>
        <v>906840</v>
      </c>
    </row>
    <row r="26" spans="1:29" s="40" customFormat="1" ht="15" customHeight="1" x14ac:dyDescent="0.25">
      <c r="A26" s="36"/>
      <c r="B26" s="37"/>
      <c r="C26" s="38"/>
      <c r="D26" s="38"/>
      <c r="E26" s="38"/>
      <c r="F26" s="24">
        <f t="shared" ref="F26:F30" si="33">I26+L26</f>
        <v>22900</v>
      </c>
      <c r="G26" s="24">
        <f t="shared" ref="G26:G30" si="34">J26+M26</f>
        <v>22900</v>
      </c>
      <c r="H26" s="24">
        <f t="shared" ref="H26:H30" si="35">K26+N26</f>
        <v>22900</v>
      </c>
      <c r="I26" s="38">
        <v>5900</v>
      </c>
      <c r="J26" s="38">
        <v>5900</v>
      </c>
      <c r="K26" s="38">
        <v>5900</v>
      </c>
      <c r="L26" s="24">
        <f t="shared" ref="L26:L49" si="36">O26+R26+U26+X26+AA26</f>
        <v>17000</v>
      </c>
      <c r="M26" s="24">
        <f t="shared" ref="M26:M49" si="37">P26+S26+V26+Y26+AB26</f>
        <v>17000</v>
      </c>
      <c r="N26" s="24">
        <f t="shared" ref="N26:N49" si="38">Q26+T26+W26+Z26+AC26</f>
        <v>17000</v>
      </c>
      <c r="O26" s="39">
        <f>3300+500</f>
        <v>3800</v>
      </c>
      <c r="P26" s="39">
        <f t="shared" ref="P26:W26" si="39">3300+500</f>
        <v>3800</v>
      </c>
      <c r="Q26" s="39">
        <f t="shared" si="39"/>
        <v>3800</v>
      </c>
      <c r="R26" s="39">
        <f t="shared" si="39"/>
        <v>3800</v>
      </c>
      <c r="S26" s="39">
        <f t="shared" si="39"/>
        <v>3800</v>
      </c>
      <c r="T26" s="39">
        <f t="shared" si="39"/>
        <v>3800</v>
      </c>
      <c r="U26" s="39">
        <f t="shared" si="39"/>
        <v>3800</v>
      </c>
      <c r="V26" s="39">
        <f t="shared" si="39"/>
        <v>3800</v>
      </c>
      <c r="W26" s="39">
        <f t="shared" si="39"/>
        <v>3800</v>
      </c>
      <c r="X26" s="39">
        <f t="shared" ref="X26:AA26" si="40">2300+500</f>
        <v>2800</v>
      </c>
      <c r="Y26" s="39">
        <f t="shared" si="40"/>
        <v>2800</v>
      </c>
      <c r="Z26" s="39">
        <f t="shared" si="40"/>
        <v>2800</v>
      </c>
      <c r="AA26" s="39">
        <f t="shared" si="40"/>
        <v>2800</v>
      </c>
      <c r="AB26" s="39">
        <f>2300+500</f>
        <v>2800</v>
      </c>
      <c r="AC26" s="39">
        <f>2300+500</f>
        <v>2800</v>
      </c>
    </row>
    <row r="27" spans="1:29" s="11" customFormat="1" ht="19.5" customHeight="1" x14ac:dyDescent="0.25">
      <c r="A27" s="20" t="s">
        <v>34</v>
      </c>
      <c r="B27" s="13" t="s">
        <v>35</v>
      </c>
      <c r="C27" s="24">
        <f t="shared" ref="C27:C47" si="41">I27+O27+R27+U27+X27+AA27</f>
        <v>1188709</v>
      </c>
      <c r="D27" s="24">
        <f t="shared" ref="D27:D47" si="42">J27+P27+S27+V27+Y27+AB27</f>
        <v>1227191</v>
      </c>
      <c r="E27" s="24">
        <f t="shared" ref="E27:E47" si="43">K27+Q27+T27+W27+Z27+AC27</f>
        <v>1268884</v>
      </c>
      <c r="F27" s="24">
        <f t="shared" si="33"/>
        <v>1188709</v>
      </c>
      <c r="G27" s="24">
        <f t="shared" si="34"/>
        <v>1227191</v>
      </c>
      <c r="H27" s="24">
        <f t="shared" si="35"/>
        <v>1268884</v>
      </c>
      <c r="I27" s="24">
        <v>713225.4</v>
      </c>
      <c r="J27" s="24">
        <v>736314.6</v>
      </c>
      <c r="K27" s="24">
        <v>761330.4</v>
      </c>
      <c r="L27" s="24">
        <f t="shared" si="36"/>
        <v>475483.6</v>
      </c>
      <c r="M27" s="24">
        <f t="shared" si="37"/>
        <v>490876.4</v>
      </c>
      <c r="N27" s="24">
        <f t="shared" si="38"/>
        <v>507553.6</v>
      </c>
      <c r="O27" s="18">
        <v>95096.72</v>
      </c>
      <c r="P27" s="18">
        <v>98175.28</v>
      </c>
      <c r="Q27" s="18">
        <v>101510.72</v>
      </c>
      <c r="R27" s="18">
        <v>95096.72</v>
      </c>
      <c r="S27" s="18">
        <v>98175.28</v>
      </c>
      <c r="T27" s="18">
        <v>101510.72</v>
      </c>
      <c r="U27" s="18">
        <v>95096.72</v>
      </c>
      <c r="V27" s="18">
        <v>98175.28</v>
      </c>
      <c r="W27" s="18">
        <v>101510.72</v>
      </c>
      <c r="X27" s="18">
        <v>95096.72</v>
      </c>
      <c r="Y27" s="18">
        <v>98175.28</v>
      </c>
      <c r="Z27" s="18">
        <v>101510.72</v>
      </c>
      <c r="AA27" s="18">
        <v>95096.72</v>
      </c>
      <c r="AB27" s="18">
        <v>98175.28</v>
      </c>
      <c r="AC27" s="18">
        <v>101510.72</v>
      </c>
    </row>
    <row r="28" spans="1:29" s="62" customFormat="1" ht="19.5" customHeight="1" x14ac:dyDescent="0.25">
      <c r="A28" s="59"/>
      <c r="B28" s="60"/>
      <c r="C28" s="61"/>
      <c r="D28" s="61"/>
      <c r="E28" s="61"/>
      <c r="F28" s="61">
        <f t="shared" si="33"/>
        <v>713225.4</v>
      </c>
      <c r="G28" s="61">
        <f t="shared" si="34"/>
        <v>736314.6</v>
      </c>
      <c r="H28" s="61">
        <f t="shared" si="35"/>
        <v>761330.4</v>
      </c>
      <c r="I28" s="61">
        <f>I27</f>
        <v>713225.4</v>
      </c>
      <c r="J28" s="61">
        <f t="shared" ref="J28:K28" si="44">J27</f>
        <v>736314.6</v>
      </c>
      <c r="K28" s="61">
        <f t="shared" si="44"/>
        <v>761330.4</v>
      </c>
      <c r="L28" s="61">
        <f t="shared" si="36"/>
        <v>0</v>
      </c>
      <c r="M28" s="61">
        <f t="shared" si="37"/>
        <v>0</v>
      </c>
      <c r="N28" s="61">
        <f t="shared" si="38"/>
        <v>0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29" ht="71.25" customHeight="1" x14ac:dyDescent="0.25">
      <c r="A29" s="20" t="s">
        <v>36</v>
      </c>
      <c r="B29" s="13" t="s">
        <v>37</v>
      </c>
      <c r="C29" s="24">
        <f t="shared" si="41"/>
        <v>336600</v>
      </c>
      <c r="D29" s="24">
        <f t="shared" si="42"/>
        <v>332045</v>
      </c>
      <c r="E29" s="24">
        <f t="shared" si="43"/>
        <v>331996</v>
      </c>
      <c r="F29" s="24">
        <f t="shared" si="33"/>
        <v>336600</v>
      </c>
      <c r="G29" s="24">
        <f t="shared" si="34"/>
        <v>332045</v>
      </c>
      <c r="H29" s="24">
        <f t="shared" si="35"/>
        <v>331996</v>
      </c>
      <c r="I29" s="24">
        <v>77000</v>
      </c>
      <c r="J29" s="24">
        <v>77000</v>
      </c>
      <c r="K29" s="24">
        <v>77000</v>
      </c>
      <c r="L29" s="24">
        <f t="shared" si="36"/>
        <v>259600</v>
      </c>
      <c r="M29" s="24">
        <f t="shared" si="37"/>
        <v>255045</v>
      </c>
      <c r="N29" s="24">
        <f t="shared" si="38"/>
        <v>254996</v>
      </c>
      <c r="O29" s="18"/>
      <c r="P29" s="18"/>
      <c r="Q29" s="18"/>
      <c r="R29" s="18">
        <v>83400</v>
      </c>
      <c r="S29" s="18">
        <v>78845</v>
      </c>
      <c r="T29" s="18">
        <v>78796</v>
      </c>
      <c r="U29" s="18">
        <v>176200</v>
      </c>
      <c r="V29" s="18">
        <v>176200</v>
      </c>
      <c r="W29" s="18">
        <v>176200</v>
      </c>
      <c r="X29" s="18"/>
      <c r="Y29" s="18"/>
      <c r="Z29" s="18"/>
      <c r="AA29" s="18"/>
      <c r="AB29" s="18"/>
      <c r="AC29" s="18"/>
    </row>
    <row r="30" spans="1:29" s="11" customFormat="1" ht="21" customHeight="1" x14ac:dyDescent="0.25">
      <c r="A30" s="20" t="s">
        <v>38</v>
      </c>
      <c r="B30" s="13" t="s">
        <v>39</v>
      </c>
      <c r="C30" s="24">
        <f t="shared" si="41"/>
        <v>25994512</v>
      </c>
      <c r="D30" s="24">
        <f t="shared" si="42"/>
        <v>25896612</v>
      </c>
      <c r="E30" s="24">
        <f t="shared" si="43"/>
        <v>19415426</v>
      </c>
      <c r="F30" s="24">
        <f t="shared" si="33"/>
        <v>25994512</v>
      </c>
      <c r="G30" s="24">
        <f t="shared" si="34"/>
        <v>25896612</v>
      </c>
      <c r="H30" s="63">
        <f t="shared" si="35"/>
        <v>19415426</v>
      </c>
      <c r="I30" s="63">
        <v>18180912</v>
      </c>
      <c r="J30" s="63">
        <v>18139212</v>
      </c>
      <c r="K30" s="63">
        <v>11699126</v>
      </c>
      <c r="L30" s="63">
        <f t="shared" si="36"/>
        <v>7813600</v>
      </c>
      <c r="M30" s="63">
        <f t="shared" si="37"/>
        <v>7757400</v>
      </c>
      <c r="N30" s="63">
        <f t="shared" si="38"/>
        <v>7716300</v>
      </c>
      <c r="O30" s="64">
        <v>1007011</v>
      </c>
      <c r="P30" s="64">
        <v>999093</v>
      </c>
      <c r="Q30" s="64">
        <v>993775</v>
      </c>
      <c r="R30" s="64">
        <v>1958734</v>
      </c>
      <c r="S30" s="64">
        <v>1943334</v>
      </c>
      <c r="T30" s="64">
        <v>1932991</v>
      </c>
      <c r="U30" s="64">
        <v>1666504</v>
      </c>
      <c r="V30" s="64">
        <v>1653400</v>
      </c>
      <c r="W30" s="64">
        <v>1644601</v>
      </c>
      <c r="X30" s="64">
        <v>1259751</v>
      </c>
      <c r="Y30" s="64">
        <v>1249846</v>
      </c>
      <c r="Z30" s="64">
        <v>1243194</v>
      </c>
      <c r="AA30" s="18">
        <v>1921600</v>
      </c>
      <c r="AB30" s="18">
        <v>1911727</v>
      </c>
      <c r="AC30" s="18">
        <v>1901739</v>
      </c>
    </row>
    <row r="31" spans="1:29" s="62" customFormat="1" ht="21" customHeight="1" x14ac:dyDescent="0.25">
      <c r="A31" s="59"/>
      <c r="B31" s="60" t="s">
        <v>97</v>
      </c>
      <c r="C31" s="61"/>
      <c r="D31" s="61"/>
      <c r="E31" s="61"/>
      <c r="F31" s="24">
        <f t="shared" ref="F31:F47" si="45">I31+L31</f>
        <v>7783600</v>
      </c>
      <c r="G31" s="24">
        <f t="shared" ref="G31:G47" si="46">J31+M31</f>
        <v>7722400</v>
      </c>
      <c r="H31" s="63">
        <f t="shared" ref="H31:H47" si="47">K31+N31</f>
        <v>7681300</v>
      </c>
      <c r="I31" s="61"/>
      <c r="J31" s="61"/>
      <c r="K31" s="61"/>
      <c r="L31" s="61">
        <f t="shared" ref="L31" si="48">O31+R31+U31+X31+AA31</f>
        <v>7783600</v>
      </c>
      <c r="M31" s="61">
        <f t="shared" ref="M31" si="49">P31+S31+V31+Y31+AB31</f>
        <v>7722400</v>
      </c>
      <c r="N31" s="61">
        <f t="shared" ref="N31" si="50">Q31+T31+W31+Z31+AC31</f>
        <v>7681300</v>
      </c>
      <c r="O31" s="58">
        <f>O30</f>
        <v>1007011</v>
      </c>
      <c r="P31" s="58">
        <f t="shared" ref="P31:Z31" si="51">P30</f>
        <v>999093</v>
      </c>
      <c r="Q31" s="58">
        <f t="shared" si="51"/>
        <v>993775</v>
      </c>
      <c r="R31" s="58">
        <f t="shared" si="51"/>
        <v>1958734</v>
      </c>
      <c r="S31" s="58">
        <f t="shared" si="51"/>
        <v>1943334</v>
      </c>
      <c r="T31" s="58">
        <f t="shared" si="51"/>
        <v>1932991</v>
      </c>
      <c r="U31" s="58">
        <f t="shared" si="51"/>
        <v>1666504</v>
      </c>
      <c r="V31" s="58">
        <f t="shared" si="51"/>
        <v>1653400</v>
      </c>
      <c r="W31" s="58">
        <f t="shared" si="51"/>
        <v>1644601</v>
      </c>
      <c r="X31" s="58">
        <f t="shared" si="51"/>
        <v>1259751</v>
      </c>
      <c r="Y31" s="58">
        <f t="shared" si="51"/>
        <v>1249846</v>
      </c>
      <c r="Z31" s="58">
        <f t="shared" si="51"/>
        <v>1243194</v>
      </c>
      <c r="AA31" s="58">
        <v>1891600</v>
      </c>
      <c r="AB31" s="58">
        <v>1876727</v>
      </c>
      <c r="AC31" s="58">
        <v>1866739</v>
      </c>
    </row>
    <row r="32" spans="1:29" s="41" customFormat="1" ht="21" customHeight="1" x14ac:dyDescent="0.25">
      <c r="A32" s="36"/>
      <c r="B32" s="37"/>
      <c r="C32" s="38"/>
      <c r="D32" s="38"/>
      <c r="E32" s="38"/>
      <c r="F32" s="24">
        <f t="shared" si="45"/>
        <v>0</v>
      </c>
      <c r="G32" s="24">
        <f t="shared" si="46"/>
        <v>0</v>
      </c>
      <c r="H32" s="63">
        <f t="shared" si="47"/>
        <v>0</v>
      </c>
      <c r="I32" s="38"/>
      <c r="J32" s="38"/>
      <c r="K32" s="38"/>
      <c r="L32" s="24">
        <f t="shared" si="36"/>
        <v>0</v>
      </c>
      <c r="M32" s="24">
        <f t="shared" si="37"/>
        <v>0</v>
      </c>
      <c r="N32" s="24">
        <f t="shared" si="38"/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s="14" customFormat="1" ht="37.5" customHeight="1" x14ac:dyDescent="0.25">
      <c r="A33" s="20" t="s">
        <v>40</v>
      </c>
      <c r="B33" s="13" t="s">
        <v>41</v>
      </c>
      <c r="C33" s="24">
        <f t="shared" si="41"/>
        <v>44332424.170000002</v>
      </c>
      <c r="D33" s="24">
        <f t="shared" si="42"/>
        <v>32692269.050000001</v>
      </c>
      <c r="E33" s="24">
        <f t="shared" si="43"/>
        <v>21110348.41</v>
      </c>
      <c r="F33" s="24">
        <f t="shared" si="45"/>
        <v>44332424.170000002</v>
      </c>
      <c r="G33" s="24">
        <f t="shared" si="46"/>
        <v>32692269.050000001</v>
      </c>
      <c r="H33" s="63">
        <f t="shared" si="47"/>
        <v>21110348.41</v>
      </c>
      <c r="I33" s="24">
        <v>43733233.170000002</v>
      </c>
      <c r="J33" s="24">
        <v>32098167.050000001</v>
      </c>
      <c r="K33" s="24">
        <v>20532515.41</v>
      </c>
      <c r="L33" s="24">
        <f t="shared" si="36"/>
        <v>599191</v>
      </c>
      <c r="M33" s="24">
        <f t="shared" si="37"/>
        <v>594102</v>
      </c>
      <c r="N33" s="24">
        <f t="shared" si="38"/>
        <v>577833</v>
      </c>
      <c r="O33" s="18">
        <v>101300</v>
      </c>
      <c r="P33" s="18">
        <v>104122</v>
      </c>
      <c r="Q33" s="18">
        <v>82492</v>
      </c>
      <c r="R33" s="18">
        <v>141282</v>
      </c>
      <c r="S33" s="18">
        <v>141282</v>
      </c>
      <c r="T33" s="18">
        <v>141282</v>
      </c>
      <c r="U33" s="18">
        <v>230785</v>
      </c>
      <c r="V33" s="18">
        <v>223285</v>
      </c>
      <c r="W33" s="18">
        <v>227646</v>
      </c>
      <c r="X33" s="18">
        <v>38000</v>
      </c>
      <c r="Y33" s="18">
        <v>30000</v>
      </c>
      <c r="Z33" s="18">
        <v>30000</v>
      </c>
      <c r="AA33" s="18">
        <v>87824</v>
      </c>
      <c r="AB33" s="18">
        <v>95413</v>
      </c>
      <c r="AC33" s="18">
        <v>96413</v>
      </c>
    </row>
    <row r="34" spans="1:29" s="65" customFormat="1" ht="17.25" customHeight="1" x14ac:dyDescent="0.25">
      <c r="A34" s="59"/>
      <c r="B34" s="60"/>
      <c r="C34" s="61"/>
      <c r="D34" s="61"/>
      <c r="E34" s="61"/>
      <c r="F34" s="24">
        <f t="shared" si="45"/>
        <v>158633</v>
      </c>
      <c r="G34" s="24">
        <f t="shared" si="46"/>
        <v>161455</v>
      </c>
      <c r="H34" s="63">
        <f t="shared" si="47"/>
        <v>139825</v>
      </c>
      <c r="I34" s="61"/>
      <c r="J34" s="61"/>
      <c r="K34" s="61"/>
      <c r="L34" s="61">
        <f t="shared" si="36"/>
        <v>158633</v>
      </c>
      <c r="M34" s="61">
        <f t="shared" si="37"/>
        <v>161455</v>
      </c>
      <c r="N34" s="61">
        <f t="shared" si="38"/>
        <v>139825</v>
      </c>
      <c r="O34" s="58">
        <f>O33</f>
        <v>101300</v>
      </c>
      <c r="P34" s="58">
        <f t="shared" ref="P34" si="52">P33</f>
        <v>104122</v>
      </c>
      <c r="Q34" s="58">
        <f t="shared" ref="Q34" si="53">Q33</f>
        <v>82492</v>
      </c>
      <c r="R34" s="58">
        <v>48548</v>
      </c>
      <c r="S34" s="58">
        <v>48548</v>
      </c>
      <c r="T34" s="58">
        <v>48548</v>
      </c>
      <c r="U34" s="58">
        <v>8785</v>
      </c>
      <c r="V34" s="58">
        <v>8785</v>
      </c>
      <c r="W34" s="58">
        <v>8785</v>
      </c>
      <c r="X34" s="58"/>
      <c r="Y34" s="58"/>
      <c r="Z34" s="58"/>
      <c r="AA34" s="58"/>
      <c r="AB34" s="58"/>
      <c r="AC34" s="58"/>
    </row>
    <row r="35" spans="1:29" s="47" customFormat="1" ht="20.25" customHeight="1" x14ac:dyDescent="0.25">
      <c r="A35" s="36"/>
      <c r="B35" s="37"/>
      <c r="C35" s="38"/>
      <c r="D35" s="38"/>
      <c r="E35" s="38"/>
      <c r="F35" s="24">
        <f t="shared" si="45"/>
        <v>0</v>
      </c>
      <c r="G35" s="24">
        <f t="shared" si="46"/>
        <v>0</v>
      </c>
      <c r="H35" s="63">
        <f t="shared" si="47"/>
        <v>0</v>
      </c>
      <c r="I35" s="38"/>
      <c r="J35" s="38"/>
      <c r="K35" s="38"/>
      <c r="L35" s="24">
        <f t="shared" si="36"/>
        <v>0</v>
      </c>
      <c r="M35" s="24">
        <f t="shared" si="37"/>
        <v>0</v>
      </c>
      <c r="N35" s="24">
        <f t="shared" si="38"/>
        <v>0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9" s="11" customFormat="1" ht="31.5" x14ac:dyDescent="0.25">
      <c r="A36" s="20" t="s">
        <v>42</v>
      </c>
      <c r="B36" s="13" t="s">
        <v>43</v>
      </c>
      <c r="C36" s="24">
        <f t="shared" si="41"/>
        <v>0</v>
      </c>
      <c r="D36" s="24">
        <f t="shared" si="42"/>
        <v>0</v>
      </c>
      <c r="E36" s="24">
        <f t="shared" si="43"/>
        <v>0</v>
      </c>
      <c r="F36" s="24">
        <f t="shared" si="45"/>
        <v>0</v>
      </c>
      <c r="G36" s="24">
        <f t="shared" si="46"/>
        <v>0</v>
      </c>
      <c r="H36" s="63">
        <f t="shared" si="47"/>
        <v>0</v>
      </c>
      <c r="I36" s="24"/>
      <c r="J36" s="24"/>
      <c r="K36" s="24"/>
      <c r="L36" s="24">
        <f t="shared" si="36"/>
        <v>0</v>
      </c>
      <c r="M36" s="24">
        <f t="shared" si="37"/>
        <v>0</v>
      </c>
      <c r="N36" s="24">
        <f t="shared" si="38"/>
        <v>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3.25" customHeight="1" x14ac:dyDescent="0.25">
      <c r="A37" s="20" t="s">
        <v>44</v>
      </c>
      <c r="B37" s="13" t="s">
        <v>45</v>
      </c>
      <c r="C37" s="24">
        <f t="shared" si="41"/>
        <v>0</v>
      </c>
      <c r="D37" s="24">
        <f t="shared" si="42"/>
        <v>0</v>
      </c>
      <c r="E37" s="24">
        <f t="shared" si="43"/>
        <v>0</v>
      </c>
      <c r="F37" s="24">
        <f t="shared" si="45"/>
        <v>0</v>
      </c>
      <c r="G37" s="24">
        <f t="shared" si="46"/>
        <v>0</v>
      </c>
      <c r="H37" s="63">
        <f t="shared" si="47"/>
        <v>0</v>
      </c>
      <c r="I37" s="24"/>
      <c r="J37" s="24"/>
      <c r="K37" s="24"/>
      <c r="L37" s="24">
        <f t="shared" si="36"/>
        <v>0</v>
      </c>
      <c r="M37" s="24">
        <f t="shared" si="37"/>
        <v>0</v>
      </c>
      <c r="N37" s="24">
        <f t="shared" si="38"/>
        <v>0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20.25" customHeight="1" x14ac:dyDescent="0.25">
      <c r="A38" s="20" t="s">
        <v>46</v>
      </c>
      <c r="B38" s="13" t="s">
        <v>47</v>
      </c>
      <c r="C38" s="24">
        <f t="shared" si="41"/>
        <v>5632178</v>
      </c>
      <c r="D38" s="24">
        <f t="shared" si="42"/>
        <v>5635622</v>
      </c>
      <c r="E38" s="24">
        <f t="shared" si="43"/>
        <v>5638818</v>
      </c>
      <c r="F38" s="24">
        <f t="shared" si="45"/>
        <v>5632178</v>
      </c>
      <c r="G38" s="24">
        <f t="shared" si="46"/>
        <v>5635622</v>
      </c>
      <c r="H38" s="63">
        <f t="shared" si="47"/>
        <v>5638818</v>
      </c>
      <c r="I38" s="24">
        <v>5600000</v>
      </c>
      <c r="J38" s="24">
        <v>5600000</v>
      </c>
      <c r="K38" s="24">
        <v>5600000</v>
      </c>
      <c r="L38" s="24">
        <f t="shared" si="36"/>
        <v>32178</v>
      </c>
      <c r="M38" s="24">
        <f t="shared" si="37"/>
        <v>35622</v>
      </c>
      <c r="N38" s="24">
        <f t="shared" si="38"/>
        <v>38818</v>
      </c>
      <c r="O38" s="18"/>
      <c r="P38" s="18"/>
      <c r="Q38" s="18"/>
      <c r="R38" s="18"/>
      <c r="S38" s="18"/>
      <c r="T38" s="18"/>
      <c r="U38" s="18"/>
      <c r="V38" s="18"/>
      <c r="W38" s="18"/>
      <c r="X38" s="18">
        <v>3500</v>
      </c>
      <c r="Y38" s="18">
        <v>3400</v>
      </c>
      <c r="Z38" s="18">
        <v>3300</v>
      </c>
      <c r="AA38" s="18">
        <v>28678</v>
      </c>
      <c r="AB38" s="18">
        <v>32222</v>
      </c>
      <c r="AC38" s="18">
        <v>35518</v>
      </c>
    </row>
    <row r="39" spans="1:29" s="42" customFormat="1" ht="20.25" customHeight="1" x14ac:dyDescent="0.25">
      <c r="A39" s="36"/>
      <c r="B39" s="37"/>
      <c r="C39" s="38"/>
      <c r="D39" s="38"/>
      <c r="E39" s="38"/>
      <c r="F39" s="24">
        <f t="shared" si="45"/>
        <v>5600000</v>
      </c>
      <c r="G39" s="24">
        <f t="shared" si="46"/>
        <v>5600000</v>
      </c>
      <c r="H39" s="63">
        <f t="shared" si="47"/>
        <v>5600000</v>
      </c>
      <c r="I39" s="38">
        <f>I38</f>
        <v>5600000</v>
      </c>
      <c r="J39" s="38">
        <f t="shared" ref="J39:K39" si="54">J38</f>
        <v>5600000</v>
      </c>
      <c r="K39" s="38">
        <f t="shared" si="54"/>
        <v>5600000</v>
      </c>
      <c r="L39" s="24">
        <f t="shared" si="36"/>
        <v>0</v>
      </c>
      <c r="M39" s="24">
        <f t="shared" si="37"/>
        <v>0</v>
      </c>
      <c r="N39" s="24">
        <f t="shared" si="38"/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ht="18.75" customHeight="1" x14ac:dyDescent="0.25">
      <c r="A40" s="20" t="s">
        <v>48</v>
      </c>
      <c r="B40" s="13" t="s">
        <v>49</v>
      </c>
      <c r="C40" s="24">
        <f t="shared" si="41"/>
        <v>0</v>
      </c>
      <c r="D40" s="24">
        <f t="shared" si="42"/>
        <v>0</v>
      </c>
      <c r="E40" s="24">
        <f t="shared" si="43"/>
        <v>0</v>
      </c>
      <c r="F40" s="24">
        <f t="shared" si="45"/>
        <v>0</v>
      </c>
      <c r="G40" s="24">
        <f t="shared" si="46"/>
        <v>0</v>
      </c>
      <c r="H40" s="63">
        <f t="shared" si="47"/>
        <v>0</v>
      </c>
      <c r="I40" s="24"/>
      <c r="J40" s="24"/>
      <c r="K40" s="24"/>
      <c r="L40" s="24">
        <f t="shared" si="36"/>
        <v>0</v>
      </c>
      <c r="M40" s="24">
        <f t="shared" si="37"/>
        <v>0</v>
      </c>
      <c r="N40" s="24">
        <f t="shared" si="38"/>
        <v>0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8.75" customHeight="1" x14ac:dyDescent="0.25">
      <c r="A41" s="20" t="s">
        <v>50</v>
      </c>
      <c r="B41" s="13" t="s">
        <v>51</v>
      </c>
      <c r="C41" s="24">
        <f t="shared" si="41"/>
        <v>505450</v>
      </c>
      <c r="D41" s="24">
        <f t="shared" si="42"/>
        <v>485450</v>
      </c>
      <c r="E41" s="24">
        <f t="shared" si="43"/>
        <v>444850</v>
      </c>
      <c r="F41" s="24">
        <f t="shared" si="45"/>
        <v>505450</v>
      </c>
      <c r="G41" s="24">
        <f t="shared" si="46"/>
        <v>485450</v>
      </c>
      <c r="H41" s="63">
        <f t="shared" si="47"/>
        <v>444850</v>
      </c>
      <c r="I41" s="24">
        <v>100000</v>
      </c>
      <c r="J41" s="24">
        <v>100000</v>
      </c>
      <c r="K41" s="24">
        <v>100000</v>
      </c>
      <c r="L41" s="24">
        <f t="shared" si="36"/>
        <v>405450</v>
      </c>
      <c r="M41" s="24">
        <f t="shared" si="37"/>
        <v>385450</v>
      </c>
      <c r="N41" s="24">
        <f t="shared" si="38"/>
        <v>344850</v>
      </c>
      <c r="O41" s="18">
        <v>35000</v>
      </c>
      <c r="P41" s="18">
        <v>30000</v>
      </c>
      <c r="Q41" s="18">
        <v>30000</v>
      </c>
      <c r="R41" s="18">
        <v>38448</v>
      </c>
      <c r="S41" s="18">
        <v>38448</v>
      </c>
      <c r="T41" s="18">
        <v>38448</v>
      </c>
      <c r="U41" s="18">
        <v>207000</v>
      </c>
      <c r="V41" s="18">
        <v>192000</v>
      </c>
      <c r="W41" s="18">
        <v>151400</v>
      </c>
      <c r="X41" s="18">
        <v>70202</v>
      </c>
      <c r="Y41" s="18">
        <v>70202</v>
      </c>
      <c r="Z41" s="18">
        <v>70202</v>
      </c>
      <c r="AA41" s="18">
        <v>54800</v>
      </c>
      <c r="AB41" s="18">
        <v>54800</v>
      </c>
      <c r="AC41" s="18">
        <v>54800</v>
      </c>
    </row>
    <row r="42" spans="1:29" ht="21" customHeight="1" x14ac:dyDescent="0.25">
      <c r="A42" s="20" t="s">
        <v>52</v>
      </c>
      <c r="B42" s="13" t="s">
        <v>53</v>
      </c>
      <c r="C42" s="24">
        <f t="shared" si="41"/>
        <v>268000</v>
      </c>
      <c r="D42" s="24">
        <f t="shared" si="42"/>
        <v>268000</v>
      </c>
      <c r="E42" s="24">
        <f t="shared" si="43"/>
        <v>268000</v>
      </c>
      <c r="F42" s="24">
        <f t="shared" si="45"/>
        <v>268000</v>
      </c>
      <c r="G42" s="24">
        <f t="shared" si="46"/>
        <v>268000</v>
      </c>
      <c r="H42" s="63">
        <f t="shared" si="47"/>
        <v>268000</v>
      </c>
      <c r="I42" s="24">
        <v>250000</v>
      </c>
      <c r="J42" s="24">
        <v>250000</v>
      </c>
      <c r="K42" s="24">
        <v>250000</v>
      </c>
      <c r="L42" s="24">
        <f t="shared" si="36"/>
        <v>18000</v>
      </c>
      <c r="M42" s="24">
        <f t="shared" si="37"/>
        <v>18000</v>
      </c>
      <c r="N42" s="24">
        <f t="shared" si="38"/>
        <v>18000</v>
      </c>
      <c r="O42" s="18">
        <v>4000</v>
      </c>
      <c r="P42" s="18">
        <v>4000</v>
      </c>
      <c r="Q42" s="18">
        <v>4000</v>
      </c>
      <c r="R42" s="18">
        <v>4000</v>
      </c>
      <c r="S42" s="18">
        <v>4000</v>
      </c>
      <c r="T42" s="18">
        <v>4000</v>
      </c>
      <c r="U42" s="18">
        <v>4000</v>
      </c>
      <c r="V42" s="18">
        <v>4000</v>
      </c>
      <c r="W42" s="18">
        <v>4000</v>
      </c>
      <c r="X42" s="18">
        <v>4000</v>
      </c>
      <c r="Y42" s="18">
        <v>4000</v>
      </c>
      <c r="Z42" s="18">
        <v>4000</v>
      </c>
      <c r="AA42" s="18">
        <v>2000</v>
      </c>
      <c r="AB42" s="18">
        <v>2000</v>
      </c>
      <c r="AC42" s="18">
        <v>2000</v>
      </c>
    </row>
    <row r="43" spans="1:29" s="42" customFormat="1" ht="16.5" customHeight="1" x14ac:dyDescent="0.25">
      <c r="A43" s="36"/>
      <c r="B43" s="37"/>
      <c r="C43" s="38"/>
      <c r="D43" s="38"/>
      <c r="E43" s="38"/>
      <c r="F43" s="24">
        <f t="shared" si="45"/>
        <v>268000</v>
      </c>
      <c r="G43" s="24">
        <f t="shared" si="46"/>
        <v>268000</v>
      </c>
      <c r="H43" s="63">
        <f t="shared" si="47"/>
        <v>268000</v>
      </c>
      <c r="I43" s="38">
        <f>I42</f>
        <v>250000</v>
      </c>
      <c r="J43" s="38">
        <f t="shared" ref="J43:K43" si="55">J42</f>
        <v>250000</v>
      </c>
      <c r="K43" s="38">
        <f t="shared" si="55"/>
        <v>250000</v>
      </c>
      <c r="L43" s="24">
        <f t="shared" si="36"/>
        <v>18000</v>
      </c>
      <c r="M43" s="24">
        <f t="shared" si="37"/>
        <v>18000</v>
      </c>
      <c r="N43" s="24">
        <f t="shared" si="38"/>
        <v>18000</v>
      </c>
      <c r="O43" s="39">
        <f>O42</f>
        <v>4000</v>
      </c>
      <c r="P43" s="39">
        <f t="shared" ref="P43:Q43" si="56">P42</f>
        <v>4000</v>
      </c>
      <c r="Q43" s="39">
        <f t="shared" si="56"/>
        <v>4000</v>
      </c>
      <c r="R43" s="39">
        <f t="shared" ref="R43" si="57">R42</f>
        <v>4000</v>
      </c>
      <c r="S43" s="39">
        <f t="shared" ref="S43" si="58">S42</f>
        <v>4000</v>
      </c>
      <c r="T43" s="39">
        <f t="shared" ref="T43" si="59">T42</f>
        <v>4000</v>
      </c>
      <c r="U43" s="39">
        <f t="shared" ref="U43" si="60">U42</f>
        <v>4000</v>
      </c>
      <c r="V43" s="39">
        <f t="shared" ref="V43" si="61">V42</f>
        <v>4000</v>
      </c>
      <c r="W43" s="39">
        <f t="shared" ref="W43" si="62">W42</f>
        <v>4000</v>
      </c>
      <c r="X43" s="39">
        <f t="shared" ref="X43" si="63">X42</f>
        <v>4000</v>
      </c>
      <c r="Y43" s="39">
        <f t="shared" ref="Y43" si="64">Y42</f>
        <v>4000</v>
      </c>
      <c r="Z43" s="39">
        <f t="shared" ref="Z43" si="65">Z42</f>
        <v>4000</v>
      </c>
      <c r="AA43" s="39">
        <f t="shared" ref="AA43" si="66">AA42</f>
        <v>2000</v>
      </c>
      <c r="AB43" s="39">
        <f t="shared" ref="AB43" si="67">AB42</f>
        <v>2000</v>
      </c>
      <c r="AC43" s="39">
        <f t="shared" ref="AC43" si="68">AC42</f>
        <v>2000</v>
      </c>
    </row>
    <row r="44" spans="1:29" ht="22.5" customHeight="1" x14ac:dyDescent="0.25">
      <c r="A44" s="20" t="s">
        <v>54</v>
      </c>
      <c r="B44" s="13" t="s">
        <v>55</v>
      </c>
      <c r="C44" s="24">
        <f t="shared" si="41"/>
        <v>0</v>
      </c>
      <c r="D44" s="24">
        <f t="shared" si="42"/>
        <v>0</v>
      </c>
      <c r="E44" s="24">
        <f t="shared" si="43"/>
        <v>0</v>
      </c>
      <c r="F44" s="24">
        <f t="shared" si="45"/>
        <v>0</v>
      </c>
      <c r="G44" s="24">
        <f t="shared" si="46"/>
        <v>0</v>
      </c>
      <c r="H44" s="63">
        <f t="shared" si="47"/>
        <v>0</v>
      </c>
      <c r="I44" s="24"/>
      <c r="J44" s="24"/>
      <c r="K44" s="24"/>
      <c r="L44" s="24">
        <f t="shared" si="36"/>
        <v>0</v>
      </c>
      <c r="M44" s="24">
        <f t="shared" si="37"/>
        <v>0</v>
      </c>
      <c r="N44" s="24">
        <f t="shared" si="38"/>
        <v>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22.5" customHeight="1" x14ac:dyDescent="0.25">
      <c r="A45" s="20" t="s">
        <v>56</v>
      </c>
      <c r="B45" s="13" t="s">
        <v>57</v>
      </c>
      <c r="C45" s="24">
        <f t="shared" si="41"/>
        <v>0</v>
      </c>
      <c r="D45" s="24">
        <f t="shared" si="42"/>
        <v>0</v>
      </c>
      <c r="E45" s="24">
        <f t="shared" si="43"/>
        <v>0</v>
      </c>
      <c r="F45" s="24">
        <f t="shared" si="45"/>
        <v>0</v>
      </c>
      <c r="G45" s="24">
        <f t="shared" si="46"/>
        <v>0</v>
      </c>
      <c r="H45" s="63">
        <f t="shared" si="47"/>
        <v>0</v>
      </c>
      <c r="I45" s="24"/>
      <c r="J45" s="24"/>
      <c r="K45" s="24"/>
      <c r="L45" s="24">
        <f t="shared" si="36"/>
        <v>0</v>
      </c>
      <c r="M45" s="24">
        <f t="shared" si="37"/>
        <v>0</v>
      </c>
      <c r="N45" s="24">
        <f t="shared" si="38"/>
        <v>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22.5" customHeight="1" x14ac:dyDescent="0.25">
      <c r="A46" s="20" t="s">
        <v>58</v>
      </c>
      <c r="B46" s="13" t="s">
        <v>59</v>
      </c>
      <c r="C46" s="24">
        <f>I46+O46+R46+U46+X46+AA46</f>
        <v>0</v>
      </c>
      <c r="D46" s="24">
        <f t="shared" si="42"/>
        <v>0</v>
      </c>
      <c r="E46" s="24">
        <f t="shared" si="43"/>
        <v>0</v>
      </c>
      <c r="F46" s="24">
        <f t="shared" si="45"/>
        <v>0</v>
      </c>
      <c r="G46" s="24">
        <f t="shared" si="46"/>
        <v>0</v>
      </c>
      <c r="H46" s="63">
        <f t="shared" si="47"/>
        <v>0</v>
      </c>
      <c r="I46" s="24"/>
      <c r="J46" s="24"/>
      <c r="K46" s="24"/>
      <c r="L46" s="24">
        <f t="shared" si="36"/>
        <v>0</v>
      </c>
      <c r="M46" s="24">
        <f t="shared" si="37"/>
        <v>0</v>
      </c>
      <c r="N46" s="24">
        <f t="shared" si="38"/>
        <v>0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ht="22.5" customHeight="1" x14ac:dyDescent="0.25">
      <c r="A47" s="20" t="s">
        <v>67</v>
      </c>
      <c r="B47" s="13" t="s">
        <v>68</v>
      </c>
      <c r="C47" s="24">
        <f t="shared" si="41"/>
        <v>0</v>
      </c>
      <c r="D47" s="24">
        <f t="shared" si="42"/>
        <v>932134</v>
      </c>
      <c r="E47" s="24">
        <f t="shared" si="43"/>
        <v>1898773</v>
      </c>
      <c r="F47" s="24">
        <f t="shared" si="45"/>
        <v>0</v>
      </c>
      <c r="G47" s="24">
        <f t="shared" si="46"/>
        <v>932134</v>
      </c>
      <c r="H47" s="63">
        <f t="shared" si="47"/>
        <v>1898773</v>
      </c>
      <c r="I47" s="24"/>
      <c r="J47" s="24">
        <v>740000</v>
      </c>
      <c r="K47" s="24">
        <v>1510000</v>
      </c>
      <c r="L47" s="24">
        <f t="shared" si="36"/>
        <v>0</v>
      </c>
      <c r="M47" s="24">
        <f t="shared" si="37"/>
        <v>192134</v>
      </c>
      <c r="N47" s="24">
        <f t="shared" si="38"/>
        <v>388773</v>
      </c>
      <c r="O47" s="18"/>
      <c r="P47" s="18">
        <v>38000</v>
      </c>
      <c r="Q47" s="18">
        <v>76000</v>
      </c>
      <c r="R47" s="18"/>
      <c r="S47" s="18">
        <v>33934</v>
      </c>
      <c r="T47" s="18">
        <v>68773</v>
      </c>
      <c r="U47" s="18"/>
      <c r="V47" s="18">
        <v>53200</v>
      </c>
      <c r="W47" s="18">
        <v>108000</v>
      </c>
      <c r="X47" s="18"/>
      <c r="Y47" s="18">
        <v>37000</v>
      </c>
      <c r="Z47" s="18">
        <v>75000</v>
      </c>
      <c r="AA47" s="18"/>
      <c r="AB47" s="18">
        <v>30000</v>
      </c>
      <c r="AC47" s="18">
        <v>61000</v>
      </c>
    </row>
    <row r="48" spans="1:29" ht="20.25" customHeight="1" x14ac:dyDescent="0.25">
      <c r="A48" s="67" t="s">
        <v>60</v>
      </c>
      <c r="B48" s="67"/>
      <c r="C48" s="17">
        <f t="shared" ref="C48:E48" si="69">SUM(C25:C47)</f>
        <v>84662166.170000002</v>
      </c>
      <c r="D48" s="17">
        <f t="shared" si="69"/>
        <v>73787923.049999997</v>
      </c>
      <c r="E48" s="17">
        <f t="shared" si="69"/>
        <v>56640088.409999996</v>
      </c>
      <c r="F48" s="17">
        <f t="shared" ref="F48:K48" si="70">F25+F27+F29+F30+F33+F36+F37+F38+F40+F41+F42+F44+F45+F46+F47</f>
        <v>84662166.170000002</v>
      </c>
      <c r="G48" s="17">
        <f t="shared" si="70"/>
        <v>73787923.049999997</v>
      </c>
      <c r="H48" s="17">
        <f t="shared" si="70"/>
        <v>56640088.409999996</v>
      </c>
      <c r="I48" s="17">
        <f>I25+I27+I29+I30+I33+I38+I41+I42+I47</f>
        <v>68835949.569999993</v>
      </c>
      <c r="J48" s="17">
        <f t="shared" si="70"/>
        <v>57924013.650000006</v>
      </c>
      <c r="K48" s="17">
        <f t="shared" si="70"/>
        <v>40715101.810000002</v>
      </c>
      <c r="L48" s="24">
        <f t="shared" si="36"/>
        <v>15826216.599999998</v>
      </c>
      <c r="M48" s="24">
        <f t="shared" si="37"/>
        <v>15863909.400000002</v>
      </c>
      <c r="N48" s="24">
        <f t="shared" si="38"/>
        <v>15924986.599999998</v>
      </c>
      <c r="O48" s="17">
        <f t="shared" ref="O48:AC48" si="71">O25+O27+O29+O30+O33+O36+O37+O38+O40+O41+O42+O44+O45+O46+O47</f>
        <v>2552056.7199999997</v>
      </c>
      <c r="P48" s="17">
        <f t="shared" si="71"/>
        <v>2566300.2800000003</v>
      </c>
      <c r="Q48" s="17">
        <f t="shared" si="71"/>
        <v>2577187.7199999997</v>
      </c>
      <c r="R48" s="17">
        <f t="shared" si="71"/>
        <v>3412928.7199999997</v>
      </c>
      <c r="S48" s="17">
        <f t="shared" si="71"/>
        <v>3447418.2800000003</v>
      </c>
      <c r="T48" s="17">
        <f t="shared" si="71"/>
        <v>3458500.7199999997</v>
      </c>
      <c r="U48" s="17">
        <f t="shared" si="71"/>
        <v>3919418.7199999997</v>
      </c>
      <c r="V48" s="17">
        <f t="shared" si="71"/>
        <v>3886184.2800000003</v>
      </c>
      <c r="W48" s="17">
        <f t="shared" si="71"/>
        <v>3903157.7199999997</v>
      </c>
      <c r="X48" s="17">
        <f t="shared" si="71"/>
        <v>2835673.7199999997</v>
      </c>
      <c r="Y48" s="17">
        <f t="shared" si="71"/>
        <v>2814029.2800000003</v>
      </c>
      <c r="Z48" s="17">
        <f t="shared" si="71"/>
        <v>2826319.7199999997</v>
      </c>
      <c r="AA48" s="17">
        <f t="shared" si="71"/>
        <v>3106138.7199999997</v>
      </c>
      <c r="AB48" s="17">
        <f t="shared" si="71"/>
        <v>3149977.2800000003</v>
      </c>
      <c r="AC48" s="17">
        <f t="shared" si="71"/>
        <v>3159820.7199999997</v>
      </c>
    </row>
    <row r="49" spans="1:29" s="42" customFormat="1" ht="20.25" customHeight="1" x14ac:dyDescent="0.25">
      <c r="A49" s="43"/>
      <c r="B49" s="43" t="s">
        <v>74</v>
      </c>
      <c r="C49" s="44">
        <f t="shared" ref="C49:E49" si="72">C26+C28+C39+C43</f>
        <v>0</v>
      </c>
      <c r="D49" s="44">
        <f t="shared" si="72"/>
        <v>0</v>
      </c>
      <c r="E49" s="44">
        <f t="shared" si="72"/>
        <v>0</v>
      </c>
      <c r="F49" s="44">
        <f t="shared" ref="F49:H49" si="73">F26+F28+F39+F43</f>
        <v>6604125.4000000004</v>
      </c>
      <c r="G49" s="44">
        <f t="shared" si="73"/>
        <v>6627214.5999999996</v>
      </c>
      <c r="H49" s="44">
        <f t="shared" si="73"/>
        <v>6652230.4000000004</v>
      </c>
      <c r="I49" s="44">
        <f t="shared" ref="I49:Q49" si="74">I26+I28+I39+I43</f>
        <v>6569125.4000000004</v>
      </c>
      <c r="J49" s="44">
        <f t="shared" si="74"/>
        <v>6592214.5999999996</v>
      </c>
      <c r="K49" s="44">
        <f t="shared" si="74"/>
        <v>6617230.4000000004</v>
      </c>
      <c r="L49" s="24">
        <f t="shared" si="36"/>
        <v>35000</v>
      </c>
      <c r="M49" s="24">
        <f t="shared" si="37"/>
        <v>35000</v>
      </c>
      <c r="N49" s="24">
        <f t="shared" si="38"/>
        <v>35000</v>
      </c>
      <c r="O49" s="44">
        <f t="shared" si="74"/>
        <v>7800</v>
      </c>
      <c r="P49" s="44">
        <f t="shared" si="74"/>
        <v>7800</v>
      </c>
      <c r="Q49" s="44">
        <f t="shared" si="74"/>
        <v>7800</v>
      </c>
      <c r="R49" s="44">
        <f>R26+R28+R39+R43</f>
        <v>7800</v>
      </c>
      <c r="S49" s="44">
        <f t="shared" ref="S49:AC49" si="75">S26+S28+S39+S43</f>
        <v>7800</v>
      </c>
      <c r="T49" s="44">
        <f t="shared" si="75"/>
        <v>7800</v>
      </c>
      <c r="U49" s="44">
        <f t="shared" si="75"/>
        <v>7800</v>
      </c>
      <c r="V49" s="44">
        <f t="shared" si="75"/>
        <v>7800</v>
      </c>
      <c r="W49" s="44">
        <f t="shared" si="75"/>
        <v>7800</v>
      </c>
      <c r="X49" s="44">
        <f t="shared" si="75"/>
        <v>6800</v>
      </c>
      <c r="Y49" s="44">
        <f t="shared" si="75"/>
        <v>6800</v>
      </c>
      <c r="Z49" s="44">
        <f t="shared" si="75"/>
        <v>6800</v>
      </c>
      <c r="AA49" s="44">
        <f t="shared" si="75"/>
        <v>4800</v>
      </c>
      <c r="AB49" s="44">
        <f t="shared" si="75"/>
        <v>4800</v>
      </c>
      <c r="AC49" s="44">
        <f t="shared" si="75"/>
        <v>4800</v>
      </c>
    </row>
    <row r="50" spans="1:29" ht="25.5" customHeight="1" x14ac:dyDescent="0.25">
      <c r="A50" s="69" t="s">
        <v>61</v>
      </c>
      <c r="B50" s="69"/>
      <c r="C50" s="15">
        <f t="shared" ref="C50:N50" si="76">C23-C48</f>
        <v>0</v>
      </c>
      <c r="D50" s="15">
        <f t="shared" si="76"/>
        <v>0</v>
      </c>
      <c r="E50" s="15">
        <f t="shared" si="76"/>
        <v>4.0000081062316895E-3</v>
      </c>
      <c r="F50" s="15">
        <f t="shared" ref="F50:H50" si="77">F23-F48</f>
        <v>0</v>
      </c>
      <c r="G50" s="15">
        <f t="shared" si="77"/>
        <v>0</v>
      </c>
      <c r="H50" s="15">
        <f t="shared" si="77"/>
        <v>4.0000081062316895E-3</v>
      </c>
      <c r="I50" s="15">
        <f t="shared" si="76"/>
        <v>0</v>
      </c>
      <c r="J50" s="15">
        <f t="shared" si="76"/>
        <v>0</v>
      </c>
      <c r="K50" s="15">
        <f t="shared" si="76"/>
        <v>0</v>
      </c>
      <c r="L50" s="15">
        <f t="shared" si="76"/>
        <v>0</v>
      </c>
      <c r="M50" s="15">
        <f t="shared" si="76"/>
        <v>0</v>
      </c>
      <c r="N50" s="15">
        <f t="shared" si="76"/>
        <v>4.0000025182962418E-3</v>
      </c>
      <c r="O50" s="15">
        <f t="shared" ref="O50:AC50" si="78">O23-O48</f>
        <v>0</v>
      </c>
      <c r="P50" s="15">
        <f t="shared" si="78"/>
        <v>0</v>
      </c>
      <c r="Q50" s="15">
        <f t="shared" si="78"/>
        <v>0</v>
      </c>
      <c r="R50" s="15">
        <f t="shared" si="78"/>
        <v>0</v>
      </c>
      <c r="S50" s="15">
        <f t="shared" si="78"/>
        <v>0</v>
      </c>
      <c r="T50" s="15">
        <f t="shared" si="78"/>
        <v>0</v>
      </c>
      <c r="U50" s="15">
        <f t="shared" si="78"/>
        <v>0</v>
      </c>
      <c r="V50" s="15">
        <f t="shared" si="78"/>
        <v>0</v>
      </c>
      <c r="W50" s="15">
        <f t="shared" si="78"/>
        <v>0</v>
      </c>
      <c r="X50" s="15">
        <f t="shared" si="78"/>
        <v>0</v>
      </c>
      <c r="Y50" s="15">
        <f t="shared" si="78"/>
        <v>0</v>
      </c>
      <c r="Z50" s="15">
        <f t="shared" si="78"/>
        <v>0</v>
      </c>
      <c r="AA50" s="15">
        <f t="shared" si="78"/>
        <v>0</v>
      </c>
      <c r="AB50" s="15">
        <f t="shared" si="78"/>
        <v>0</v>
      </c>
      <c r="AC50" s="15">
        <f t="shared" si="78"/>
        <v>4.0000001899898052E-3</v>
      </c>
    </row>
    <row r="51" spans="1:29" x14ac:dyDescent="0.25">
      <c r="B51" s="1" t="s">
        <v>86</v>
      </c>
      <c r="J51" s="16">
        <v>753400</v>
      </c>
      <c r="K51" s="16">
        <v>1601700</v>
      </c>
      <c r="P51" s="16">
        <v>37300</v>
      </c>
      <c r="Q51" s="16">
        <v>75700</v>
      </c>
      <c r="S51" s="16">
        <v>38400</v>
      </c>
      <c r="T51" s="16">
        <v>76945</v>
      </c>
    </row>
    <row r="52" spans="1:29" ht="15.75" hidden="1" customHeight="1" x14ac:dyDescent="0.25">
      <c r="C52" s="19">
        <f>C48-C53</f>
        <v>-158551970.5</v>
      </c>
      <c r="D52" s="19">
        <f t="shared" ref="D52:E52" si="79">D48-D53</f>
        <v>-160932754.49000001</v>
      </c>
      <c r="E52" s="19">
        <f t="shared" si="79"/>
        <v>-178517314.83000001</v>
      </c>
      <c r="F52" s="19"/>
      <c r="G52" s="19"/>
      <c r="H52" s="19"/>
      <c r="I52" s="19"/>
      <c r="J52" s="19"/>
      <c r="K52" s="19"/>
      <c r="L52" s="19"/>
      <c r="M52" s="19"/>
      <c r="N52" s="19"/>
      <c r="O52" s="19">
        <f>O48-O53</f>
        <v>-240662079.94999999</v>
      </c>
      <c r="P52" s="19">
        <f t="shared" ref="P52:Q52" si="80">P48-P53</f>
        <v>-232154377.25999999</v>
      </c>
      <c r="Q52" s="19">
        <f t="shared" si="80"/>
        <v>-232580215.52000001</v>
      </c>
      <c r="R52" s="19">
        <f>R48-R53</f>
        <v>-239801207.94999999</v>
      </c>
      <c r="S52" s="19">
        <f t="shared" ref="S52:T52" si="81">S48-S53</f>
        <v>-231273259.25999999</v>
      </c>
      <c r="T52" s="19">
        <f t="shared" si="81"/>
        <v>-231698902.52000001</v>
      </c>
      <c r="U52" s="19">
        <f>U48-U53</f>
        <v>-239294717.94999999</v>
      </c>
      <c r="V52" s="19">
        <f t="shared" ref="V52:W52" si="82">V48-V53</f>
        <v>-230834493.25999999</v>
      </c>
      <c r="W52" s="19">
        <f t="shared" si="82"/>
        <v>-231254245.52000001</v>
      </c>
      <c r="X52" s="19">
        <f>X48-X53</f>
        <v>-240378462.94999999</v>
      </c>
      <c r="Y52" s="19">
        <f t="shared" ref="Y52:Z52" si="83">Y48-Y53</f>
        <v>-231906648.25999999</v>
      </c>
      <c r="Z52" s="19">
        <f t="shared" si="83"/>
        <v>-232331083.52000001</v>
      </c>
      <c r="AA52" s="19">
        <f>AA48-AA53</f>
        <v>-240107997.94999999</v>
      </c>
      <c r="AB52" s="19">
        <f t="shared" ref="AB52:AC52" si="84">AB48-AB53</f>
        <v>-231570700.25999999</v>
      </c>
      <c r="AC52" s="19">
        <f t="shared" si="84"/>
        <v>-231997582.52000001</v>
      </c>
    </row>
    <row r="53" spans="1:29" ht="15.75" hidden="1" customHeight="1" x14ac:dyDescent="0.25">
      <c r="C53" s="1">
        <v>243214136.66999999</v>
      </c>
      <c r="D53" s="1">
        <v>234720677.53999999</v>
      </c>
      <c r="E53" s="1">
        <v>235157403.24000001</v>
      </c>
      <c r="F53" s="1"/>
      <c r="G53" s="1"/>
      <c r="H53" s="1"/>
      <c r="I53" s="1"/>
      <c r="J53" s="1"/>
      <c r="K53" s="1"/>
      <c r="L53" s="1"/>
      <c r="M53" s="1"/>
      <c r="N53" s="1"/>
      <c r="O53" s="1">
        <v>243214136.66999999</v>
      </c>
      <c r="P53" s="1">
        <v>234720677.53999999</v>
      </c>
      <c r="Q53" s="1">
        <v>235157403.24000001</v>
      </c>
      <c r="R53" s="1">
        <v>243214136.66999999</v>
      </c>
      <c r="S53" s="1">
        <v>234720677.53999999</v>
      </c>
      <c r="T53" s="1">
        <v>235157403.24000001</v>
      </c>
      <c r="U53" s="1">
        <v>243214136.66999999</v>
      </c>
      <c r="V53" s="1">
        <v>234720677.53999999</v>
      </c>
      <c r="W53" s="1">
        <v>235157403.24000001</v>
      </c>
      <c r="X53" s="1">
        <v>243214136.66999999</v>
      </c>
      <c r="Y53" s="1">
        <v>234720677.53999999</v>
      </c>
      <c r="Z53" s="1">
        <v>235157403.24000001</v>
      </c>
      <c r="AA53" s="1">
        <v>243214136.66999999</v>
      </c>
      <c r="AB53" s="1">
        <v>234720677.53999999</v>
      </c>
      <c r="AC53" s="1">
        <v>235157403.24000001</v>
      </c>
    </row>
    <row r="54" spans="1:29" ht="15.75" hidden="1" customHeight="1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hidden="1" customHeight="1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hidden="1" customHeight="1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hidden="1" customHeight="1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hidden="1" customHeight="1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hidden="1" customHeight="1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hidden="1" customHeight="1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hidden="1" customHeight="1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hidden="1" customHeight="1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hidden="1" customHeight="1" x14ac:dyDescent="0.25"/>
    <row r="64" spans="1:29" ht="15.75" hidden="1" customHeight="1" x14ac:dyDescent="0.25"/>
    <row r="65" spans="2:29" ht="15.75" hidden="1" customHeight="1" x14ac:dyDescent="0.25"/>
    <row r="66" spans="2:29" ht="15.75" hidden="1" customHeight="1" x14ac:dyDescent="0.25"/>
    <row r="67" spans="2:29" ht="15.75" hidden="1" customHeight="1" x14ac:dyDescent="0.25"/>
    <row r="68" spans="2:29" ht="15.75" hidden="1" customHeight="1" x14ac:dyDescent="0.25"/>
    <row r="69" spans="2:29" x14ac:dyDescent="0.25">
      <c r="P69" s="31">
        <f>P48-81597-996795</f>
        <v>1487908.2800000003</v>
      </c>
      <c r="Q69" s="31">
        <f>Q48-84750-1057796</f>
        <v>1434641.7199999997</v>
      </c>
      <c r="S69" s="31">
        <f>S48-81597-1199286</f>
        <v>2166535.2800000003</v>
      </c>
      <c r="T69" s="31">
        <f>T48-84750-1268490</f>
        <v>2105260.7199999997</v>
      </c>
      <c r="V69" s="31">
        <f>V48-81597-968573</f>
        <v>2836014.2800000003</v>
      </c>
      <c r="W69" s="31">
        <f>W48-84750-1027452</f>
        <v>2790955.7199999997</v>
      </c>
      <c r="Y69" s="31">
        <f>Y48-81597-725374</f>
        <v>2007058.2800000003</v>
      </c>
      <c r="Z69" s="31">
        <f>Z48-84750-769881</f>
        <v>1971688.7199999997</v>
      </c>
      <c r="AB69" s="31">
        <f>AB48-81597-AB71</f>
        <v>1115199.2800000003</v>
      </c>
      <c r="AC69" s="31">
        <f>AC48-81597-AC71</f>
        <v>1007304.7199999997</v>
      </c>
    </row>
    <row r="70" spans="2:29" x14ac:dyDescent="0.25">
      <c r="J70" s="46">
        <f>J51/(J48-J71)*100</f>
        <v>2.1194370877494073</v>
      </c>
      <c r="K70" s="46">
        <f>K51/(K48-K71)*100</f>
        <v>13.009880028770345</v>
      </c>
      <c r="L70" s="46"/>
      <c r="M70" s="46"/>
      <c r="N70" s="46"/>
      <c r="P70" s="46">
        <f>P51/(P48-P71)*100</f>
        <v>2.5068749533405374</v>
      </c>
      <c r="Q70" s="46">
        <f>Q51/(Q48-Q71)*100</f>
        <v>5.276578740509513</v>
      </c>
      <c r="S70" s="46">
        <f>S51/(S48-S71)*100</f>
        <v>2.831385924773556</v>
      </c>
      <c r="T70" s="46">
        <f>T51/(T48-T71)*100</f>
        <v>6.1778267332888692</v>
      </c>
      <c r="V70" s="46">
        <f>V51/(V48-V71)*100</f>
        <v>0</v>
      </c>
      <c r="W70" s="46">
        <f>W51/(W48-W71)*100</f>
        <v>0</v>
      </c>
      <c r="Y70" s="46">
        <f>Y51/(Y48-Y71)*100</f>
        <v>0</v>
      </c>
      <c r="Z70" s="46">
        <f>Z51/(Z48-Z71)*100</f>
        <v>0</v>
      </c>
      <c r="AB70" s="46">
        <f>AB51/(AB48-AB71)*100</f>
        <v>0</v>
      </c>
      <c r="AC70" s="46">
        <f>AC51/(AC48-AC71)*100</f>
        <v>0</v>
      </c>
    </row>
    <row r="71" spans="2:29" x14ac:dyDescent="0.25">
      <c r="B71" s="1" t="s">
        <v>81</v>
      </c>
      <c r="I71" s="16">
        <v>57921297.039999999</v>
      </c>
      <c r="J71" s="16">
        <v>22376839.149999999</v>
      </c>
      <c r="K71" s="16">
        <v>28403689.280000001</v>
      </c>
      <c r="P71" s="45">
        <f>SUM(P72:P75)</f>
        <v>1078392</v>
      </c>
      <c r="Q71" s="45">
        <f>SUM(Q72:Q75)</f>
        <v>1142546</v>
      </c>
      <c r="S71" s="45">
        <f>SUM(S72:S75)</f>
        <v>2091192</v>
      </c>
      <c r="T71" s="45">
        <f>SUM(T72:T75)</f>
        <v>2212998</v>
      </c>
      <c r="V71" s="45">
        <f>SUM(V72:V75)</f>
        <v>1739587</v>
      </c>
      <c r="W71" s="45">
        <f>SUM(W72:W75)</f>
        <v>1843690</v>
      </c>
      <c r="Y71" s="45">
        <f>SUM(Y72:Y75)</f>
        <v>1328117</v>
      </c>
      <c r="Z71" s="45">
        <f>SUM(Z72:Z75)</f>
        <v>1407581</v>
      </c>
      <c r="AB71" s="45">
        <f>SUM(AB72:AB75)</f>
        <v>1953181</v>
      </c>
      <c r="AC71" s="45">
        <f>SUM(AC72:AC75)</f>
        <v>2070919</v>
      </c>
    </row>
    <row r="72" spans="2:29" x14ac:dyDescent="0.25">
      <c r="B72" s="1" t="s">
        <v>82</v>
      </c>
      <c r="P72" s="16">
        <v>81597</v>
      </c>
      <c r="Q72" s="16">
        <v>84750</v>
      </c>
      <c r="S72" s="16">
        <v>81597</v>
      </c>
      <c r="T72" s="16">
        <v>84750</v>
      </c>
      <c r="V72" s="16">
        <v>81597</v>
      </c>
      <c r="W72" s="16">
        <v>84750</v>
      </c>
      <c r="Y72" s="16">
        <v>81597</v>
      </c>
      <c r="Z72" s="16">
        <v>84750</v>
      </c>
      <c r="AB72" s="16">
        <v>81597</v>
      </c>
      <c r="AC72" s="16">
        <v>84750</v>
      </c>
    </row>
    <row r="73" spans="2:29" x14ac:dyDescent="0.25">
      <c r="B73" s="1" t="s">
        <v>83</v>
      </c>
      <c r="I73" s="31"/>
      <c r="P73" s="16">
        <v>996195</v>
      </c>
      <c r="Q73" s="16">
        <v>1057196</v>
      </c>
      <c r="S73" s="16">
        <v>1937696</v>
      </c>
      <c r="T73" s="16">
        <v>2056349</v>
      </c>
      <c r="V73" s="16">
        <v>1648605</v>
      </c>
      <c r="W73" s="16">
        <v>1749555</v>
      </c>
      <c r="Y73" s="16">
        <v>1246220</v>
      </c>
      <c r="Z73" s="16">
        <v>1322531</v>
      </c>
      <c r="AB73" s="16">
        <v>1871284</v>
      </c>
      <c r="AC73" s="16">
        <v>1985869</v>
      </c>
    </row>
    <row r="74" spans="2:29" x14ac:dyDescent="0.25">
      <c r="B74" s="1" t="s">
        <v>84</v>
      </c>
      <c r="P74" s="16">
        <v>300</v>
      </c>
      <c r="Q74" s="16">
        <v>300</v>
      </c>
      <c r="S74" s="16">
        <v>71899</v>
      </c>
      <c r="T74" s="16">
        <v>71899</v>
      </c>
      <c r="V74" s="16">
        <v>9085</v>
      </c>
      <c r="W74" s="16">
        <v>9085</v>
      </c>
      <c r="Y74" s="16">
        <v>300</v>
      </c>
      <c r="Z74" s="16">
        <v>300</v>
      </c>
      <c r="AB74" s="16">
        <v>300</v>
      </c>
      <c r="AC74" s="16">
        <v>300</v>
      </c>
    </row>
    <row r="75" spans="2:29" x14ac:dyDescent="0.25">
      <c r="B75" s="1" t="s">
        <v>85</v>
      </c>
      <c r="P75" s="16">
        <v>300</v>
      </c>
      <c r="Q75" s="16">
        <v>300</v>
      </c>
      <c r="V75" s="16">
        <v>300</v>
      </c>
      <c r="W75" s="16">
        <v>300</v>
      </c>
    </row>
    <row r="77" spans="2:29" x14ac:dyDescent="0.25">
      <c r="O77" s="66">
        <f>O26+O28+O31+O32+O34+O35+O43</f>
        <v>1116111</v>
      </c>
      <c r="P77" s="66">
        <f t="shared" ref="P77:Q77" si="85">P26+P28+P31+P32+P34+P35+P43</f>
        <v>1111015</v>
      </c>
      <c r="Q77" s="66">
        <f t="shared" si="85"/>
        <v>1084067</v>
      </c>
    </row>
    <row r="78" spans="2:29" x14ac:dyDescent="0.25">
      <c r="F78" s="66">
        <f>F26+F28+F31+F32+F34+F35+F39+F43</f>
        <v>14546358.4</v>
      </c>
      <c r="G78" s="66">
        <f t="shared" ref="G78:H78" si="86">G26+G28+G31+G32+G34+G35+G39+G43</f>
        <v>14511069.6</v>
      </c>
      <c r="H78" s="66">
        <f t="shared" si="86"/>
        <v>14473355.4</v>
      </c>
    </row>
    <row r="79" spans="2:29" x14ac:dyDescent="0.25">
      <c r="F79" s="31">
        <f>F49-F78</f>
        <v>-7942233</v>
      </c>
      <c r="G79" s="31">
        <f t="shared" ref="G79:H79" si="87">G49-G78</f>
        <v>-7883855</v>
      </c>
      <c r="H79" s="31">
        <f t="shared" si="87"/>
        <v>-7821125</v>
      </c>
    </row>
  </sheetData>
  <mergeCells count="14">
    <mergeCell ref="X5:Z5"/>
    <mergeCell ref="AA5:AC5"/>
    <mergeCell ref="A23:B23"/>
    <mergeCell ref="A24:Q24"/>
    <mergeCell ref="A48:B48"/>
    <mergeCell ref="A50:B50"/>
    <mergeCell ref="R5:T5"/>
    <mergeCell ref="U5:W5"/>
    <mergeCell ref="A1:Q3"/>
    <mergeCell ref="A5:A6"/>
    <mergeCell ref="B5:B6"/>
    <mergeCell ref="C5:E5"/>
    <mergeCell ref="O5:Q5"/>
    <mergeCell ref="I5:K5"/>
  </mergeCells>
  <pageMargins left="0" right="0" top="0.15748031496062992" bottom="0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23" sqref="A23:XFD24"/>
    </sheetView>
  </sheetViews>
  <sheetFormatPr defaultRowHeight="15" x14ac:dyDescent="0.25"/>
  <cols>
    <col min="1" max="1" width="17.5703125" customWidth="1"/>
    <col min="2" max="4" width="15.85546875" customWidth="1"/>
  </cols>
  <sheetData>
    <row r="1" spans="1:10" x14ac:dyDescent="0.25">
      <c r="A1" s="53"/>
      <c r="B1" s="54">
        <v>2022</v>
      </c>
      <c r="C1" s="54">
        <v>2023</v>
      </c>
      <c r="D1" s="54">
        <v>2024</v>
      </c>
    </row>
    <row r="2" spans="1:10" x14ac:dyDescent="0.25">
      <c r="A2" s="53"/>
      <c r="B2" s="55"/>
      <c r="C2" s="55"/>
      <c r="D2" s="55"/>
      <c r="E2" s="50"/>
      <c r="F2" s="50"/>
      <c r="G2" s="50"/>
      <c r="H2" s="50"/>
      <c r="I2" s="50"/>
      <c r="J2" s="50"/>
    </row>
    <row r="3" spans="1:10" x14ac:dyDescent="0.25">
      <c r="A3" s="53"/>
      <c r="B3" s="55"/>
      <c r="C3" s="55"/>
      <c r="D3" s="55"/>
      <c r="E3" s="50"/>
      <c r="F3" s="50"/>
      <c r="G3" s="50"/>
      <c r="H3" s="50"/>
      <c r="I3" s="50"/>
      <c r="J3" s="50"/>
    </row>
    <row r="4" spans="1:10" s="51" customFormat="1" x14ac:dyDescent="0.25">
      <c r="A4" s="56" t="s">
        <v>89</v>
      </c>
      <c r="B4" s="57">
        <f>B5+B6</f>
        <v>102944800</v>
      </c>
      <c r="C4" s="57">
        <f t="shared" ref="C4:D4" si="0">C5+C6</f>
        <v>107914400</v>
      </c>
      <c r="D4" s="57">
        <f t="shared" si="0"/>
        <v>113115700</v>
      </c>
      <c r="E4" s="52"/>
      <c r="F4" s="52"/>
      <c r="G4" s="52"/>
      <c r="H4" s="52"/>
      <c r="I4" s="52"/>
      <c r="J4" s="52"/>
    </row>
    <row r="5" spans="1:10" x14ac:dyDescent="0.25">
      <c r="A5" s="53" t="s">
        <v>90</v>
      </c>
      <c r="B5" s="55">
        <v>33890200</v>
      </c>
      <c r="C5" s="55">
        <v>34675000</v>
      </c>
      <c r="D5" s="55">
        <v>35480100</v>
      </c>
      <c r="E5" s="50"/>
      <c r="F5" s="50"/>
      <c r="G5" s="50"/>
      <c r="H5" s="50"/>
      <c r="I5" s="50"/>
      <c r="J5" s="50"/>
    </row>
    <row r="6" spans="1:10" x14ac:dyDescent="0.25">
      <c r="A6" s="53" t="s">
        <v>91</v>
      </c>
      <c r="B6" s="55">
        <v>69054600</v>
      </c>
      <c r="C6" s="55">
        <v>73239400</v>
      </c>
      <c r="D6" s="55">
        <v>77635600</v>
      </c>
      <c r="E6" s="50"/>
      <c r="F6" s="50"/>
      <c r="G6" s="50"/>
      <c r="H6" s="50"/>
      <c r="I6" s="50"/>
      <c r="J6" s="50"/>
    </row>
    <row r="7" spans="1:10" x14ac:dyDescent="0.25">
      <c r="A7" s="53"/>
      <c r="B7" s="55"/>
      <c r="C7" s="55"/>
      <c r="D7" s="55"/>
      <c r="E7" s="50"/>
      <c r="F7" s="50"/>
      <c r="G7" s="50"/>
      <c r="H7" s="50"/>
      <c r="I7" s="50"/>
      <c r="J7" s="50"/>
    </row>
    <row r="8" spans="1:10" s="51" customFormat="1" x14ac:dyDescent="0.25">
      <c r="A8" s="56" t="s">
        <v>92</v>
      </c>
      <c r="B8" s="57">
        <v>70088000</v>
      </c>
      <c r="C8" s="57">
        <v>34206000</v>
      </c>
      <c r="D8" s="57">
        <v>34667000</v>
      </c>
      <c r="E8" s="52"/>
      <c r="F8" s="52"/>
      <c r="G8" s="52"/>
      <c r="H8" s="52"/>
      <c r="I8" s="52"/>
      <c r="J8" s="52"/>
    </row>
    <row r="9" spans="1:10" s="51" customFormat="1" x14ac:dyDescent="0.25">
      <c r="A9" s="56" t="s">
        <v>93</v>
      </c>
      <c r="B9" s="57">
        <f>B10+B11</f>
        <v>81539519.920000002</v>
      </c>
      <c r="C9" s="57">
        <f t="shared" ref="C9:D9" si="1">C10+C11</f>
        <v>56364466.049999997</v>
      </c>
      <c r="D9" s="57">
        <f t="shared" si="1"/>
        <v>23071829.41</v>
      </c>
      <c r="E9" s="52"/>
      <c r="F9" s="52"/>
      <c r="G9" s="52"/>
      <c r="H9" s="52"/>
      <c r="I9" s="52"/>
      <c r="J9" s="52"/>
    </row>
    <row r="10" spans="1:10" x14ac:dyDescent="0.25">
      <c r="A10" s="53" t="s">
        <v>90</v>
      </c>
      <c r="B10" s="55">
        <v>39383124.170000002</v>
      </c>
      <c r="C10" s="55">
        <v>27746799.050000001</v>
      </c>
      <c r="D10" s="55">
        <v>9793271.4100000001</v>
      </c>
      <c r="E10" s="50"/>
      <c r="F10" s="50"/>
      <c r="G10" s="50"/>
      <c r="H10" s="50"/>
      <c r="I10" s="50"/>
      <c r="J10" s="50"/>
    </row>
    <row r="11" spans="1:10" x14ac:dyDescent="0.25">
      <c r="A11" s="53" t="s">
        <v>91</v>
      </c>
      <c r="B11" s="55">
        <v>42156395.75</v>
      </c>
      <c r="C11" s="55">
        <v>28617667</v>
      </c>
      <c r="D11" s="55">
        <v>13278558</v>
      </c>
      <c r="E11" s="50"/>
      <c r="F11" s="50"/>
      <c r="G11" s="50"/>
      <c r="H11" s="50"/>
      <c r="I11" s="50"/>
      <c r="J11" s="50"/>
    </row>
    <row r="12" spans="1:10" s="51" customFormat="1" x14ac:dyDescent="0.25">
      <c r="A12" s="56" t="s">
        <v>94</v>
      </c>
      <c r="B12" s="57">
        <v>131240691.34</v>
      </c>
      <c r="C12" s="57">
        <v>121458597.48</v>
      </c>
      <c r="D12" s="57">
        <v>122851441.48</v>
      </c>
      <c r="E12" s="52"/>
      <c r="F12" s="52"/>
      <c r="G12" s="52"/>
      <c r="H12" s="52"/>
      <c r="I12" s="52"/>
      <c r="J12" s="52"/>
    </row>
    <row r="13" spans="1:10" x14ac:dyDescent="0.25">
      <c r="A13" s="56" t="s">
        <v>95</v>
      </c>
      <c r="B13" s="57">
        <v>7733880</v>
      </c>
      <c r="C13" s="57">
        <v>7499520</v>
      </c>
      <c r="D13" s="57">
        <v>7499520</v>
      </c>
      <c r="E13" s="50"/>
      <c r="F13" s="50"/>
      <c r="G13" s="50"/>
      <c r="H13" s="50"/>
      <c r="I13" s="50"/>
      <c r="J13" s="50"/>
    </row>
    <row r="14" spans="1:10" x14ac:dyDescent="0.25">
      <c r="A14" s="53"/>
      <c r="B14" s="55"/>
      <c r="C14" s="55"/>
      <c r="D14" s="55"/>
      <c r="E14" s="50"/>
      <c r="F14" s="50"/>
      <c r="G14" s="50"/>
      <c r="H14" s="50"/>
      <c r="I14" s="50"/>
      <c r="J14" s="50"/>
    </row>
    <row r="15" spans="1:10" ht="18.75" customHeight="1" x14ac:dyDescent="0.25">
      <c r="A15" s="56" t="s">
        <v>96</v>
      </c>
      <c r="B15" s="57">
        <f>B4+B8+B9+B12+B13</f>
        <v>393546891.25999999</v>
      </c>
      <c r="C15" s="57">
        <f t="shared" ref="C15:D15" si="2">C4+C8+C9+C12+C13</f>
        <v>327442983.53000003</v>
      </c>
      <c r="D15" s="57">
        <f t="shared" si="2"/>
        <v>301205490.88999999</v>
      </c>
      <c r="E15" s="50"/>
      <c r="F15" s="50"/>
      <c r="G15" s="50"/>
      <c r="H15" s="50"/>
      <c r="I15" s="50"/>
      <c r="J15" s="50"/>
    </row>
    <row r="16" spans="1:10" x14ac:dyDescent="0.25">
      <c r="B16" s="50"/>
      <c r="C16" s="50"/>
      <c r="D16" s="50"/>
      <c r="E16" s="50"/>
      <c r="F16" s="50"/>
      <c r="G16" s="50"/>
      <c r="H16" s="50"/>
      <c r="I16" s="50"/>
      <c r="J16" s="50"/>
    </row>
    <row r="17" spans="2:10" x14ac:dyDescent="0.25">
      <c r="B17" s="50"/>
      <c r="C17" s="50"/>
      <c r="D17" s="50"/>
      <c r="E17" s="50"/>
      <c r="F17" s="50"/>
      <c r="G17" s="50"/>
      <c r="H17" s="50"/>
      <c r="I17" s="50"/>
      <c r="J17" s="50"/>
    </row>
    <row r="18" spans="2:10" x14ac:dyDescent="0.25">
      <c r="B18" s="50"/>
      <c r="C18" s="50"/>
      <c r="D18" s="50"/>
      <c r="E18" s="50"/>
      <c r="F18" s="50"/>
      <c r="G18" s="50"/>
      <c r="H18" s="50"/>
      <c r="I18" s="50"/>
      <c r="J18" s="50"/>
    </row>
    <row r="19" spans="2:10" x14ac:dyDescent="0.25">
      <c r="B19" s="50"/>
      <c r="C19" s="50"/>
      <c r="D19" s="50"/>
      <c r="E19" s="50"/>
      <c r="F19" s="50"/>
      <c r="G19" s="50"/>
      <c r="H19" s="50"/>
      <c r="I19" s="50"/>
      <c r="J19" s="50"/>
    </row>
    <row r="20" spans="2:10" x14ac:dyDescent="0.25">
      <c r="B20" s="50"/>
      <c r="C20" s="50"/>
      <c r="D20" s="50"/>
      <c r="E20" s="50"/>
      <c r="F20" s="50"/>
      <c r="G20" s="50"/>
      <c r="H20" s="50"/>
      <c r="I20" s="50"/>
      <c r="J20" s="50"/>
    </row>
    <row r="21" spans="2:10" x14ac:dyDescent="0.25">
      <c r="B21" s="50"/>
      <c r="C21" s="50"/>
      <c r="D21" s="50"/>
      <c r="E21" s="50"/>
      <c r="F21" s="50"/>
      <c r="G21" s="50"/>
      <c r="H21" s="50"/>
      <c r="I21" s="50"/>
      <c r="J21" s="50"/>
    </row>
    <row r="22" spans="2:10" x14ac:dyDescent="0.25">
      <c r="B22" s="50"/>
      <c r="C22" s="50"/>
      <c r="D22" s="50"/>
      <c r="E22" s="50"/>
      <c r="F22" s="50"/>
      <c r="G22" s="50"/>
      <c r="H22" s="50"/>
      <c r="I22" s="50"/>
      <c r="J22" s="50"/>
    </row>
    <row r="23" spans="2:10" x14ac:dyDescent="0.25">
      <c r="B23" s="50"/>
      <c r="C23" s="50"/>
      <c r="D23" s="50"/>
      <c r="E23" s="50"/>
      <c r="F23" s="50"/>
      <c r="G23" s="50"/>
      <c r="H23" s="50"/>
      <c r="I23" s="50"/>
      <c r="J23" s="50"/>
    </row>
    <row r="24" spans="2:10" x14ac:dyDescent="0.25">
      <c r="B24" s="50"/>
      <c r="C24" s="50"/>
      <c r="D24" s="50"/>
      <c r="E24" s="50"/>
      <c r="F24" s="50"/>
      <c r="G24" s="50"/>
      <c r="H24" s="50"/>
      <c r="I24" s="50"/>
      <c r="J24" s="50"/>
    </row>
    <row r="25" spans="2:10" x14ac:dyDescent="0.25">
      <c r="B25" s="50"/>
      <c r="C25" s="50"/>
      <c r="D25" s="50"/>
      <c r="E25" s="50"/>
      <c r="F25" s="50"/>
      <c r="G25" s="50"/>
      <c r="H25" s="50"/>
      <c r="I25" s="50"/>
      <c r="J25" s="50"/>
    </row>
    <row r="26" spans="2:10" x14ac:dyDescent="0.25">
      <c r="B26" s="50"/>
      <c r="C26" s="50"/>
      <c r="D26" s="50"/>
      <c r="E26" s="50"/>
      <c r="F26" s="50"/>
      <c r="G26" s="50"/>
      <c r="H26" s="50"/>
      <c r="I26" s="50"/>
      <c r="J26" s="50"/>
    </row>
    <row r="27" spans="2:10" x14ac:dyDescent="0.25">
      <c r="B27" s="50"/>
      <c r="C27" s="50"/>
      <c r="D27" s="50"/>
      <c r="E27" s="50"/>
      <c r="F27" s="50"/>
      <c r="G27" s="50"/>
      <c r="H27" s="50"/>
      <c r="I27" s="50"/>
      <c r="J27" s="50"/>
    </row>
    <row r="28" spans="2:10" x14ac:dyDescent="0.25">
      <c r="B28" s="50"/>
      <c r="C28" s="50"/>
      <c r="D28" s="50"/>
      <c r="E28" s="50"/>
      <c r="F28" s="50"/>
      <c r="G28" s="50"/>
      <c r="H28" s="50"/>
      <c r="I28" s="50"/>
      <c r="J28" s="50"/>
    </row>
    <row r="29" spans="2:10" x14ac:dyDescent="0.25">
      <c r="B29" s="50"/>
      <c r="C29" s="50"/>
      <c r="D29" s="50"/>
      <c r="E29" s="50"/>
      <c r="F29" s="50"/>
      <c r="G29" s="50"/>
      <c r="H29" s="50"/>
      <c r="I29" s="50"/>
      <c r="J29" s="50"/>
    </row>
    <row r="30" spans="2:10" x14ac:dyDescent="0.25">
      <c r="B30" s="50"/>
      <c r="C30" s="50"/>
      <c r="D30" s="50"/>
      <c r="E30" s="50"/>
      <c r="F30" s="50"/>
      <c r="G30" s="50"/>
      <c r="H30" s="50"/>
      <c r="I30" s="50"/>
      <c r="J30" s="50"/>
    </row>
    <row r="31" spans="2:10" x14ac:dyDescent="0.25">
      <c r="B31" s="50"/>
      <c r="C31" s="50"/>
      <c r="D31" s="50"/>
      <c r="E31" s="50"/>
      <c r="F31" s="50"/>
      <c r="G31" s="50"/>
      <c r="H31" s="50"/>
      <c r="I31" s="50"/>
      <c r="J31" s="50"/>
    </row>
    <row r="32" spans="2:10" x14ac:dyDescent="0.25">
      <c r="B32" s="50"/>
      <c r="C32" s="50"/>
      <c r="D32" s="50"/>
      <c r="E32" s="50"/>
      <c r="F32" s="50"/>
      <c r="G32" s="50"/>
      <c r="H32" s="50"/>
      <c r="I32" s="50"/>
      <c r="J32" s="50"/>
    </row>
    <row r="33" spans="2:10" x14ac:dyDescent="0.25">
      <c r="B33" s="50"/>
      <c r="C33" s="50"/>
      <c r="D33" s="50"/>
      <c r="E33" s="50"/>
      <c r="F33" s="50"/>
      <c r="G33" s="50"/>
      <c r="H33" s="50"/>
      <c r="I33" s="50"/>
      <c r="J33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Осн.характеристики</vt:lpstr>
      <vt:lpstr>Лист1</vt:lpstr>
      <vt:lpstr>Лист2</vt:lpstr>
      <vt:lpstr>Лист1!Заголовки_для_печати</vt:lpstr>
      <vt:lpstr>Осн.характеристики!Заголовки_для_печати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2021-12-14T08:13:23Z</dcterms:modified>
</cp:coreProperties>
</file>